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 2" sheetId="1" r:id="rId1"/>
  </sheets>
  <definedNames>
    <definedName name="_xlnm.Print_Titles" localSheetId="0">'Приложение № 2'!$13:$13</definedName>
    <definedName name="_xlnm.Print_Area" localSheetId="0">'Приложение № 2'!$A$1:$K$87</definedName>
  </definedNames>
  <calcPr fullCalcOnLoad="1"/>
</workbook>
</file>

<file path=xl/sharedStrings.xml><?xml version="1.0" encoding="utf-8"?>
<sst xmlns="http://schemas.openxmlformats.org/spreadsheetml/2006/main" count="80" uniqueCount="78">
  <si>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</si>
  <si>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</si>
  <si>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</si>
  <si>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</si>
  <si>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</si>
  <si>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</si>
  <si>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</si>
  <si>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</si>
  <si>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</si>
  <si>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</si>
  <si>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</si>
  <si>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</si>
  <si>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</si>
  <si>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</si>
  <si>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</si>
  <si>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</si>
  <si>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</si>
  <si>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</si>
  <si>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</si>
  <si>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</si>
  <si>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</si>
  <si>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</si>
  <si>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</si>
  <si>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</si>
  <si>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</si>
  <si>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</si>
  <si>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</si>
  <si>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</si>
  <si>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</si>
  <si>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</si>
  <si>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</si>
  <si>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</si>
  <si>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</si>
  <si>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</si>
  <si>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</si>
  <si>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</si>
  <si>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</si>
  <si>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</si>
  <si>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</si>
  <si>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</si>
  <si>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</si>
  <si>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</si>
  <si>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</si>
  <si>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</si>
  <si>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Погашение налогового и иных видов кредитов</t>
  </si>
  <si>
    <t>Перечисление процентов за пользование кредитами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</si>
  <si>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</si>
  <si>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</si>
  <si>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</si>
  <si>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</si>
  <si>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</si>
  <si>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</si>
  <si>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</si>
  <si>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</si>
  <si>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</si>
  <si>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</si>
  <si>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</si>
  <si>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</si>
  <si>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</si>
  <si>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Социальный стабилизационный фонд</t>
  </si>
  <si>
    <t>"О республиканском бюджете на 2017 год"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</si>
  <si>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</si>
  <si>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</si>
  <si>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Безвозмездные перечисления</t>
  </si>
  <si>
    <t>От нерезидентов на цели субсидирования хозяйствующих субъектов</t>
  </si>
  <si>
    <t>Прочие безвозмездные перечисления</t>
  </si>
  <si>
    <t>(руб.)</t>
  </si>
  <si>
    <t>Поступления средств по ценным бумагам (государственным казначейским обязательствам, государственным облигациям, векселям)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</si>
  <si>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</si>
  <si>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 нерезидентов (гуманитарная помощь)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</si>
  <si>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</si>
  <si>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</si>
  <si>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к Закону Приднестровской Молдавской Республики </t>
  </si>
  <si>
    <t>на 2017 год</t>
  </si>
  <si>
    <t>Наименование групп, подгрупп, статей и подстатей доходов</t>
  </si>
  <si>
    <t>Приложение № 2</t>
  </si>
  <si>
    <t>Приложение № 1.2</t>
  </si>
  <si>
    <t>ИТОГО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</si>
</sst>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(* #,##0.000_);_(* \(#,##0.000\);_(* &quot;-&quot;??_);_(@_)"/>
    <numFmt numFmtId="180" formatCode="#,##0.00_р_.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_р_._-;\-* #,##0.0_р_._-;_-* &quot;-&quot;_р_._-;_-@_-"/>
    <numFmt numFmtId="187" formatCode="_-* #,##0.00_р_._-;\-* #,##0.00_р_._-;_-* &quot;-&quot;_р_._-;_-@_-"/>
  </numFmts>
  <fonts count="33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172" fontId="8" fillId="0" borderId="18" xfId="0" applyNumberFormat="1" applyFont="1" applyFill="1" applyBorder="1" applyAlignment="1">
      <alignment horizontal="center" wrapText="1"/>
    </xf>
    <xf numFmtId="172" fontId="8" fillId="0" borderId="19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horizontal="left" wrapText="1"/>
    </xf>
    <xf numFmtId="172" fontId="8" fillId="0" borderId="22" xfId="6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172" fontId="8" fillId="0" borderId="23" xfId="60" applyNumberFormat="1" applyFont="1" applyFill="1" applyBorder="1" applyAlignment="1">
      <alignment wrapText="1"/>
    </xf>
    <xf numFmtId="172" fontId="8" fillId="0" borderId="11" xfId="6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wrapText="1"/>
    </xf>
    <xf numFmtId="172" fontId="4" fillId="0" borderId="23" xfId="6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center" wrapText="1"/>
    </xf>
    <xf numFmtId="172" fontId="8" fillId="0" borderId="23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wrapText="1"/>
    </xf>
    <xf numFmtId="172" fontId="8" fillId="0" borderId="23" xfId="6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172" fontId="8" fillId="0" borderId="11" xfId="60" applyNumberFormat="1" applyFont="1" applyFill="1" applyBorder="1" applyAlignment="1">
      <alignment horizontal="left" wrapText="1"/>
    </xf>
    <xf numFmtId="172" fontId="4" fillId="0" borderId="11" xfId="6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172" fontId="4" fillId="0" borderId="2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24" xfId="60" applyNumberFormat="1" applyFont="1" applyFill="1" applyBorder="1" applyAlignment="1">
      <alignment wrapText="1"/>
    </xf>
    <xf numFmtId="172" fontId="4" fillId="0" borderId="25" xfId="60" applyNumberFormat="1" applyFont="1" applyFill="1" applyBorder="1" applyAlignment="1">
      <alignment wrapText="1"/>
    </xf>
    <xf numFmtId="172" fontId="4" fillId="0" borderId="13" xfId="60" applyNumberFormat="1" applyFont="1" applyFill="1" applyBorder="1" applyAlignment="1">
      <alignment wrapText="1"/>
    </xf>
    <xf numFmtId="172" fontId="8" fillId="0" borderId="13" xfId="0" applyNumberFormat="1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 wrapText="1"/>
    </xf>
    <xf numFmtId="172" fontId="8" fillId="0" borderId="26" xfId="6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center" wrapText="1"/>
    </xf>
    <xf numFmtId="172" fontId="4" fillId="0" borderId="22" xfId="0" applyNumberFormat="1" applyFont="1" applyFill="1" applyBorder="1" applyAlignment="1">
      <alignment wrapText="1"/>
    </xf>
    <xf numFmtId="172" fontId="4" fillId="0" borderId="20" xfId="0" applyNumberFormat="1" applyFont="1" applyFill="1" applyBorder="1" applyAlignment="1">
      <alignment wrapText="1"/>
    </xf>
    <xf numFmtId="172" fontId="4" fillId="0" borderId="22" xfId="60" applyNumberFormat="1" applyFont="1" applyFill="1" applyBorder="1" applyAlignment="1">
      <alignment wrapText="1"/>
    </xf>
    <xf numFmtId="172" fontId="4" fillId="0" borderId="20" xfId="60" applyNumberFormat="1" applyFont="1" applyFill="1" applyBorder="1" applyAlignment="1">
      <alignment wrapText="1"/>
    </xf>
    <xf numFmtId="172" fontId="8" fillId="0" borderId="23" xfId="60" applyNumberFormat="1" applyFont="1" applyFill="1" applyBorder="1" applyAlignment="1">
      <alignment horizontal="center" wrapText="1"/>
    </xf>
    <xf numFmtId="172" fontId="8" fillId="0" borderId="11" xfId="6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172" fontId="8" fillId="0" borderId="24" xfId="0" applyNumberFormat="1" applyFont="1" applyFill="1" applyBorder="1" applyAlignment="1">
      <alignment wrapText="1"/>
    </xf>
    <xf numFmtId="172" fontId="8" fillId="0" borderId="13" xfId="0" applyNumberFormat="1" applyFont="1" applyFill="1" applyBorder="1" applyAlignment="1">
      <alignment wrapText="1"/>
    </xf>
    <xf numFmtId="172" fontId="8" fillId="0" borderId="24" xfId="60" applyNumberFormat="1" applyFont="1" applyFill="1" applyBorder="1" applyAlignment="1">
      <alignment wrapText="1"/>
    </xf>
    <xf numFmtId="172" fontId="8" fillId="0" borderId="13" xfId="60" applyNumberFormat="1" applyFont="1" applyFill="1" applyBorder="1" applyAlignment="1">
      <alignment wrapText="1"/>
    </xf>
    <xf numFmtId="172" fontId="8" fillId="0" borderId="27" xfId="60" applyNumberFormat="1" applyFont="1" applyFill="1" applyBorder="1" applyAlignment="1">
      <alignment horizontal="left" wrapText="1"/>
    </xf>
    <xf numFmtId="172" fontId="8" fillId="0" borderId="16" xfId="60" applyNumberFormat="1" applyFont="1" applyFill="1" applyBorder="1" applyAlignment="1">
      <alignment horizontal="left" wrapText="1"/>
    </xf>
    <xf numFmtId="172" fontId="8" fillId="0" borderId="21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172" fontId="8" fillId="0" borderId="21" xfId="60" applyNumberFormat="1" applyFont="1" applyFill="1" applyBorder="1" applyAlignment="1">
      <alignment horizontal="left" wrapText="1"/>
    </xf>
    <xf numFmtId="172" fontId="8" fillId="0" borderId="28" xfId="6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wrapText="1"/>
    </xf>
    <xf numFmtId="172" fontId="8" fillId="0" borderId="29" xfId="0" applyNumberFormat="1" applyFont="1" applyFill="1" applyBorder="1" applyAlignment="1">
      <alignment horizontal="center" wrapText="1"/>
    </xf>
    <xf numFmtId="172" fontId="8" fillId="0" borderId="14" xfId="6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2" fontId="8" fillId="0" borderId="30" xfId="0" applyNumberFormat="1" applyFont="1" applyFill="1" applyBorder="1" applyAlignment="1">
      <alignment horizontal="center" wrapText="1"/>
    </xf>
    <xf numFmtId="172" fontId="8" fillId="0" borderId="19" xfId="0" applyNumberFormat="1" applyFont="1" applyFill="1" applyBorder="1" applyAlignment="1">
      <alignment wrapText="1"/>
    </xf>
    <xf numFmtId="172" fontId="8" fillId="0" borderId="31" xfId="60" applyNumberFormat="1" applyFont="1" applyFill="1" applyBorder="1" applyAlignment="1">
      <alignment wrapText="1"/>
    </xf>
    <xf numFmtId="172" fontId="8" fillId="0" borderId="26" xfId="60" applyNumberFormat="1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172" fontId="8" fillId="0" borderId="20" xfId="6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172" fontId="8" fillId="0" borderId="31" xfId="0" applyNumberFormat="1" applyFont="1" applyFill="1" applyBorder="1" applyAlignment="1">
      <alignment wrapText="1"/>
    </xf>
    <xf numFmtId="172" fontId="8" fillId="0" borderId="12" xfId="0" applyNumberFormat="1" applyFont="1" applyFill="1" applyBorder="1" applyAlignment="1">
      <alignment wrapText="1"/>
    </xf>
    <xf numFmtId="172" fontId="8" fillId="0" borderId="12" xfId="60" applyNumberFormat="1" applyFont="1" applyFill="1" applyBorder="1" applyAlignment="1">
      <alignment wrapText="1"/>
    </xf>
    <xf numFmtId="172" fontId="8" fillId="0" borderId="12" xfId="0" applyNumberFormat="1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left" wrapText="1"/>
    </xf>
    <xf numFmtId="172" fontId="8" fillId="0" borderId="26" xfId="0" applyNumberFormat="1" applyFont="1" applyFill="1" applyBorder="1" applyAlignment="1">
      <alignment horizontal="left" wrapText="1"/>
    </xf>
    <xf numFmtId="172" fontId="8" fillId="0" borderId="16" xfId="0" applyNumberFormat="1" applyFont="1" applyFill="1" applyBorder="1" applyAlignment="1">
      <alignment horizontal="left" wrapText="1"/>
    </xf>
    <xf numFmtId="172" fontId="8" fillId="0" borderId="16" xfId="60" applyNumberFormat="1" applyFont="1" applyFill="1" applyBorder="1" applyAlignment="1">
      <alignment wrapText="1"/>
    </xf>
    <xf numFmtId="172" fontId="8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8"/>
  <sheetViews>
    <sheetView tabSelected="1" zoomScale="90" zoomScaleNormal="90" zoomScalePageLayoutView="0" workbookViewId="0" topLeftCell="A1">
      <pane xSplit="2" ySplit="13" topLeftCell="C7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87" sqref="F87"/>
    </sheetView>
  </sheetViews>
  <sheetFormatPr defaultColWidth="9.140625" defaultRowHeight="12.75"/>
  <cols>
    <col min="1" max="1" width="8.00390625" style="1" bestFit="1" customWidth="1"/>
    <col min="2" max="2" width="69.140625" style="2" customWidth="1"/>
    <col min="3" max="3" width="15.28125" style="2" bestFit="1" customWidth="1"/>
    <col min="4" max="4" width="13.7109375" style="2" bestFit="1" customWidth="1"/>
    <col min="5" max="6" width="13.7109375" style="1" bestFit="1" customWidth="1"/>
    <col min="7" max="8" width="12.7109375" style="1" bestFit="1" customWidth="1"/>
    <col min="9" max="9" width="15.421875" style="1" customWidth="1"/>
    <col min="10" max="10" width="12.7109375" style="1" bestFit="1" customWidth="1"/>
    <col min="11" max="11" width="15.28125" style="1" bestFit="1" customWidth="1"/>
    <col min="12" max="12" width="14.00390625" style="3" customWidth="1"/>
    <col min="13" max="16384" width="9.140625" style="3" customWidth="1"/>
  </cols>
  <sheetData>
    <row r="1" spans="1:11" ht="15.75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30" t="s">
        <v>70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0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0" t="s">
        <v>60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5.75">
      <c r="A8" s="30" t="s">
        <v>72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5.75">
      <c r="A9" s="30" t="s">
        <v>60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3.5" customHeight="1">
      <c r="A10" s="33" t="s">
        <v>61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3.5" customHeight="1">
      <c r="A11" s="33" t="s">
        <v>62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3.5" customHeight="1" thickBot="1">
      <c r="A12" s="31" t="s">
        <v>73</v>
      </c>
      <c r="B12" s="31"/>
      <c r="C12" s="31"/>
      <c r="D12" s="31"/>
      <c r="E12" s="31"/>
      <c r="F12" s="31"/>
      <c r="G12" s="31"/>
      <c r="H12" s="31"/>
      <c r="I12" s="31"/>
      <c r="J12" s="31"/>
      <c r="K12" s="26" t="s">
        <v>66</v>
      </c>
    </row>
    <row r="13" spans="1:11" s="42" customFormat="1" ht="32.25" thickBot="1">
      <c r="A13" s="39" t="s">
        <v>10</v>
      </c>
      <c r="B13" s="40" t="s">
        <v>74</v>
      </c>
      <c r="C13" s="40" t="s">
        <v>55</v>
      </c>
      <c r="D13" s="41" t="s">
        <v>56</v>
      </c>
      <c r="E13" s="40" t="s">
        <v>0</v>
      </c>
      <c r="F13" s="41" t="s">
        <v>1</v>
      </c>
      <c r="G13" s="40" t="s">
        <v>2</v>
      </c>
      <c r="H13" s="41" t="s">
        <v>3</v>
      </c>
      <c r="I13" s="40" t="s">
        <v>4</v>
      </c>
      <c r="J13" s="41" t="s">
        <v>5</v>
      </c>
      <c r="K13" s="40" t="s">
        <v>6</v>
      </c>
    </row>
    <row r="14" spans="1:12" s="25" customFormat="1" ht="15.75" thickBot="1">
      <c r="A14" s="43">
        <v>1000000</v>
      </c>
      <c r="B14" s="44" t="s">
        <v>11</v>
      </c>
      <c r="C14" s="45">
        <f aca="true" t="shared" si="0" ref="C14:K14">SUM(C15+C23+C31+C33+C42+C47)</f>
        <v>585836447</v>
      </c>
      <c r="D14" s="46">
        <f t="shared" si="0"/>
        <v>186023005</v>
      </c>
      <c r="E14" s="45">
        <f t="shared" si="0"/>
        <v>75561398</v>
      </c>
      <c r="F14" s="46">
        <f t="shared" si="0"/>
        <v>62388075</v>
      </c>
      <c r="G14" s="46">
        <f t="shared" si="0"/>
        <v>12354662</v>
      </c>
      <c r="H14" s="46">
        <f t="shared" si="0"/>
        <v>16811806</v>
      </c>
      <c r="I14" s="46">
        <f t="shared" si="0"/>
        <v>7455674</v>
      </c>
      <c r="J14" s="45">
        <f t="shared" si="0"/>
        <v>6098809</v>
      </c>
      <c r="K14" s="46">
        <f t="shared" si="0"/>
        <v>952529876</v>
      </c>
      <c r="L14" s="24"/>
    </row>
    <row r="15" spans="1:12" s="25" customFormat="1" ht="15.75">
      <c r="A15" s="47">
        <v>1010000</v>
      </c>
      <c r="B15" s="48" t="s">
        <v>7</v>
      </c>
      <c r="C15" s="49">
        <f>C16+C17+C19+C20+C21</f>
        <v>273613989</v>
      </c>
      <c r="D15" s="49">
        <f aca="true" t="shared" si="1" ref="D15:K15">D16+D17+D19+D20+D21</f>
        <v>182534792</v>
      </c>
      <c r="E15" s="49">
        <f t="shared" si="1"/>
        <v>22322564</v>
      </c>
      <c r="F15" s="49">
        <f t="shared" si="1"/>
        <v>7900480</v>
      </c>
      <c r="G15" s="49">
        <f t="shared" si="1"/>
        <v>2140354</v>
      </c>
      <c r="H15" s="49">
        <f t="shared" si="1"/>
        <v>4287730</v>
      </c>
      <c r="I15" s="49">
        <f t="shared" si="1"/>
        <v>1235059</v>
      </c>
      <c r="J15" s="49">
        <f t="shared" si="1"/>
        <v>999532</v>
      </c>
      <c r="K15" s="49">
        <f t="shared" si="1"/>
        <v>495034500</v>
      </c>
      <c r="L15" s="24"/>
    </row>
    <row r="16" spans="1:12" s="25" customFormat="1" ht="15.75">
      <c r="A16" s="50">
        <v>1010100</v>
      </c>
      <c r="B16" s="35" t="s">
        <v>12</v>
      </c>
      <c r="C16" s="51">
        <v>0</v>
      </c>
      <c r="D16" s="52">
        <v>0</v>
      </c>
      <c r="E16" s="51">
        <v>0</v>
      </c>
      <c r="F16" s="52">
        <v>0</v>
      </c>
      <c r="G16" s="52">
        <v>0</v>
      </c>
      <c r="H16" s="52">
        <v>0</v>
      </c>
      <c r="I16" s="52">
        <v>0</v>
      </c>
      <c r="J16" s="51">
        <v>0</v>
      </c>
      <c r="K16" s="53">
        <f aca="true" t="shared" si="2" ref="K16:K21">SUM(C16:J16)</f>
        <v>0</v>
      </c>
      <c r="L16" s="24"/>
    </row>
    <row r="17" spans="1:12" s="25" customFormat="1" ht="31.5">
      <c r="A17" s="50">
        <v>1010200</v>
      </c>
      <c r="B17" s="35" t="s">
        <v>31</v>
      </c>
      <c r="C17" s="51">
        <f>167369428+79607853+2219578+981889</f>
        <v>250178748</v>
      </c>
      <c r="D17" s="51">
        <f>76283615+22060304+54737056+16206284+338265+4865516+1440559+27879+8170-2309849-683887</f>
        <v>172973912</v>
      </c>
      <c r="E17" s="51">
        <f>5234982+15114909+95253+262598</f>
        <v>20707742</v>
      </c>
      <c r="F17" s="51">
        <f>7386725+173621</f>
        <v>7560346</v>
      </c>
      <c r="G17" s="51">
        <f>1789726+48786</f>
        <v>1838512</v>
      </c>
      <c r="H17" s="51">
        <f>4026949+47224</f>
        <v>4074173</v>
      </c>
      <c r="I17" s="51">
        <f>1219656+15403</f>
        <v>1235059</v>
      </c>
      <c r="J17" s="51">
        <f>828280+13782</f>
        <v>842062</v>
      </c>
      <c r="K17" s="53">
        <f t="shared" si="2"/>
        <v>459410554</v>
      </c>
      <c r="L17" s="24"/>
    </row>
    <row r="18" spans="1:12" s="25" customFormat="1" ht="31.5">
      <c r="A18" s="54">
        <v>1010290</v>
      </c>
      <c r="B18" s="34" t="s">
        <v>37</v>
      </c>
      <c r="C18" s="55">
        <f>79607853+981889</f>
        <v>80589742</v>
      </c>
      <c r="D18" s="56">
        <f>22060304+16206284+361682+1440559+8170-683886</f>
        <v>39393113</v>
      </c>
      <c r="E18" s="57">
        <f>15114909+262598</f>
        <v>15377507</v>
      </c>
      <c r="F18" s="57">
        <f>7386725+173621</f>
        <v>7560346</v>
      </c>
      <c r="G18" s="57">
        <f>1789726+48786</f>
        <v>1838512</v>
      </c>
      <c r="H18" s="57">
        <f>4026949+47224</f>
        <v>4074173</v>
      </c>
      <c r="I18" s="57">
        <f>1219656+15403</f>
        <v>1235059</v>
      </c>
      <c r="J18" s="57">
        <f>828280+13782</f>
        <v>842062</v>
      </c>
      <c r="K18" s="58">
        <f t="shared" si="2"/>
        <v>150910514</v>
      </c>
      <c r="L18" s="24"/>
    </row>
    <row r="19" spans="1:12" s="25" customFormat="1" ht="15.75">
      <c r="A19" s="50">
        <v>1010400</v>
      </c>
      <c r="B19" s="35" t="s">
        <v>36</v>
      </c>
      <c r="C19" s="59">
        <v>4315308</v>
      </c>
      <c r="D19" s="60">
        <v>0</v>
      </c>
      <c r="E19" s="51">
        <v>1465602</v>
      </c>
      <c r="F19" s="52">
        <v>340134</v>
      </c>
      <c r="G19" s="52">
        <v>301842</v>
      </c>
      <c r="H19" s="52">
        <v>213557</v>
      </c>
      <c r="I19" s="52">
        <v>0</v>
      </c>
      <c r="J19" s="51">
        <v>157470</v>
      </c>
      <c r="K19" s="53">
        <f t="shared" si="2"/>
        <v>6793913</v>
      </c>
      <c r="L19" s="24"/>
    </row>
    <row r="20" spans="1:12" s="25" customFormat="1" ht="31.5">
      <c r="A20" s="50">
        <v>1010600</v>
      </c>
      <c r="B20" s="35" t="s">
        <v>54</v>
      </c>
      <c r="C20" s="59">
        <v>4145303</v>
      </c>
      <c r="D20" s="60">
        <v>69545</v>
      </c>
      <c r="E20" s="51">
        <v>149220</v>
      </c>
      <c r="F20" s="52">
        <v>0</v>
      </c>
      <c r="G20" s="52">
        <v>0</v>
      </c>
      <c r="H20" s="52">
        <v>0</v>
      </c>
      <c r="I20" s="52">
        <v>0</v>
      </c>
      <c r="J20" s="51">
        <v>0</v>
      </c>
      <c r="K20" s="53">
        <f t="shared" si="2"/>
        <v>4364068</v>
      </c>
      <c r="L20" s="24"/>
    </row>
    <row r="21" spans="1:12" s="25" customFormat="1" ht="15.75">
      <c r="A21" s="50">
        <v>1010700</v>
      </c>
      <c r="B21" s="35" t="s">
        <v>14</v>
      </c>
      <c r="C21" s="51">
        <v>14974630</v>
      </c>
      <c r="D21" s="52">
        <v>9491335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1">
        <v>0</v>
      </c>
      <c r="K21" s="53">
        <f t="shared" si="2"/>
        <v>24465965</v>
      </c>
      <c r="L21" s="24"/>
    </row>
    <row r="22" spans="1:12" s="25" customFormat="1" ht="15.75">
      <c r="A22" s="54"/>
      <c r="B22" s="35"/>
      <c r="C22" s="59"/>
      <c r="D22" s="60"/>
      <c r="E22" s="51"/>
      <c r="F22" s="52"/>
      <c r="G22" s="52"/>
      <c r="H22" s="52"/>
      <c r="I22" s="52"/>
      <c r="J22" s="51"/>
      <c r="K22" s="53"/>
      <c r="L22" s="24"/>
    </row>
    <row r="23" spans="1:12" s="25" customFormat="1" ht="31.5">
      <c r="A23" s="50">
        <v>1020000</v>
      </c>
      <c r="B23" s="35" t="s">
        <v>40</v>
      </c>
      <c r="C23" s="61">
        <f aca="true" t="shared" si="3" ref="C23:K23">SUM(C24:C29)</f>
        <v>65098436</v>
      </c>
      <c r="D23" s="61">
        <f t="shared" si="3"/>
        <v>130824</v>
      </c>
      <c r="E23" s="61">
        <f t="shared" si="3"/>
        <v>9824909</v>
      </c>
      <c r="F23" s="61">
        <f t="shared" si="3"/>
        <v>24299256</v>
      </c>
      <c r="G23" s="61">
        <f t="shared" si="3"/>
        <v>1192897</v>
      </c>
      <c r="H23" s="61">
        <f t="shared" si="3"/>
        <v>2427188</v>
      </c>
      <c r="I23" s="61">
        <f t="shared" si="3"/>
        <v>50808</v>
      </c>
      <c r="J23" s="61">
        <f t="shared" si="3"/>
        <v>169582</v>
      </c>
      <c r="K23" s="61">
        <f t="shared" si="3"/>
        <v>103193900</v>
      </c>
      <c r="L23" s="24"/>
    </row>
    <row r="24" spans="1:12" s="25" customFormat="1" ht="15.75">
      <c r="A24" s="50">
        <v>1020100</v>
      </c>
      <c r="B24" s="35" t="s">
        <v>42</v>
      </c>
      <c r="C24" s="51">
        <v>0</v>
      </c>
      <c r="D24" s="52"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1">
        <v>0</v>
      </c>
      <c r="K24" s="53">
        <f aca="true" t="shared" si="4" ref="K24:K29">SUM(C24:J24)</f>
        <v>0</v>
      </c>
      <c r="L24" s="24"/>
    </row>
    <row r="25" spans="1:12" s="25" customFormat="1" ht="15.75">
      <c r="A25" s="50">
        <v>1020200</v>
      </c>
      <c r="B25" s="35" t="s">
        <v>32</v>
      </c>
      <c r="C25" s="51">
        <v>27241077</v>
      </c>
      <c r="D25" s="52">
        <v>0</v>
      </c>
      <c r="E25" s="51">
        <v>5930325</v>
      </c>
      <c r="F25" s="52">
        <v>182488</v>
      </c>
      <c r="G25" s="52">
        <v>1100417</v>
      </c>
      <c r="H25" s="52">
        <v>810625</v>
      </c>
      <c r="I25" s="52">
        <v>0</v>
      </c>
      <c r="J25" s="51">
        <v>97198</v>
      </c>
      <c r="K25" s="53">
        <f t="shared" si="4"/>
        <v>35362130</v>
      </c>
      <c r="L25" s="24"/>
    </row>
    <row r="26" spans="1:12" s="25" customFormat="1" ht="31.5">
      <c r="A26" s="50">
        <v>1020300</v>
      </c>
      <c r="B26" s="35" t="s">
        <v>35</v>
      </c>
      <c r="C26" s="51">
        <f>30779591+1494642+1782282</f>
        <v>34056515</v>
      </c>
      <c r="D26" s="52">
        <v>0</v>
      </c>
      <c r="E26" s="51">
        <f>3424634+166299+198302</f>
        <v>3789235</v>
      </c>
      <c r="F26" s="52">
        <f>21528330+1045405+1246591</f>
        <v>23820326</v>
      </c>
      <c r="G26" s="52">
        <f>3192+155+185</f>
        <v>3532</v>
      </c>
      <c r="H26" s="52">
        <v>0</v>
      </c>
      <c r="I26" s="52">
        <v>0</v>
      </c>
      <c r="J26" s="51">
        <v>0</v>
      </c>
      <c r="K26" s="53">
        <f t="shared" si="4"/>
        <v>61669608</v>
      </c>
      <c r="L26" s="24"/>
    </row>
    <row r="27" spans="1:12" s="25" customFormat="1" ht="31.5">
      <c r="A27" s="50">
        <v>1020400</v>
      </c>
      <c r="B27" s="62" t="s">
        <v>57</v>
      </c>
      <c r="C27" s="51">
        <v>2388029</v>
      </c>
      <c r="D27" s="52">
        <v>0</v>
      </c>
      <c r="E27" s="51">
        <v>0</v>
      </c>
      <c r="F27" s="52">
        <v>123600</v>
      </c>
      <c r="G27" s="52">
        <v>37200</v>
      </c>
      <c r="H27" s="52">
        <v>1527537</v>
      </c>
      <c r="I27" s="52">
        <v>0</v>
      </c>
      <c r="J27" s="51">
        <v>0</v>
      </c>
      <c r="K27" s="53">
        <f t="shared" si="4"/>
        <v>4076366</v>
      </c>
      <c r="L27" s="24"/>
    </row>
    <row r="28" spans="1:12" s="25" customFormat="1" ht="15.75">
      <c r="A28" s="50">
        <v>1020500</v>
      </c>
      <c r="B28" s="35" t="s">
        <v>15</v>
      </c>
      <c r="C28" s="51">
        <v>1412815</v>
      </c>
      <c r="D28" s="52">
        <v>130824</v>
      </c>
      <c r="E28" s="51">
        <v>105349</v>
      </c>
      <c r="F28" s="52">
        <v>172842</v>
      </c>
      <c r="G28" s="52">
        <v>51748</v>
      </c>
      <c r="H28" s="52">
        <v>89026</v>
      </c>
      <c r="I28" s="52">
        <v>50808</v>
      </c>
      <c r="J28" s="51">
        <v>72384</v>
      </c>
      <c r="K28" s="53">
        <f t="shared" si="4"/>
        <v>2085796</v>
      </c>
      <c r="L28" s="24"/>
    </row>
    <row r="29" spans="1:12" s="25" customFormat="1" ht="47.25">
      <c r="A29" s="50">
        <v>1020800</v>
      </c>
      <c r="B29" s="36" t="s">
        <v>67</v>
      </c>
      <c r="C29" s="51">
        <v>0</v>
      </c>
      <c r="D29" s="52">
        <v>0</v>
      </c>
      <c r="E29" s="51">
        <v>0</v>
      </c>
      <c r="F29" s="52">
        <v>0</v>
      </c>
      <c r="G29" s="52">
        <v>0</v>
      </c>
      <c r="H29" s="52">
        <v>0</v>
      </c>
      <c r="I29" s="52">
        <v>0</v>
      </c>
      <c r="J29" s="51">
        <v>0</v>
      </c>
      <c r="K29" s="53">
        <f t="shared" si="4"/>
        <v>0</v>
      </c>
      <c r="L29" s="24"/>
    </row>
    <row r="30" spans="1:12" s="29" customFormat="1" ht="15.75">
      <c r="A30" s="50"/>
      <c r="B30" s="35"/>
      <c r="C30" s="59"/>
      <c r="D30" s="60"/>
      <c r="E30" s="51"/>
      <c r="F30" s="52"/>
      <c r="G30" s="52"/>
      <c r="H30" s="52"/>
      <c r="I30" s="52"/>
      <c r="J30" s="51"/>
      <c r="K30" s="53"/>
      <c r="L30" s="28"/>
    </row>
    <row r="31" spans="1:12" s="25" customFormat="1" ht="15.75">
      <c r="A31" s="50">
        <v>1040000</v>
      </c>
      <c r="B31" s="35" t="s">
        <v>8</v>
      </c>
      <c r="C31" s="61">
        <v>0</v>
      </c>
      <c r="D31" s="63">
        <v>0</v>
      </c>
      <c r="E31" s="61">
        <v>0</v>
      </c>
      <c r="F31" s="63">
        <v>0</v>
      </c>
      <c r="G31" s="63">
        <v>0</v>
      </c>
      <c r="H31" s="63">
        <v>0</v>
      </c>
      <c r="I31" s="63">
        <v>0</v>
      </c>
      <c r="J31" s="61">
        <v>0</v>
      </c>
      <c r="K31" s="53">
        <f>SUM(C31:J31)</f>
        <v>0</v>
      </c>
      <c r="L31" s="24"/>
    </row>
    <row r="32" spans="1:12" s="25" customFormat="1" ht="15.75">
      <c r="A32" s="54"/>
      <c r="B32" s="34"/>
      <c r="C32" s="55"/>
      <c r="D32" s="56"/>
      <c r="E32" s="57"/>
      <c r="F32" s="64"/>
      <c r="G32" s="64"/>
      <c r="H32" s="64"/>
      <c r="I32" s="64"/>
      <c r="J32" s="57"/>
      <c r="K32" s="53"/>
      <c r="L32" s="24"/>
    </row>
    <row r="33" spans="1:12" s="25" customFormat="1" ht="15.75">
      <c r="A33" s="50">
        <v>1050000</v>
      </c>
      <c r="B33" s="35" t="s">
        <v>9</v>
      </c>
      <c r="C33" s="61">
        <v>34063277</v>
      </c>
      <c r="D33" s="63">
        <v>2974464</v>
      </c>
      <c r="E33" s="61">
        <v>1754749</v>
      </c>
      <c r="F33" s="63">
        <v>9346198</v>
      </c>
      <c r="G33" s="63">
        <v>308118</v>
      </c>
      <c r="H33" s="63">
        <v>2659935</v>
      </c>
      <c r="I33" s="63">
        <v>4801492</v>
      </c>
      <c r="J33" s="61">
        <v>1553982</v>
      </c>
      <c r="K33" s="53">
        <f>SUM(C33:J33)</f>
        <v>57462215</v>
      </c>
      <c r="L33" s="24"/>
    </row>
    <row r="34" spans="1:12" s="25" customFormat="1" ht="15.75">
      <c r="A34" s="50">
        <v>1050100</v>
      </c>
      <c r="B34" s="35" t="s">
        <v>16</v>
      </c>
      <c r="C34" s="51">
        <f aca="true" t="shared" si="5" ref="C34:H34">SUM(C35:C36)</f>
        <v>3280271</v>
      </c>
      <c r="D34" s="52">
        <f t="shared" si="5"/>
        <v>28680</v>
      </c>
      <c r="E34" s="51">
        <f t="shared" si="5"/>
        <v>0</v>
      </c>
      <c r="F34" s="52">
        <f t="shared" si="5"/>
        <v>0</v>
      </c>
      <c r="G34" s="52">
        <f t="shared" si="5"/>
        <v>0</v>
      </c>
      <c r="H34" s="52">
        <f t="shared" si="5"/>
        <v>0</v>
      </c>
      <c r="I34" s="52">
        <f>SUM(I35:I36)</f>
        <v>0</v>
      </c>
      <c r="J34" s="51">
        <f>SUM(J35:J36)</f>
        <v>0</v>
      </c>
      <c r="K34" s="52">
        <f>SUM(K35:K36)</f>
        <v>3308951</v>
      </c>
      <c r="L34" s="24"/>
    </row>
    <row r="35" spans="1:12" s="25" customFormat="1" ht="15.75">
      <c r="A35" s="54">
        <v>1050101</v>
      </c>
      <c r="B35" s="34" t="s">
        <v>17</v>
      </c>
      <c r="C35" s="55">
        <v>173739</v>
      </c>
      <c r="D35" s="56">
        <v>0</v>
      </c>
      <c r="E35" s="57">
        <v>0</v>
      </c>
      <c r="F35" s="64">
        <v>0</v>
      </c>
      <c r="G35" s="64">
        <v>0</v>
      </c>
      <c r="H35" s="64">
        <v>0</v>
      </c>
      <c r="I35" s="64">
        <v>0</v>
      </c>
      <c r="J35" s="57">
        <v>0</v>
      </c>
      <c r="K35" s="58">
        <f aca="true" t="shared" si="6" ref="K35:K40">SUM(C35:J35)</f>
        <v>173739</v>
      </c>
      <c r="L35" s="24"/>
    </row>
    <row r="36" spans="1:12" s="25" customFormat="1" ht="15.75">
      <c r="A36" s="54">
        <v>1050102</v>
      </c>
      <c r="B36" s="34" t="s">
        <v>18</v>
      </c>
      <c r="C36" s="55">
        <v>3106532</v>
      </c>
      <c r="D36" s="56">
        <v>28680</v>
      </c>
      <c r="E36" s="57">
        <v>0</v>
      </c>
      <c r="F36" s="64">
        <v>0</v>
      </c>
      <c r="G36" s="64">
        <v>0</v>
      </c>
      <c r="H36" s="64">
        <v>0</v>
      </c>
      <c r="I36" s="64">
        <v>0</v>
      </c>
      <c r="J36" s="57">
        <v>0</v>
      </c>
      <c r="K36" s="58">
        <f t="shared" si="6"/>
        <v>3135212</v>
      </c>
      <c r="L36" s="24"/>
    </row>
    <row r="37" spans="1:12" s="25" customFormat="1" ht="31.5">
      <c r="A37" s="50">
        <v>1050200</v>
      </c>
      <c r="B37" s="35" t="s">
        <v>46</v>
      </c>
      <c r="C37" s="59">
        <v>5435758</v>
      </c>
      <c r="D37" s="60">
        <v>2945784</v>
      </c>
      <c r="E37" s="51">
        <v>1437629</v>
      </c>
      <c r="F37" s="52">
        <v>942707</v>
      </c>
      <c r="G37" s="52">
        <v>146996</v>
      </c>
      <c r="H37" s="52">
        <v>293422</v>
      </c>
      <c r="I37" s="52">
        <v>224783</v>
      </c>
      <c r="J37" s="51">
        <v>285951</v>
      </c>
      <c r="K37" s="53">
        <f t="shared" si="6"/>
        <v>11713030</v>
      </c>
      <c r="L37" s="24"/>
    </row>
    <row r="38" spans="1:12" s="25" customFormat="1" ht="47.25">
      <c r="A38" s="50">
        <v>1050400</v>
      </c>
      <c r="B38" s="35" t="s">
        <v>68</v>
      </c>
      <c r="C38" s="59">
        <v>0</v>
      </c>
      <c r="D38" s="60">
        <v>0</v>
      </c>
      <c r="E38" s="51">
        <v>234177</v>
      </c>
      <c r="F38" s="52">
        <v>4407609</v>
      </c>
      <c r="G38" s="52">
        <v>63441</v>
      </c>
      <c r="H38" s="52">
        <v>1034041</v>
      </c>
      <c r="I38" s="52">
        <v>2202780</v>
      </c>
      <c r="J38" s="51">
        <v>418639</v>
      </c>
      <c r="K38" s="53">
        <f t="shared" si="6"/>
        <v>8360687</v>
      </c>
      <c r="L38" s="24"/>
    </row>
    <row r="39" spans="1:12" s="25" customFormat="1" ht="15.75">
      <c r="A39" s="50">
        <v>1051100</v>
      </c>
      <c r="B39" s="35" t="s">
        <v>33</v>
      </c>
      <c r="C39" s="59">
        <v>3405</v>
      </c>
      <c r="D39" s="60">
        <v>0</v>
      </c>
      <c r="E39" s="51">
        <v>154</v>
      </c>
      <c r="F39" s="52">
        <v>1140130</v>
      </c>
      <c r="G39" s="52">
        <v>65961</v>
      </c>
      <c r="H39" s="52">
        <v>625550</v>
      </c>
      <c r="I39" s="52">
        <v>1355489</v>
      </c>
      <c r="J39" s="51">
        <v>747121</v>
      </c>
      <c r="K39" s="53">
        <f t="shared" si="6"/>
        <v>3937810</v>
      </c>
      <c r="L39" s="24"/>
    </row>
    <row r="40" spans="1:12" s="25" customFormat="1" ht="15.75">
      <c r="A40" s="50">
        <v>1051200</v>
      </c>
      <c r="B40" s="35" t="s">
        <v>43</v>
      </c>
      <c r="C40" s="59">
        <v>0</v>
      </c>
      <c r="D40" s="60">
        <v>0</v>
      </c>
      <c r="E40" s="51">
        <v>78751</v>
      </c>
      <c r="F40" s="52">
        <v>2852493</v>
      </c>
      <c r="G40" s="52">
        <v>31720</v>
      </c>
      <c r="H40" s="52">
        <v>706922</v>
      </c>
      <c r="I40" s="52">
        <v>1015322</v>
      </c>
      <c r="J40" s="51">
        <v>102271</v>
      </c>
      <c r="K40" s="53">
        <f t="shared" si="6"/>
        <v>4787479</v>
      </c>
      <c r="L40" s="24"/>
    </row>
    <row r="41" spans="1:12" s="25" customFormat="1" ht="15.75">
      <c r="A41" s="54"/>
      <c r="B41" s="34"/>
      <c r="C41" s="55"/>
      <c r="D41" s="56"/>
      <c r="E41" s="57"/>
      <c r="F41" s="64"/>
      <c r="G41" s="64"/>
      <c r="H41" s="64"/>
      <c r="I41" s="64"/>
      <c r="J41" s="57"/>
      <c r="K41" s="53"/>
      <c r="L41" s="24"/>
    </row>
    <row r="42" spans="1:12" s="25" customFormat="1" ht="31.5">
      <c r="A42" s="50">
        <v>1060000</v>
      </c>
      <c r="B42" s="35" t="s">
        <v>19</v>
      </c>
      <c r="C42" s="61">
        <f aca="true" t="shared" si="7" ref="C42:H42">C43</f>
        <v>200424203</v>
      </c>
      <c r="D42" s="61">
        <f t="shared" si="7"/>
        <v>0</v>
      </c>
      <c r="E42" s="61">
        <f t="shared" si="7"/>
        <v>36244097</v>
      </c>
      <c r="F42" s="61">
        <f t="shared" si="7"/>
        <v>16165169</v>
      </c>
      <c r="G42" s="61">
        <f t="shared" si="7"/>
        <v>5462668</v>
      </c>
      <c r="H42" s="61">
        <f t="shared" si="7"/>
        <v>4350519</v>
      </c>
      <c r="I42" s="61">
        <f>I43</f>
        <v>0</v>
      </c>
      <c r="J42" s="61">
        <f>J43</f>
        <v>2259742</v>
      </c>
      <c r="K42" s="61">
        <f>K43</f>
        <v>264906398</v>
      </c>
      <c r="L42" s="24"/>
    </row>
    <row r="43" spans="1:12" s="25" customFormat="1" ht="15.75">
      <c r="A43" s="50">
        <v>1060100</v>
      </c>
      <c r="B43" s="35" t="s">
        <v>38</v>
      </c>
      <c r="C43" s="51">
        <f aca="true" t="shared" si="8" ref="C43:I43">SUM(C44:C45)</f>
        <v>200424203</v>
      </c>
      <c r="D43" s="52">
        <f t="shared" si="8"/>
        <v>0</v>
      </c>
      <c r="E43" s="51">
        <f t="shared" si="8"/>
        <v>36244097</v>
      </c>
      <c r="F43" s="52">
        <f t="shared" si="8"/>
        <v>16165169</v>
      </c>
      <c r="G43" s="52">
        <f t="shared" si="8"/>
        <v>5462668</v>
      </c>
      <c r="H43" s="52">
        <f t="shared" si="8"/>
        <v>4350519</v>
      </c>
      <c r="I43" s="52">
        <f t="shared" si="8"/>
        <v>0</v>
      </c>
      <c r="J43" s="51">
        <f>SUM(J44:J45)</f>
        <v>2259742</v>
      </c>
      <c r="K43" s="52">
        <f>SUM(K44:K45)</f>
        <v>264906398</v>
      </c>
      <c r="L43" s="24"/>
    </row>
    <row r="44" spans="1:12" s="25" customFormat="1" ht="15.75">
      <c r="A44" s="54">
        <v>1060101</v>
      </c>
      <c r="B44" s="34" t="s">
        <v>20</v>
      </c>
      <c r="C44" s="55">
        <f>188465121+540858+10842212</f>
        <v>199848191</v>
      </c>
      <c r="D44" s="56">
        <v>0</v>
      </c>
      <c r="E44" s="57">
        <f>34143042+97984+1964215</f>
        <v>36205241</v>
      </c>
      <c r="F44" s="64">
        <f>12968031+37216+746038</f>
        <v>13751285</v>
      </c>
      <c r="G44" s="64">
        <f>4873661+13986+280377</f>
        <v>5168024</v>
      </c>
      <c r="H44" s="64">
        <f>4102720+11774+236025</f>
        <v>4350519</v>
      </c>
      <c r="I44" s="64">
        <v>0</v>
      </c>
      <c r="J44" s="57">
        <f>1826184+5241+105059</f>
        <v>1936484</v>
      </c>
      <c r="K44" s="58">
        <f>SUM(C44:J44)</f>
        <v>261259744</v>
      </c>
      <c r="L44" s="24"/>
    </row>
    <row r="45" spans="1:12" s="25" customFormat="1" ht="15.75">
      <c r="A45" s="54">
        <v>1060102</v>
      </c>
      <c r="B45" s="34" t="s">
        <v>39</v>
      </c>
      <c r="C45" s="55">
        <f>432459+143553</f>
        <v>576012</v>
      </c>
      <c r="D45" s="56">
        <v>0</v>
      </c>
      <c r="E45" s="57">
        <f>29172+9684</f>
        <v>38856</v>
      </c>
      <c r="F45" s="64">
        <f>1812299+601585</f>
        <v>2413884</v>
      </c>
      <c r="G45" s="64">
        <f>221213+73431</f>
        <v>294644</v>
      </c>
      <c r="H45" s="64">
        <v>0</v>
      </c>
      <c r="I45" s="64">
        <v>0</v>
      </c>
      <c r="J45" s="57">
        <f>242696+80562</f>
        <v>323258</v>
      </c>
      <c r="K45" s="58">
        <f>SUM(C45:J45)</f>
        <v>3646654</v>
      </c>
      <c r="L45" s="24"/>
    </row>
    <row r="46" spans="1:12" s="25" customFormat="1" ht="15.75">
      <c r="A46" s="50"/>
      <c r="B46" s="35"/>
      <c r="C46" s="55"/>
      <c r="D46" s="56"/>
      <c r="E46" s="57"/>
      <c r="F46" s="64"/>
      <c r="G46" s="64"/>
      <c r="H46" s="64"/>
      <c r="I46" s="64"/>
      <c r="J46" s="57"/>
      <c r="K46" s="53"/>
      <c r="L46" s="24"/>
    </row>
    <row r="47" spans="1:12" s="25" customFormat="1" ht="15.75">
      <c r="A47" s="50">
        <v>1400000</v>
      </c>
      <c r="B47" s="35" t="s">
        <v>21</v>
      </c>
      <c r="C47" s="61">
        <f aca="true" t="shared" si="9" ref="C47:H47">C48</f>
        <v>12636542</v>
      </c>
      <c r="D47" s="61">
        <f t="shared" si="9"/>
        <v>382925</v>
      </c>
      <c r="E47" s="61">
        <f t="shared" si="9"/>
        <v>5415079</v>
      </c>
      <c r="F47" s="61">
        <f t="shared" si="9"/>
        <v>4676972</v>
      </c>
      <c r="G47" s="61">
        <f t="shared" si="9"/>
        <v>3250625</v>
      </c>
      <c r="H47" s="61">
        <f t="shared" si="9"/>
        <v>3086434</v>
      </c>
      <c r="I47" s="61">
        <f>I48</f>
        <v>1368315</v>
      </c>
      <c r="J47" s="61">
        <f>J48</f>
        <v>1115971</v>
      </c>
      <c r="K47" s="61">
        <f>K48</f>
        <v>31932863</v>
      </c>
      <c r="L47" s="24"/>
    </row>
    <row r="48" spans="1:12" s="25" customFormat="1" ht="15.75">
      <c r="A48" s="50">
        <v>1400100</v>
      </c>
      <c r="B48" s="35" t="s">
        <v>41</v>
      </c>
      <c r="C48" s="51">
        <v>12636542</v>
      </c>
      <c r="D48" s="52">
        <v>382925</v>
      </c>
      <c r="E48" s="51">
        <v>5415079</v>
      </c>
      <c r="F48" s="52">
        <v>4676972</v>
      </c>
      <c r="G48" s="52">
        <v>3250625</v>
      </c>
      <c r="H48" s="52">
        <v>3086434</v>
      </c>
      <c r="I48" s="52">
        <v>1368315</v>
      </c>
      <c r="J48" s="51">
        <v>1115971</v>
      </c>
      <c r="K48" s="53">
        <f>SUM(C48:J48)</f>
        <v>31932863</v>
      </c>
      <c r="L48" s="24"/>
    </row>
    <row r="49" spans="1:12" s="25" customFormat="1" ht="16.5" thickBot="1">
      <c r="A49" s="65"/>
      <c r="B49" s="66"/>
      <c r="C49" s="67"/>
      <c r="D49" s="68"/>
      <c r="E49" s="69"/>
      <c r="F49" s="70"/>
      <c r="G49" s="71"/>
      <c r="H49" s="71"/>
      <c r="I49" s="71"/>
      <c r="J49" s="69"/>
      <c r="K49" s="72"/>
      <c r="L49" s="24"/>
    </row>
    <row r="50" spans="1:12" s="25" customFormat="1" ht="16.5" thickBot="1">
      <c r="A50" s="43">
        <v>2000000</v>
      </c>
      <c r="B50" s="73" t="s">
        <v>22</v>
      </c>
      <c r="C50" s="74">
        <f aca="true" t="shared" si="10" ref="C50:I50">C51+C59+C62+C64+C66+C68</f>
        <v>192555906</v>
      </c>
      <c r="D50" s="74">
        <f t="shared" si="10"/>
        <v>74653</v>
      </c>
      <c r="E50" s="74">
        <f t="shared" si="10"/>
        <v>2744187</v>
      </c>
      <c r="F50" s="74">
        <f t="shared" si="10"/>
        <v>1936122</v>
      </c>
      <c r="G50" s="74">
        <f t="shared" si="10"/>
        <v>1154574</v>
      </c>
      <c r="H50" s="74">
        <f t="shared" si="10"/>
        <v>1186101</v>
      </c>
      <c r="I50" s="74">
        <f t="shared" si="10"/>
        <v>573852</v>
      </c>
      <c r="J50" s="74">
        <f>J51+J59+J62+J64+J66+J68</f>
        <v>410505</v>
      </c>
      <c r="K50" s="74">
        <f>K51+K59+K62+K64+K66+K68</f>
        <v>200635900</v>
      </c>
      <c r="L50" s="24"/>
    </row>
    <row r="51" spans="1:12" s="25" customFormat="1" ht="31.5">
      <c r="A51" s="47">
        <v>2010000</v>
      </c>
      <c r="B51" s="35" t="s">
        <v>47</v>
      </c>
      <c r="C51" s="51">
        <v>179516906</v>
      </c>
      <c r="D51" s="51">
        <v>17922</v>
      </c>
      <c r="E51" s="51">
        <v>215850</v>
      </c>
      <c r="F51" s="51">
        <v>290910</v>
      </c>
      <c r="G51" s="51">
        <v>92718</v>
      </c>
      <c r="H51" s="51">
        <v>149872</v>
      </c>
      <c r="I51" s="51">
        <v>86500</v>
      </c>
      <c r="J51" s="51">
        <v>18796</v>
      </c>
      <c r="K51" s="53">
        <f aca="true" t="shared" si="11" ref="K51:K57">SUM(C51:J51)</f>
        <v>180389474</v>
      </c>
      <c r="L51" s="24"/>
    </row>
    <row r="52" spans="1:12" s="25" customFormat="1" ht="31.5">
      <c r="A52" s="75">
        <v>2010200</v>
      </c>
      <c r="B52" s="35" t="s">
        <v>48</v>
      </c>
      <c r="C52" s="51">
        <v>1342029</v>
      </c>
      <c r="D52" s="51">
        <v>17922</v>
      </c>
      <c r="E52" s="51">
        <v>101900</v>
      </c>
      <c r="F52" s="51">
        <v>210000</v>
      </c>
      <c r="G52" s="51">
        <v>20290</v>
      </c>
      <c r="H52" s="51">
        <v>130297</v>
      </c>
      <c r="I52" s="51">
        <v>86500</v>
      </c>
      <c r="J52" s="51">
        <v>10096</v>
      </c>
      <c r="K52" s="53">
        <f t="shared" si="11"/>
        <v>1919034</v>
      </c>
      <c r="L52" s="24"/>
    </row>
    <row r="53" spans="1:12" s="25" customFormat="1" ht="31.5">
      <c r="A53" s="75">
        <v>2010300</v>
      </c>
      <c r="B53" s="35" t="s">
        <v>49</v>
      </c>
      <c r="C53" s="59">
        <v>568500</v>
      </c>
      <c r="D53" s="60">
        <v>0</v>
      </c>
      <c r="E53" s="51">
        <v>0</v>
      </c>
      <c r="F53" s="51">
        <v>0</v>
      </c>
      <c r="G53" s="52">
        <v>0</v>
      </c>
      <c r="H53" s="52">
        <v>0</v>
      </c>
      <c r="I53" s="52">
        <v>0</v>
      </c>
      <c r="J53" s="51">
        <v>0</v>
      </c>
      <c r="K53" s="53">
        <f t="shared" si="11"/>
        <v>568500</v>
      </c>
      <c r="L53" s="24"/>
    </row>
    <row r="54" spans="1:12" s="25" customFormat="1" ht="15.75">
      <c r="A54" s="50">
        <v>2010400</v>
      </c>
      <c r="B54" s="35" t="s">
        <v>44</v>
      </c>
      <c r="C54" s="59">
        <v>0</v>
      </c>
      <c r="D54" s="60">
        <v>0</v>
      </c>
      <c r="E54" s="51">
        <v>0</v>
      </c>
      <c r="F54" s="51">
        <v>0</v>
      </c>
      <c r="G54" s="52">
        <v>0</v>
      </c>
      <c r="H54" s="52">
        <v>0</v>
      </c>
      <c r="I54" s="51">
        <v>0</v>
      </c>
      <c r="J54" s="51">
        <v>0</v>
      </c>
      <c r="K54" s="53">
        <f t="shared" si="11"/>
        <v>0</v>
      </c>
      <c r="L54" s="24"/>
    </row>
    <row r="55" spans="1:12" s="25" customFormat="1" ht="15.75">
      <c r="A55" s="50">
        <v>2010500</v>
      </c>
      <c r="B55" s="35" t="s">
        <v>45</v>
      </c>
      <c r="C55" s="51">
        <v>0</v>
      </c>
      <c r="D55" s="52">
        <v>0</v>
      </c>
      <c r="E55" s="51">
        <v>0</v>
      </c>
      <c r="F55" s="51">
        <v>0</v>
      </c>
      <c r="G55" s="52">
        <v>0</v>
      </c>
      <c r="H55" s="52">
        <v>0</v>
      </c>
      <c r="I55" s="52">
        <v>0</v>
      </c>
      <c r="J55" s="51">
        <v>0</v>
      </c>
      <c r="K55" s="53">
        <f t="shared" si="11"/>
        <v>0</v>
      </c>
      <c r="L55" s="24"/>
    </row>
    <row r="56" spans="1:12" s="25" customFormat="1" ht="15.75">
      <c r="A56" s="50">
        <v>2010900</v>
      </c>
      <c r="B56" s="35" t="s">
        <v>23</v>
      </c>
      <c r="C56" s="59">
        <v>2419000</v>
      </c>
      <c r="D56" s="60">
        <v>0</v>
      </c>
      <c r="E56" s="51">
        <v>83500</v>
      </c>
      <c r="F56" s="51">
        <v>0</v>
      </c>
      <c r="G56" s="52">
        <v>0</v>
      </c>
      <c r="H56" s="52">
        <v>0</v>
      </c>
      <c r="I56" s="52">
        <v>0</v>
      </c>
      <c r="J56" s="51">
        <v>0</v>
      </c>
      <c r="K56" s="53">
        <f t="shared" si="11"/>
        <v>2502500</v>
      </c>
      <c r="L56" s="24"/>
    </row>
    <row r="57" spans="1:12" s="25" customFormat="1" ht="15.75">
      <c r="A57" s="50">
        <v>2011000</v>
      </c>
      <c r="B57" s="35" t="s">
        <v>24</v>
      </c>
      <c r="C57" s="59">
        <v>175000000</v>
      </c>
      <c r="D57" s="60">
        <v>0</v>
      </c>
      <c r="E57" s="51">
        <v>0</v>
      </c>
      <c r="F57" s="51">
        <v>0</v>
      </c>
      <c r="G57" s="52">
        <v>0</v>
      </c>
      <c r="H57" s="52">
        <v>0</v>
      </c>
      <c r="I57" s="52">
        <v>0</v>
      </c>
      <c r="J57" s="51">
        <v>0</v>
      </c>
      <c r="K57" s="53">
        <f t="shared" si="11"/>
        <v>175000000</v>
      </c>
      <c r="L57" s="24"/>
    </row>
    <row r="58" spans="1:12" s="25" customFormat="1" ht="15.75">
      <c r="A58" s="50"/>
      <c r="B58" s="35"/>
      <c r="C58" s="59"/>
      <c r="D58" s="60"/>
      <c r="E58" s="57"/>
      <c r="F58" s="57"/>
      <c r="G58" s="64"/>
      <c r="H58" s="64"/>
      <c r="I58" s="64"/>
      <c r="J58" s="57"/>
      <c r="K58" s="53"/>
      <c r="L58" s="24"/>
    </row>
    <row r="59" spans="1:12" s="25" customFormat="1" ht="31.5">
      <c r="A59" s="50">
        <v>2020000</v>
      </c>
      <c r="B59" s="35" t="s">
        <v>50</v>
      </c>
      <c r="C59" s="51">
        <f>1183555+3786314</f>
        <v>4969869</v>
      </c>
      <c r="D59" s="52">
        <v>0</v>
      </c>
      <c r="E59" s="51">
        <v>15564</v>
      </c>
      <c r="F59" s="51">
        <v>82387</v>
      </c>
      <c r="G59" s="52">
        <v>7790</v>
      </c>
      <c r="H59" s="52">
        <v>9021</v>
      </c>
      <c r="I59" s="52">
        <v>3201</v>
      </c>
      <c r="J59" s="51">
        <v>2127</v>
      </c>
      <c r="K59" s="53">
        <f>SUM(C59:J59)</f>
        <v>5089959</v>
      </c>
      <c r="L59" s="24"/>
    </row>
    <row r="60" spans="1:12" s="25" customFormat="1" ht="31.5">
      <c r="A60" s="54">
        <v>2020100</v>
      </c>
      <c r="B60" s="34" t="s">
        <v>51</v>
      </c>
      <c r="C60" s="76">
        <v>3786314</v>
      </c>
      <c r="D60" s="77">
        <v>0</v>
      </c>
      <c r="E60" s="78">
        <v>0</v>
      </c>
      <c r="F60" s="78">
        <v>0</v>
      </c>
      <c r="G60" s="79">
        <v>0</v>
      </c>
      <c r="H60" s="79">
        <v>0</v>
      </c>
      <c r="I60" s="79">
        <v>0</v>
      </c>
      <c r="J60" s="78">
        <v>0</v>
      </c>
      <c r="K60" s="58">
        <f>SUM(C60:J60)</f>
        <v>3786314</v>
      </c>
      <c r="L60" s="24"/>
    </row>
    <row r="61" spans="1:12" s="25" customFormat="1" ht="15.75">
      <c r="A61" s="54"/>
      <c r="B61" s="34"/>
      <c r="C61" s="55"/>
      <c r="D61" s="56"/>
      <c r="E61" s="57"/>
      <c r="F61" s="57"/>
      <c r="G61" s="64"/>
      <c r="H61" s="64"/>
      <c r="I61" s="64"/>
      <c r="J61" s="57"/>
      <c r="K61" s="53"/>
      <c r="L61" s="24"/>
    </row>
    <row r="62" spans="1:12" s="25" customFormat="1" ht="15.75">
      <c r="A62" s="50">
        <v>2060000</v>
      </c>
      <c r="B62" s="35" t="s">
        <v>25</v>
      </c>
      <c r="C62" s="51">
        <v>2886000</v>
      </c>
      <c r="D62" s="52">
        <v>43394</v>
      </c>
      <c r="E62" s="51">
        <v>687330</v>
      </c>
      <c r="F62" s="51">
        <v>724743</v>
      </c>
      <c r="G62" s="52">
        <v>525741</v>
      </c>
      <c r="H62" s="52">
        <v>526880</v>
      </c>
      <c r="I62" s="52">
        <v>269409</v>
      </c>
      <c r="J62" s="51">
        <v>181834</v>
      </c>
      <c r="K62" s="53">
        <f>SUM(C62:J62)</f>
        <v>5845331</v>
      </c>
      <c r="L62" s="24"/>
    </row>
    <row r="63" spans="1:12" s="25" customFormat="1" ht="15.75">
      <c r="A63" s="54"/>
      <c r="B63" s="34"/>
      <c r="C63" s="55"/>
      <c r="D63" s="56"/>
      <c r="E63" s="57"/>
      <c r="F63" s="57"/>
      <c r="G63" s="64"/>
      <c r="H63" s="64"/>
      <c r="I63" s="64"/>
      <c r="J63" s="57"/>
      <c r="K63" s="53"/>
      <c r="L63" s="24"/>
    </row>
    <row r="64" spans="1:12" s="25" customFormat="1" ht="15.75">
      <c r="A64" s="50">
        <v>2070000</v>
      </c>
      <c r="B64" s="35" t="s">
        <v>26</v>
      </c>
      <c r="C64" s="51">
        <f>4943415+239716</f>
        <v>5183131</v>
      </c>
      <c r="D64" s="52">
        <v>13337</v>
      </c>
      <c r="E64" s="51">
        <f>1752413+73030</f>
        <v>1825443</v>
      </c>
      <c r="F64" s="51">
        <f>825657+12425</f>
        <v>838082</v>
      </c>
      <c r="G64" s="52">
        <f>472763+55562</f>
        <v>528325</v>
      </c>
      <c r="H64" s="51">
        <v>500328</v>
      </c>
      <c r="I64" s="52">
        <v>214742</v>
      </c>
      <c r="J64" s="51">
        <f>204982+2766</f>
        <v>207748</v>
      </c>
      <c r="K64" s="53">
        <f>SUM(C64:J64)</f>
        <v>9311136</v>
      </c>
      <c r="L64" s="24"/>
    </row>
    <row r="65" spans="1:12" s="25" customFormat="1" ht="15.75">
      <c r="A65" s="54"/>
      <c r="B65" s="34"/>
      <c r="C65" s="55"/>
      <c r="D65" s="56"/>
      <c r="E65" s="57"/>
      <c r="F65" s="57"/>
      <c r="G65" s="64"/>
      <c r="H65" s="64"/>
      <c r="I65" s="64"/>
      <c r="J65" s="57"/>
      <c r="K65" s="53"/>
      <c r="L65" s="24"/>
    </row>
    <row r="66" spans="1:12" s="25" customFormat="1" ht="15.75">
      <c r="A66" s="50">
        <v>2080000</v>
      </c>
      <c r="B66" s="35" t="s">
        <v>27</v>
      </c>
      <c r="C66" s="80">
        <v>0</v>
      </c>
      <c r="D66" s="81">
        <v>0</v>
      </c>
      <c r="E66" s="80">
        <v>0</v>
      </c>
      <c r="F66" s="80">
        <v>0</v>
      </c>
      <c r="G66" s="81">
        <v>0</v>
      </c>
      <c r="H66" s="81">
        <v>0</v>
      </c>
      <c r="I66" s="81">
        <v>0</v>
      </c>
      <c r="J66" s="80">
        <v>0</v>
      </c>
      <c r="K66" s="53">
        <f>SUM(C66:J66)</f>
        <v>0</v>
      </c>
      <c r="L66" s="24"/>
    </row>
    <row r="67" spans="1:12" s="25" customFormat="1" ht="15.75">
      <c r="A67" s="54"/>
      <c r="B67" s="34"/>
      <c r="C67" s="55"/>
      <c r="D67" s="56"/>
      <c r="E67" s="57"/>
      <c r="F67" s="57"/>
      <c r="G67" s="64"/>
      <c r="H67" s="64"/>
      <c r="I67" s="64"/>
      <c r="J67" s="57"/>
      <c r="K67" s="53"/>
      <c r="L67" s="24"/>
    </row>
    <row r="68" spans="1:12" s="25" customFormat="1" ht="15.75">
      <c r="A68" s="50">
        <v>2090000</v>
      </c>
      <c r="B68" s="35" t="s">
        <v>28</v>
      </c>
      <c r="C68" s="59">
        <v>0</v>
      </c>
      <c r="D68" s="60">
        <v>0</v>
      </c>
      <c r="E68" s="51">
        <v>0</v>
      </c>
      <c r="F68" s="51">
        <v>0</v>
      </c>
      <c r="G68" s="52">
        <v>0</v>
      </c>
      <c r="H68" s="52">
        <v>0</v>
      </c>
      <c r="I68" s="52">
        <v>0</v>
      </c>
      <c r="J68" s="51">
        <v>0</v>
      </c>
      <c r="K68" s="53">
        <f>SUM(C68:J68)</f>
        <v>0</v>
      </c>
      <c r="L68" s="24"/>
    </row>
    <row r="69" spans="1:12" s="25" customFormat="1" ht="16.5" thickBot="1">
      <c r="A69" s="82"/>
      <c r="B69" s="37"/>
      <c r="C69" s="83"/>
      <c r="D69" s="84"/>
      <c r="E69" s="85"/>
      <c r="F69" s="85"/>
      <c r="G69" s="86"/>
      <c r="H69" s="86"/>
      <c r="I69" s="86"/>
      <c r="J69" s="85"/>
      <c r="K69" s="72"/>
      <c r="L69" s="24"/>
    </row>
    <row r="70" spans="1:12" s="25" customFormat="1" ht="16.5" thickBot="1">
      <c r="A70" s="43">
        <v>3000000</v>
      </c>
      <c r="B70" s="73" t="s">
        <v>63</v>
      </c>
      <c r="C70" s="87">
        <f>SUM(C71:C73)</f>
        <v>17719311</v>
      </c>
      <c r="D70" s="88">
        <f aca="true" t="shared" si="12" ref="D70:J70">SUM(D71:D73)</f>
        <v>0</v>
      </c>
      <c r="E70" s="88">
        <f t="shared" si="12"/>
        <v>0</v>
      </c>
      <c r="F70" s="88">
        <f t="shared" si="12"/>
        <v>0</v>
      </c>
      <c r="G70" s="88">
        <f t="shared" si="12"/>
        <v>0</v>
      </c>
      <c r="H70" s="88">
        <f t="shared" si="12"/>
        <v>0</v>
      </c>
      <c r="I70" s="88">
        <f t="shared" si="12"/>
        <v>0</v>
      </c>
      <c r="J70" s="88">
        <f t="shared" si="12"/>
        <v>0</v>
      </c>
      <c r="K70" s="89">
        <f>SUM(C70+D70+E70+F70+G70+H70+I70+J70)</f>
        <v>17719311</v>
      </c>
      <c r="L70" s="24"/>
    </row>
    <row r="71" spans="1:12" s="25" customFormat="1" ht="15.75">
      <c r="A71" s="47">
        <v>3010000</v>
      </c>
      <c r="B71" s="48" t="s">
        <v>69</v>
      </c>
      <c r="C71" s="90">
        <f>2374200+490000+68900</f>
        <v>2933100</v>
      </c>
      <c r="D71" s="91">
        <v>0</v>
      </c>
      <c r="E71" s="91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89">
        <f>SUM(C71+D71+E71+F71+G71+H71+I71+J71)</f>
        <v>2933100</v>
      </c>
      <c r="L71" s="24"/>
    </row>
    <row r="72" spans="1:12" s="25" customFormat="1" ht="31.5">
      <c r="A72" s="93">
        <v>3011000</v>
      </c>
      <c r="B72" s="35" t="s">
        <v>64</v>
      </c>
      <c r="C72" s="94">
        <f>1739987+3740565+2</f>
        <v>5480554</v>
      </c>
      <c r="D72" s="52">
        <v>0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95">
        <v>0</v>
      </c>
      <c r="K72" s="53">
        <f>SUM(C72+D72+E72+F72+G72+H72+I72+J72)</f>
        <v>5480554</v>
      </c>
      <c r="L72" s="24"/>
    </row>
    <row r="73" spans="1:12" s="25" customFormat="1" ht="16.5" thickBot="1">
      <c r="A73" s="96">
        <v>3060000</v>
      </c>
      <c r="B73" s="36" t="s">
        <v>65</v>
      </c>
      <c r="C73" s="97">
        <v>9305657</v>
      </c>
      <c r="D73" s="98"/>
      <c r="E73" s="99"/>
      <c r="F73" s="99"/>
      <c r="G73" s="99"/>
      <c r="H73" s="99"/>
      <c r="I73" s="99"/>
      <c r="J73" s="99"/>
      <c r="K73" s="53">
        <f>SUM(C73+D73+E73+F73+G73+H73+I73+J73)</f>
        <v>9305657</v>
      </c>
      <c r="L73" s="24"/>
    </row>
    <row r="74" spans="1:12" s="25" customFormat="1" ht="16.5" thickBot="1">
      <c r="A74" s="43">
        <v>4000000</v>
      </c>
      <c r="B74" s="73" t="s">
        <v>29</v>
      </c>
      <c r="C74" s="100">
        <f>SUM(C75+C78+C80+C82+C84)</f>
        <v>114911792</v>
      </c>
      <c r="D74" s="100">
        <f>SUM(D75+D78+D80+D82+D84)</f>
        <v>22355993</v>
      </c>
      <c r="E74" s="100">
        <f aca="true" t="shared" si="13" ref="E74:K74">SUM(E75+E78+E80+E82+E84)</f>
        <v>13010354</v>
      </c>
      <c r="F74" s="100">
        <f t="shared" si="13"/>
        <v>30927117</v>
      </c>
      <c r="G74" s="100">
        <f t="shared" si="13"/>
        <v>9517671</v>
      </c>
      <c r="H74" s="100">
        <f t="shared" si="13"/>
        <v>15588261</v>
      </c>
      <c r="I74" s="100">
        <f t="shared" si="13"/>
        <v>12985985</v>
      </c>
      <c r="J74" s="100">
        <f t="shared" si="13"/>
        <v>4472723</v>
      </c>
      <c r="K74" s="100">
        <f t="shared" si="13"/>
        <v>223769896</v>
      </c>
      <c r="L74" s="24"/>
    </row>
    <row r="75" spans="1:12" s="25" customFormat="1" ht="15.75">
      <c r="A75" s="47">
        <v>4010000</v>
      </c>
      <c r="B75" s="101" t="s">
        <v>53</v>
      </c>
      <c r="C75" s="49">
        <f>56349319+957216+376946+82395</f>
        <v>57765876</v>
      </c>
      <c r="D75" s="102">
        <f>14720484+6482515+2726+302670</f>
        <v>21508395</v>
      </c>
      <c r="E75" s="49">
        <f>11497086+61778+100825+9751</f>
        <v>11669440</v>
      </c>
      <c r="F75" s="49">
        <f>21218862+728706+66844+63860</f>
        <v>22078272</v>
      </c>
      <c r="G75" s="102">
        <f>3696441+7371+20516</f>
        <v>3724328</v>
      </c>
      <c r="H75" s="102">
        <f>3149221+19457</f>
        <v>3168678</v>
      </c>
      <c r="I75" s="102">
        <f>940446+5933</f>
        <v>946379</v>
      </c>
      <c r="J75" s="49">
        <f>847206+5463</f>
        <v>852669</v>
      </c>
      <c r="K75" s="53">
        <f>SUM(C75:J75)</f>
        <v>121714037</v>
      </c>
      <c r="L75" s="24"/>
    </row>
    <row r="76" spans="1:12" s="25" customFormat="1" ht="15.75">
      <c r="A76" s="54">
        <v>4010104</v>
      </c>
      <c r="B76" s="34" t="s">
        <v>13</v>
      </c>
      <c r="C76" s="55">
        <f>31174998+376946</f>
        <v>31551944</v>
      </c>
      <c r="D76" s="56">
        <f>8638472+6482515+2726+302670</f>
        <v>15426383</v>
      </c>
      <c r="E76" s="57">
        <f>5922878+100825</f>
        <v>6023703</v>
      </c>
      <c r="F76" s="57">
        <f>2885574+66844</f>
        <v>2952418</v>
      </c>
      <c r="G76" s="64">
        <f>709217+20516</f>
        <v>729733</v>
      </c>
      <c r="H76" s="57">
        <f>1609733+19457</f>
        <v>1629190</v>
      </c>
      <c r="I76" s="64">
        <f>483604+5933</f>
        <v>489537</v>
      </c>
      <c r="J76" s="57">
        <f>326874+5463</f>
        <v>332337</v>
      </c>
      <c r="K76" s="58">
        <f>SUM(C76:J76)</f>
        <v>59135245</v>
      </c>
      <c r="L76" s="24"/>
    </row>
    <row r="77" spans="1:12" s="25" customFormat="1" ht="6.75" customHeight="1">
      <c r="A77" s="54"/>
      <c r="B77" s="34"/>
      <c r="C77" s="55"/>
      <c r="D77" s="56"/>
      <c r="E77" s="57"/>
      <c r="F77" s="57"/>
      <c r="G77" s="64"/>
      <c r="H77" s="64"/>
      <c r="I77" s="64"/>
      <c r="J77" s="57"/>
      <c r="K77" s="53"/>
      <c r="L77" s="24"/>
    </row>
    <row r="78" spans="1:12" s="25" customFormat="1" ht="15.75">
      <c r="A78" s="50">
        <v>4020100</v>
      </c>
      <c r="B78" s="35" t="s">
        <v>34</v>
      </c>
      <c r="C78" s="51">
        <v>2284702</v>
      </c>
      <c r="D78" s="52">
        <v>847598</v>
      </c>
      <c r="E78" s="51">
        <v>736429</v>
      </c>
      <c r="F78" s="52">
        <v>989015</v>
      </c>
      <c r="G78" s="52">
        <v>224232</v>
      </c>
      <c r="H78" s="52">
        <v>670997</v>
      </c>
      <c r="I78" s="52">
        <v>216923</v>
      </c>
      <c r="J78" s="51">
        <v>123064</v>
      </c>
      <c r="K78" s="53">
        <f>SUM(C78:J78)</f>
        <v>6092960</v>
      </c>
      <c r="L78" s="24"/>
    </row>
    <row r="79" spans="1:12" s="25" customFormat="1" ht="15.75">
      <c r="A79" s="54"/>
      <c r="B79" s="34"/>
      <c r="C79" s="55">
        <v>0</v>
      </c>
      <c r="D79" s="56">
        <v>0</v>
      </c>
      <c r="E79" s="57">
        <v>0</v>
      </c>
      <c r="F79" s="57">
        <v>0</v>
      </c>
      <c r="G79" s="64">
        <v>0</v>
      </c>
      <c r="H79" s="64">
        <v>0</v>
      </c>
      <c r="I79" s="64">
        <v>0</v>
      </c>
      <c r="J79" s="57">
        <v>0</v>
      </c>
      <c r="K79" s="53"/>
      <c r="L79" s="24"/>
    </row>
    <row r="80" spans="1:12" s="25" customFormat="1" ht="15.75">
      <c r="A80" s="50">
        <v>4040000</v>
      </c>
      <c r="B80" s="35" t="s">
        <v>30</v>
      </c>
      <c r="C80" s="59">
        <v>54448673</v>
      </c>
      <c r="D80" s="60">
        <v>0</v>
      </c>
      <c r="E80" s="51">
        <v>0</v>
      </c>
      <c r="F80" s="51">
        <v>0</v>
      </c>
      <c r="G80" s="52">
        <v>0</v>
      </c>
      <c r="H80" s="52">
        <v>0</v>
      </c>
      <c r="I80" s="52">
        <v>0</v>
      </c>
      <c r="J80" s="51">
        <v>0</v>
      </c>
      <c r="K80" s="53">
        <f>SUM(C80:J80)</f>
        <v>54448673</v>
      </c>
      <c r="L80" s="24"/>
    </row>
    <row r="81" spans="1:12" s="25" customFormat="1" ht="3.75" customHeight="1">
      <c r="A81" s="50"/>
      <c r="B81" s="35"/>
      <c r="C81" s="59">
        <v>0</v>
      </c>
      <c r="D81" s="60">
        <v>0</v>
      </c>
      <c r="E81" s="51">
        <v>0</v>
      </c>
      <c r="F81" s="51">
        <v>0</v>
      </c>
      <c r="G81" s="52">
        <v>0</v>
      </c>
      <c r="H81" s="52">
        <v>0</v>
      </c>
      <c r="I81" s="52">
        <v>0</v>
      </c>
      <c r="J81" s="51">
        <v>0</v>
      </c>
      <c r="K81" s="53"/>
      <c r="L81" s="24"/>
    </row>
    <row r="82" spans="1:12" s="25" customFormat="1" ht="47.25">
      <c r="A82" s="50">
        <v>4080000</v>
      </c>
      <c r="B82" s="35" t="s">
        <v>58</v>
      </c>
      <c r="C82" s="83">
        <v>412541</v>
      </c>
      <c r="D82" s="84">
        <v>0</v>
      </c>
      <c r="E82" s="85">
        <v>604485</v>
      </c>
      <c r="F82" s="85">
        <v>7859830</v>
      </c>
      <c r="G82" s="86">
        <v>5569111</v>
      </c>
      <c r="H82" s="86">
        <v>11748586</v>
      </c>
      <c r="I82" s="86">
        <v>11822683</v>
      </c>
      <c r="J82" s="85">
        <v>3496990</v>
      </c>
      <c r="K82" s="53">
        <f>SUM(C82:J82)</f>
        <v>41514226</v>
      </c>
      <c r="L82" s="24"/>
    </row>
    <row r="83" spans="1:12" s="25" customFormat="1" ht="3.75" customHeight="1">
      <c r="A83" s="82"/>
      <c r="B83" s="37"/>
      <c r="C83" s="83">
        <v>0</v>
      </c>
      <c r="D83" s="84">
        <v>0</v>
      </c>
      <c r="E83" s="85">
        <v>0</v>
      </c>
      <c r="F83" s="85">
        <v>0</v>
      </c>
      <c r="G83" s="86">
        <v>0</v>
      </c>
      <c r="H83" s="86">
        <v>0</v>
      </c>
      <c r="I83" s="86">
        <v>0</v>
      </c>
      <c r="J83" s="85">
        <v>0</v>
      </c>
      <c r="K83" s="72"/>
      <c r="L83" s="24"/>
    </row>
    <row r="84" spans="1:12" s="25" customFormat="1" ht="15.75">
      <c r="A84" s="50">
        <v>4090000</v>
      </c>
      <c r="B84" s="38" t="s">
        <v>59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f>SUM(C84:J84)</f>
        <v>0</v>
      </c>
      <c r="L84" s="24"/>
    </row>
    <row r="85" spans="1:12" s="25" customFormat="1" ht="4.5" customHeight="1" thickBot="1">
      <c r="A85" s="103"/>
      <c r="B85" s="36"/>
      <c r="C85" s="104"/>
      <c r="D85" s="105"/>
      <c r="E85" s="99"/>
      <c r="F85" s="99"/>
      <c r="G85" s="106"/>
      <c r="H85" s="106"/>
      <c r="I85" s="106"/>
      <c r="J85" s="99"/>
      <c r="K85" s="107"/>
      <c r="L85" s="24"/>
    </row>
    <row r="86" spans="1:12" s="25" customFormat="1" ht="32.25" thickBot="1">
      <c r="A86" s="43">
        <v>5000000</v>
      </c>
      <c r="B86" s="108" t="s">
        <v>52</v>
      </c>
      <c r="C86" s="109">
        <f>122899817-2712704-400000-10000-107412</f>
        <v>119669701</v>
      </c>
      <c r="D86" s="110">
        <f>2661784-172000</f>
        <v>2489784</v>
      </c>
      <c r="E86" s="109">
        <f>33489752-440632+10000+107412</f>
        <v>33166532</v>
      </c>
      <c r="F86" s="100">
        <f>14014207-298305</f>
        <v>13715902</v>
      </c>
      <c r="G86" s="111">
        <f>6182168-39000</f>
        <v>6143168</v>
      </c>
      <c r="H86" s="111">
        <f>3397197-32405</f>
        <v>3364792</v>
      </c>
      <c r="I86" s="111">
        <f>16157781-299616</f>
        <v>15858165</v>
      </c>
      <c r="J86" s="100">
        <f>2704832-29009</f>
        <v>2675823</v>
      </c>
      <c r="K86" s="112">
        <f>SUM(C86:J86)</f>
        <v>197083867</v>
      </c>
      <c r="L86" s="24"/>
    </row>
    <row r="87" spans="1:12" s="25" customFormat="1" ht="16.5" thickBot="1">
      <c r="A87" s="113"/>
      <c r="B87" s="114" t="s">
        <v>77</v>
      </c>
      <c r="C87" s="100">
        <f aca="true" t="shared" si="14" ref="C87:K87">SUM(C14+C50+C70+C74+C86)</f>
        <v>1030693157</v>
      </c>
      <c r="D87" s="100">
        <f t="shared" si="14"/>
        <v>210943435</v>
      </c>
      <c r="E87" s="100">
        <f t="shared" si="14"/>
        <v>124482471</v>
      </c>
      <c r="F87" s="100">
        <f t="shared" si="14"/>
        <v>108967216</v>
      </c>
      <c r="G87" s="100">
        <f t="shared" si="14"/>
        <v>29170075</v>
      </c>
      <c r="H87" s="100">
        <f t="shared" si="14"/>
        <v>36950960</v>
      </c>
      <c r="I87" s="100">
        <f t="shared" si="14"/>
        <v>36873676</v>
      </c>
      <c r="J87" s="100">
        <f t="shared" si="14"/>
        <v>13657860</v>
      </c>
      <c r="K87" s="100">
        <f t="shared" si="14"/>
        <v>1591738850</v>
      </c>
      <c r="L87" s="24"/>
    </row>
    <row r="88" spans="1:12" ht="12.75" customHeight="1">
      <c r="A88" s="3"/>
      <c r="B88" s="6"/>
      <c r="C88" s="17"/>
      <c r="D88" s="17"/>
      <c r="E88" s="18"/>
      <c r="F88" s="18"/>
      <c r="G88" s="18"/>
      <c r="H88" s="18"/>
      <c r="I88" s="18"/>
      <c r="J88" s="18"/>
      <c r="K88" s="18"/>
      <c r="L88" s="18"/>
    </row>
    <row r="89" spans="1:12" ht="12.75" customHeight="1">
      <c r="A89" s="3"/>
      <c r="B89" s="6"/>
      <c r="C89" s="17"/>
      <c r="D89" s="17"/>
      <c r="E89" s="18"/>
      <c r="F89" s="18"/>
      <c r="G89" s="18"/>
      <c r="H89" s="18"/>
      <c r="I89" s="18"/>
      <c r="J89" s="18"/>
      <c r="K89" s="18"/>
      <c r="L89" s="18"/>
    </row>
    <row r="90" spans="1:12" ht="12.75" customHeight="1">
      <c r="A90" s="3"/>
      <c r="B90" s="6"/>
      <c r="C90" s="27"/>
      <c r="D90" s="27"/>
      <c r="E90" s="27"/>
      <c r="F90" s="27"/>
      <c r="G90" s="27"/>
      <c r="H90" s="27"/>
      <c r="I90" s="27"/>
      <c r="J90" s="27"/>
      <c r="K90" s="27"/>
      <c r="L90" s="18"/>
    </row>
    <row r="91" spans="1:12" ht="12.75" customHeight="1">
      <c r="A91" s="3"/>
      <c r="B91" s="6"/>
      <c r="C91" s="17"/>
      <c r="D91" s="17"/>
      <c r="E91" s="18"/>
      <c r="F91" s="18"/>
      <c r="G91" s="18"/>
      <c r="H91" s="18"/>
      <c r="I91" s="18"/>
      <c r="J91" s="18"/>
      <c r="K91" s="18"/>
      <c r="L91" s="18"/>
    </row>
    <row r="92" spans="1:12" ht="12.75" customHeight="1">
      <c r="A92" s="3"/>
      <c r="B92" s="6"/>
      <c r="C92" s="17"/>
      <c r="D92" s="17"/>
      <c r="E92" s="18"/>
      <c r="F92" s="18"/>
      <c r="G92" s="18"/>
      <c r="H92" s="18"/>
      <c r="I92" s="18"/>
      <c r="J92" s="18"/>
      <c r="K92" s="18"/>
      <c r="L92" s="18"/>
    </row>
    <row r="93" spans="1:12" ht="12.75" customHeight="1">
      <c r="A93" s="3"/>
      <c r="B93" s="6"/>
      <c r="C93" s="17"/>
      <c r="D93" s="17"/>
      <c r="E93" s="18"/>
      <c r="F93" s="18"/>
      <c r="G93" s="18"/>
      <c r="H93" s="18"/>
      <c r="I93" s="18"/>
      <c r="J93" s="18"/>
      <c r="K93" s="18"/>
      <c r="L93" s="18"/>
    </row>
    <row r="94" spans="1:12" ht="12.75" customHeight="1">
      <c r="A94" s="3"/>
      <c r="B94" s="6"/>
      <c r="C94" s="17"/>
      <c r="D94" s="17"/>
      <c r="E94" s="18"/>
      <c r="F94" s="18"/>
      <c r="G94" s="18"/>
      <c r="H94" s="18"/>
      <c r="I94" s="18"/>
      <c r="J94" s="18"/>
      <c r="K94" s="18"/>
      <c r="L94" s="18"/>
    </row>
    <row r="95" spans="1:12" ht="12.75" customHeight="1">
      <c r="A95" s="3"/>
      <c r="B95" s="6"/>
      <c r="C95" s="17"/>
      <c r="D95" s="17"/>
      <c r="E95" s="18"/>
      <c r="F95" s="18"/>
      <c r="G95" s="18"/>
      <c r="H95" s="18"/>
      <c r="I95" s="18"/>
      <c r="J95" s="18"/>
      <c r="K95" s="18"/>
      <c r="L95" s="18"/>
    </row>
    <row r="96" spans="1:12" ht="12.75" customHeight="1">
      <c r="A96" s="3"/>
      <c r="B96" s="6"/>
      <c r="C96" s="17"/>
      <c r="D96" s="17"/>
      <c r="E96" s="18"/>
      <c r="F96" s="18"/>
      <c r="G96" s="18"/>
      <c r="H96" s="18"/>
      <c r="I96" s="18"/>
      <c r="J96" s="18"/>
      <c r="K96" s="18"/>
      <c r="L96" s="18"/>
    </row>
    <row r="97" spans="1:12" ht="12.75" customHeight="1">
      <c r="A97" s="3"/>
      <c r="B97" s="6"/>
      <c r="C97" s="17"/>
      <c r="D97" s="17"/>
      <c r="E97" s="18"/>
      <c r="F97" s="18"/>
      <c r="G97" s="18"/>
      <c r="H97" s="18"/>
      <c r="I97" s="18"/>
      <c r="J97" s="18"/>
      <c r="K97" s="18"/>
      <c r="L97" s="18"/>
    </row>
    <row r="98" spans="1:12" ht="12.75" customHeight="1">
      <c r="A98" s="3"/>
      <c r="B98" s="6"/>
      <c r="C98" s="17"/>
      <c r="D98" s="17"/>
      <c r="E98" s="18"/>
      <c r="F98" s="18"/>
      <c r="G98" s="18"/>
      <c r="H98" s="18"/>
      <c r="I98" s="18"/>
      <c r="J98" s="18"/>
      <c r="K98" s="18"/>
      <c r="L98" s="18"/>
    </row>
    <row r="99" spans="1:12" ht="12.75" customHeight="1">
      <c r="A99" s="3"/>
      <c r="B99" s="6"/>
      <c r="C99" s="17"/>
      <c r="D99" s="17"/>
      <c r="E99" s="18"/>
      <c r="F99" s="18"/>
      <c r="G99" s="18"/>
      <c r="H99" s="18"/>
      <c r="I99" s="18"/>
      <c r="J99" s="18"/>
      <c r="K99" s="18"/>
      <c r="L99" s="18"/>
    </row>
    <row r="100" spans="1:12" ht="12.75" customHeight="1">
      <c r="A100" s="3"/>
      <c r="B100" s="6"/>
      <c r="C100" s="17"/>
      <c r="D100" s="17"/>
      <c r="E100" s="18"/>
      <c r="F100" s="18"/>
      <c r="G100" s="18"/>
      <c r="H100" s="18"/>
      <c r="I100" s="18"/>
      <c r="J100" s="18"/>
      <c r="K100" s="18"/>
      <c r="L100" s="18"/>
    </row>
    <row r="101" spans="1:12" ht="12.75" customHeight="1">
      <c r="A101" s="3"/>
      <c r="B101" s="8"/>
      <c r="C101" s="19"/>
      <c r="D101" s="19"/>
      <c r="E101" s="20"/>
      <c r="F101" s="20"/>
      <c r="G101" s="20"/>
      <c r="H101" s="20"/>
      <c r="I101" s="20"/>
      <c r="J101" s="20"/>
      <c r="K101" s="20"/>
      <c r="L101" s="18"/>
    </row>
    <row r="102" spans="1:12" ht="12.75" customHeight="1">
      <c r="A102" s="3"/>
      <c r="B102" s="8"/>
      <c r="C102" s="19"/>
      <c r="D102" s="19"/>
      <c r="E102" s="21"/>
      <c r="F102" s="21"/>
      <c r="G102" s="21"/>
      <c r="H102" s="21"/>
      <c r="I102" s="21"/>
      <c r="J102" s="21"/>
      <c r="K102" s="21"/>
      <c r="L102" s="18"/>
    </row>
    <row r="103" spans="1:12" ht="12.75" customHeight="1">
      <c r="A103" s="3"/>
      <c r="B103" s="8"/>
      <c r="C103" s="19"/>
      <c r="D103" s="19"/>
      <c r="E103" s="21"/>
      <c r="F103" s="21"/>
      <c r="G103" s="21"/>
      <c r="H103" s="21"/>
      <c r="I103" s="21"/>
      <c r="J103" s="21"/>
      <c r="K103" s="21"/>
      <c r="L103" s="18"/>
    </row>
    <row r="104" spans="1:12" ht="12.75" customHeight="1">
      <c r="A104" s="3"/>
      <c r="B104" s="8"/>
      <c r="C104" s="19"/>
      <c r="D104" s="19"/>
      <c r="E104" s="21"/>
      <c r="F104" s="21"/>
      <c r="G104" s="21"/>
      <c r="H104" s="21"/>
      <c r="I104" s="21"/>
      <c r="J104" s="21"/>
      <c r="K104" s="21"/>
      <c r="L104" s="18"/>
    </row>
    <row r="105" spans="1:12" ht="12.75" customHeight="1">
      <c r="A105" s="3"/>
      <c r="B105" s="6"/>
      <c r="C105" s="17"/>
      <c r="D105" s="17"/>
      <c r="E105" s="18"/>
      <c r="F105" s="18"/>
      <c r="G105" s="18"/>
      <c r="H105" s="18"/>
      <c r="I105" s="18"/>
      <c r="J105" s="18"/>
      <c r="K105" s="18"/>
      <c r="L105" s="18"/>
    </row>
    <row r="106" spans="1:12" ht="12.75" customHeight="1">
      <c r="A106" s="3"/>
      <c r="B106" s="6"/>
      <c r="C106" s="17"/>
      <c r="D106" s="17"/>
      <c r="E106" s="18"/>
      <c r="F106" s="18"/>
      <c r="G106" s="18"/>
      <c r="H106" s="18"/>
      <c r="I106" s="18"/>
      <c r="J106" s="18"/>
      <c r="K106" s="18"/>
      <c r="L106" s="18"/>
    </row>
    <row r="107" spans="1:12" ht="12.75" customHeight="1">
      <c r="A107" s="3"/>
      <c r="B107" s="6"/>
      <c r="C107" s="17"/>
      <c r="D107" s="17"/>
      <c r="E107" s="18"/>
      <c r="F107" s="18"/>
      <c r="G107" s="18"/>
      <c r="H107" s="18"/>
      <c r="I107" s="18"/>
      <c r="J107" s="18"/>
      <c r="K107" s="18"/>
      <c r="L107" s="18"/>
    </row>
    <row r="108" spans="1:12" ht="12.75" customHeight="1">
      <c r="A108" s="3"/>
      <c r="B108" s="6"/>
      <c r="C108" s="17"/>
      <c r="D108" s="17"/>
      <c r="E108" s="18"/>
      <c r="F108" s="18"/>
      <c r="G108" s="18"/>
      <c r="H108" s="18"/>
      <c r="I108" s="18"/>
      <c r="J108" s="18"/>
      <c r="K108" s="18"/>
      <c r="L108" s="18"/>
    </row>
    <row r="109" spans="1:12" ht="12.75" customHeight="1">
      <c r="A109" s="3"/>
      <c r="B109" s="6"/>
      <c r="C109" s="17"/>
      <c r="D109" s="17"/>
      <c r="E109" s="18"/>
      <c r="F109" s="18"/>
      <c r="G109" s="18"/>
      <c r="H109" s="18"/>
      <c r="I109" s="18"/>
      <c r="J109" s="18"/>
      <c r="K109" s="18"/>
      <c r="L109" s="18"/>
    </row>
    <row r="110" spans="1:12" ht="12.75" customHeight="1">
      <c r="A110" s="7"/>
      <c r="B110" s="8"/>
      <c r="C110" s="19"/>
      <c r="D110" s="19"/>
      <c r="E110" s="21"/>
      <c r="F110" s="21"/>
      <c r="G110" s="21"/>
      <c r="H110" s="21"/>
      <c r="I110" s="21"/>
      <c r="J110" s="21"/>
      <c r="K110" s="21"/>
      <c r="L110" s="18"/>
    </row>
    <row r="111" spans="1:12" ht="12.75" customHeight="1">
      <c r="A111" s="3"/>
      <c r="B111" s="8"/>
      <c r="C111" s="19"/>
      <c r="D111" s="19"/>
      <c r="E111" s="21"/>
      <c r="F111" s="21"/>
      <c r="G111" s="21"/>
      <c r="H111" s="21"/>
      <c r="I111" s="21"/>
      <c r="J111" s="21"/>
      <c r="K111" s="21"/>
      <c r="L111" s="18"/>
    </row>
    <row r="112" spans="1:12" ht="12.75" customHeight="1">
      <c r="A112" s="3"/>
      <c r="B112" s="8"/>
      <c r="C112" s="19"/>
      <c r="D112" s="19"/>
      <c r="E112" s="22"/>
      <c r="F112" s="22"/>
      <c r="G112" s="22"/>
      <c r="H112" s="22"/>
      <c r="I112" s="22"/>
      <c r="J112" s="22"/>
      <c r="K112" s="22"/>
      <c r="L112" s="18"/>
    </row>
    <row r="113" spans="1:12" ht="12.75" customHeight="1">
      <c r="A113" s="3"/>
      <c r="B113" s="6"/>
      <c r="C113" s="17"/>
      <c r="D113" s="17"/>
      <c r="E113" s="18"/>
      <c r="F113" s="18"/>
      <c r="G113" s="18"/>
      <c r="H113" s="18"/>
      <c r="I113" s="18"/>
      <c r="J113" s="18"/>
      <c r="K113" s="18"/>
      <c r="L113" s="18"/>
    </row>
    <row r="114" spans="1:12" ht="12.75" customHeight="1">
      <c r="A114" s="3"/>
      <c r="B114" s="6"/>
      <c r="C114" s="17"/>
      <c r="D114" s="17"/>
      <c r="E114" s="18"/>
      <c r="F114" s="18"/>
      <c r="G114" s="18"/>
      <c r="H114" s="18"/>
      <c r="I114" s="18"/>
      <c r="J114" s="18"/>
      <c r="K114" s="18"/>
      <c r="L114" s="18"/>
    </row>
    <row r="115" spans="1:12" ht="12.75" customHeight="1">
      <c r="A115" s="3"/>
      <c r="B115" s="6"/>
      <c r="C115" s="17"/>
      <c r="D115" s="17"/>
      <c r="E115" s="18"/>
      <c r="F115" s="18"/>
      <c r="G115" s="18"/>
      <c r="H115" s="18"/>
      <c r="I115" s="18"/>
      <c r="J115" s="18"/>
      <c r="K115" s="18"/>
      <c r="L115" s="18"/>
    </row>
    <row r="116" spans="1:12" ht="12.75" customHeight="1">
      <c r="A116" s="3"/>
      <c r="B116" s="6"/>
      <c r="C116" s="17"/>
      <c r="D116" s="17"/>
      <c r="E116" s="18"/>
      <c r="F116" s="18"/>
      <c r="G116" s="18"/>
      <c r="H116" s="18"/>
      <c r="I116" s="18"/>
      <c r="J116" s="18"/>
      <c r="K116" s="18"/>
      <c r="L116" s="18"/>
    </row>
    <row r="117" spans="1:12" ht="12.75" customHeight="1">
      <c r="A117" s="3"/>
      <c r="B117" s="8"/>
      <c r="C117" s="19"/>
      <c r="D117" s="19"/>
      <c r="E117" s="23"/>
      <c r="F117" s="23"/>
      <c r="G117" s="23"/>
      <c r="H117" s="23"/>
      <c r="I117" s="23"/>
      <c r="J117" s="23"/>
      <c r="K117" s="23"/>
      <c r="L117" s="18"/>
    </row>
    <row r="118" spans="1:12" ht="12.75" customHeight="1">
      <c r="A118" s="3"/>
      <c r="B118" s="8"/>
      <c r="C118" s="19"/>
      <c r="D118" s="19"/>
      <c r="E118" s="23"/>
      <c r="F118" s="23"/>
      <c r="G118" s="23"/>
      <c r="H118" s="23"/>
      <c r="I118" s="23"/>
      <c r="J118" s="23"/>
      <c r="K118" s="23"/>
      <c r="L118" s="18"/>
    </row>
    <row r="119" spans="1:12" ht="12.75" customHeight="1">
      <c r="A119" s="3"/>
      <c r="B119" s="6"/>
      <c r="C119" s="17"/>
      <c r="D119" s="17"/>
      <c r="E119" s="18"/>
      <c r="F119" s="18"/>
      <c r="G119" s="18"/>
      <c r="H119" s="18"/>
      <c r="I119" s="18"/>
      <c r="J119" s="18"/>
      <c r="K119" s="18"/>
      <c r="L119" s="18"/>
    </row>
    <row r="120" spans="1:12" ht="12.75" customHeight="1">
      <c r="A120" s="3"/>
      <c r="B120" s="11"/>
      <c r="C120" s="17"/>
      <c r="D120" s="17"/>
      <c r="E120" s="18"/>
      <c r="F120" s="18"/>
      <c r="G120" s="18"/>
      <c r="H120" s="18"/>
      <c r="I120" s="18"/>
      <c r="J120" s="18"/>
      <c r="K120" s="18"/>
      <c r="L120" s="18"/>
    </row>
    <row r="121" spans="1:12" ht="12.75" customHeight="1">
      <c r="A121" s="3"/>
      <c r="B121" s="11"/>
      <c r="C121" s="17"/>
      <c r="D121" s="17"/>
      <c r="E121" s="18"/>
      <c r="F121" s="18"/>
      <c r="G121" s="18"/>
      <c r="H121" s="18"/>
      <c r="I121" s="18"/>
      <c r="J121" s="18"/>
      <c r="K121" s="18"/>
      <c r="L121" s="18"/>
    </row>
    <row r="122" spans="1:12" ht="12.75" customHeight="1">
      <c r="A122" s="3"/>
      <c r="B122" s="11"/>
      <c r="C122" s="17"/>
      <c r="D122" s="17"/>
      <c r="E122" s="18"/>
      <c r="F122" s="18"/>
      <c r="G122" s="18"/>
      <c r="H122" s="18"/>
      <c r="I122" s="18"/>
      <c r="J122" s="18"/>
      <c r="K122" s="18"/>
      <c r="L122" s="18"/>
    </row>
    <row r="123" spans="1:12" ht="12.75" customHeight="1">
      <c r="A123" s="3"/>
      <c r="B123" s="11"/>
      <c r="C123" s="17"/>
      <c r="D123" s="17"/>
      <c r="E123" s="18"/>
      <c r="F123" s="18"/>
      <c r="G123" s="18"/>
      <c r="H123" s="18"/>
      <c r="I123" s="18"/>
      <c r="J123" s="18"/>
      <c r="K123" s="18"/>
      <c r="L123" s="18"/>
    </row>
    <row r="124" spans="1:12" ht="12.75" customHeight="1">
      <c r="A124" s="3"/>
      <c r="B124" s="8"/>
      <c r="C124" s="19"/>
      <c r="D124" s="19"/>
      <c r="E124" s="22"/>
      <c r="F124" s="22"/>
      <c r="G124" s="22"/>
      <c r="H124" s="22"/>
      <c r="I124" s="22"/>
      <c r="J124" s="22"/>
      <c r="K124" s="22"/>
      <c r="L124" s="18"/>
    </row>
    <row r="125" spans="1:12" ht="12.75" customHeight="1">
      <c r="A125" s="3"/>
      <c r="B125" s="13"/>
      <c r="C125" s="19"/>
      <c r="D125" s="19"/>
      <c r="E125" s="20"/>
      <c r="F125" s="20"/>
      <c r="G125" s="20"/>
      <c r="H125" s="20"/>
      <c r="I125" s="20"/>
      <c r="J125" s="20"/>
      <c r="K125" s="20"/>
      <c r="L125" s="18"/>
    </row>
    <row r="126" spans="1:12" ht="12.75" customHeight="1">
      <c r="A126" s="3"/>
      <c r="B126" s="14"/>
      <c r="C126" s="19"/>
      <c r="D126" s="19"/>
      <c r="E126" s="21"/>
      <c r="F126" s="21"/>
      <c r="G126" s="21"/>
      <c r="H126" s="21"/>
      <c r="I126" s="21"/>
      <c r="J126" s="21"/>
      <c r="K126" s="21"/>
      <c r="L126" s="18"/>
    </row>
    <row r="127" spans="1:12" ht="12.75" customHeight="1">
      <c r="A127" s="3"/>
      <c r="B127" s="8"/>
      <c r="C127" s="19"/>
      <c r="D127" s="19"/>
      <c r="E127" s="21"/>
      <c r="F127" s="21"/>
      <c r="G127" s="21"/>
      <c r="H127" s="21"/>
      <c r="I127" s="21"/>
      <c r="J127" s="21"/>
      <c r="K127" s="21"/>
      <c r="L127" s="18"/>
    </row>
    <row r="128" spans="1:12" ht="12.75" customHeight="1">
      <c r="A128" s="3"/>
      <c r="B128" s="8"/>
      <c r="C128" s="19"/>
      <c r="D128" s="19"/>
      <c r="E128" s="21"/>
      <c r="F128" s="21"/>
      <c r="G128" s="21"/>
      <c r="H128" s="21"/>
      <c r="I128" s="21"/>
      <c r="J128" s="21"/>
      <c r="K128" s="21"/>
      <c r="L128" s="18"/>
    </row>
    <row r="129" spans="1:12" ht="12.75" customHeight="1">
      <c r="A129" s="3"/>
      <c r="B129" s="8"/>
      <c r="C129" s="19"/>
      <c r="D129" s="19"/>
      <c r="E129" s="21"/>
      <c r="F129" s="21"/>
      <c r="G129" s="21"/>
      <c r="H129" s="21"/>
      <c r="I129" s="21"/>
      <c r="J129" s="21"/>
      <c r="K129" s="21"/>
      <c r="L129" s="18"/>
    </row>
    <row r="130" spans="1:12" ht="12.75" customHeight="1">
      <c r="A130" s="7"/>
      <c r="B130" s="8"/>
      <c r="C130" s="19"/>
      <c r="D130" s="19"/>
      <c r="E130" s="21"/>
      <c r="F130" s="21"/>
      <c r="G130" s="21"/>
      <c r="H130" s="21"/>
      <c r="I130" s="21"/>
      <c r="J130" s="21"/>
      <c r="K130" s="21"/>
      <c r="L130" s="18"/>
    </row>
    <row r="131" spans="1:12" ht="12.75" customHeight="1">
      <c r="A131" s="7"/>
      <c r="B131" s="6"/>
      <c r="C131" s="17"/>
      <c r="D131" s="17"/>
      <c r="E131" s="18"/>
      <c r="F131" s="18"/>
      <c r="G131" s="18"/>
      <c r="H131" s="18"/>
      <c r="I131" s="18"/>
      <c r="J131" s="18"/>
      <c r="K131" s="18"/>
      <c r="L131" s="18"/>
    </row>
    <row r="132" spans="1:12" ht="12.75" customHeight="1">
      <c r="A132" s="3"/>
      <c r="B132" s="6"/>
      <c r="C132" s="17"/>
      <c r="D132" s="17"/>
      <c r="E132" s="18"/>
      <c r="F132" s="18"/>
      <c r="G132" s="18"/>
      <c r="H132" s="18"/>
      <c r="I132" s="18"/>
      <c r="J132" s="18"/>
      <c r="K132" s="18"/>
      <c r="L132" s="18"/>
    </row>
    <row r="133" spans="1:12" ht="12.75" customHeight="1">
      <c r="A133" s="3"/>
      <c r="B133" s="6"/>
      <c r="C133" s="17"/>
      <c r="D133" s="17"/>
      <c r="E133" s="18"/>
      <c r="F133" s="18"/>
      <c r="G133" s="18"/>
      <c r="H133" s="18"/>
      <c r="I133" s="18"/>
      <c r="J133" s="18"/>
      <c r="K133" s="18"/>
      <c r="L133" s="18"/>
    </row>
    <row r="134" spans="1:12" ht="12.75" customHeight="1">
      <c r="A134" s="3"/>
      <c r="B134" s="6"/>
      <c r="C134" s="17"/>
      <c r="D134" s="17"/>
      <c r="E134" s="18"/>
      <c r="F134" s="18"/>
      <c r="G134" s="18"/>
      <c r="H134" s="18"/>
      <c r="I134" s="18"/>
      <c r="J134" s="18"/>
      <c r="K134" s="18"/>
      <c r="L134" s="18"/>
    </row>
    <row r="135" spans="1:12" ht="12.75" customHeight="1">
      <c r="A135" s="3"/>
      <c r="B135" s="6"/>
      <c r="C135" s="17"/>
      <c r="D135" s="17"/>
      <c r="E135" s="18"/>
      <c r="F135" s="18"/>
      <c r="G135" s="18"/>
      <c r="H135" s="18"/>
      <c r="I135" s="18"/>
      <c r="J135" s="18"/>
      <c r="K135" s="18"/>
      <c r="L135" s="18"/>
    </row>
    <row r="136" spans="1:12" ht="12.75" customHeight="1">
      <c r="A136" s="3"/>
      <c r="B136" s="6"/>
      <c r="C136" s="17"/>
      <c r="D136" s="17"/>
      <c r="E136" s="18"/>
      <c r="F136" s="18"/>
      <c r="G136" s="18"/>
      <c r="H136" s="18"/>
      <c r="I136" s="18"/>
      <c r="J136" s="18"/>
      <c r="K136" s="18"/>
      <c r="L136" s="18"/>
    </row>
    <row r="137" spans="1:12" ht="12.75" customHeight="1">
      <c r="A137" s="3"/>
      <c r="B137" s="6"/>
      <c r="C137" s="17"/>
      <c r="D137" s="17"/>
      <c r="E137" s="18"/>
      <c r="F137" s="18"/>
      <c r="G137" s="18"/>
      <c r="H137" s="18"/>
      <c r="I137" s="18"/>
      <c r="J137" s="18"/>
      <c r="K137" s="18"/>
      <c r="L137" s="18"/>
    </row>
    <row r="138" spans="1:12" ht="12.75" customHeight="1">
      <c r="A138" s="3"/>
      <c r="B138" s="6"/>
      <c r="C138" s="17"/>
      <c r="D138" s="17"/>
      <c r="E138" s="18"/>
      <c r="F138" s="18"/>
      <c r="G138" s="18"/>
      <c r="H138" s="18"/>
      <c r="I138" s="18"/>
      <c r="J138" s="18"/>
      <c r="K138" s="18"/>
      <c r="L138" s="18"/>
    </row>
    <row r="139" spans="1:12" ht="12.75" customHeight="1">
      <c r="A139" s="3"/>
      <c r="B139" s="6"/>
      <c r="C139" s="17"/>
      <c r="D139" s="17"/>
      <c r="E139" s="18"/>
      <c r="F139" s="18"/>
      <c r="G139" s="18"/>
      <c r="H139" s="18"/>
      <c r="I139" s="18"/>
      <c r="J139" s="18"/>
      <c r="K139" s="18"/>
      <c r="L139" s="18"/>
    </row>
    <row r="140" spans="1:12" ht="12.75" customHeight="1">
      <c r="A140" s="7"/>
      <c r="B140" s="8"/>
      <c r="C140" s="19"/>
      <c r="D140" s="19"/>
      <c r="E140" s="21"/>
      <c r="F140" s="21"/>
      <c r="G140" s="21"/>
      <c r="H140" s="21"/>
      <c r="I140" s="21"/>
      <c r="J140" s="21"/>
      <c r="K140" s="21"/>
      <c r="L140" s="18"/>
    </row>
    <row r="141" spans="1:12" ht="12.75" customHeight="1">
      <c r="A141" s="7"/>
      <c r="B141" s="8"/>
      <c r="C141" s="19"/>
      <c r="D141" s="19"/>
      <c r="E141" s="21"/>
      <c r="F141" s="21"/>
      <c r="G141" s="21"/>
      <c r="H141" s="21"/>
      <c r="I141" s="21"/>
      <c r="J141" s="21"/>
      <c r="K141" s="21"/>
      <c r="L141" s="18"/>
    </row>
    <row r="142" spans="1:12" ht="12.75" customHeight="1">
      <c r="A142" s="3"/>
      <c r="B142" s="6"/>
      <c r="C142" s="17"/>
      <c r="D142" s="17"/>
      <c r="E142" s="18"/>
      <c r="F142" s="18"/>
      <c r="G142" s="18"/>
      <c r="H142" s="18"/>
      <c r="I142" s="18"/>
      <c r="J142" s="18"/>
      <c r="K142" s="18"/>
      <c r="L142" s="18"/>
    </row>
    <row r="143" spans="1:12" ht="12.75" customHeight="1">
      <c r="A143" s="3"/>
      <c r="B143" s="6"/>
      <c r="C143" s="17"/>
      <c r="D143" s="17"/>
      <c r="E143" s="18"/>
      <c r="F143" s="18"/>
      <c r="G143" s="18"/>
      <c r="H143" s="18"/>
      <c r="I143" s="18"/>
      <c r="J143" s="18"/>
      <c r="K143" s="18"/>
      <c r="L143" s="18"/>
    </row>
    <row r="144" spans="1:12" ht="12.75" customHeight="1">
      <c r="A144" s="3"/>
      <c r="B144" s="6"/>
      <c r="C144" s="17"/>
      <c r="D144" s="17"/>
      <c r="E144" s="18"/>
      <c r="F144" s="18"/>
      <c r="G144" s="18"/>
      <c r="H144" s="18"/>
      <c r="I144" s="18"/>
      <c r="J144" s="18"/>
      <c r="K144" s="18"/>
      <c r="L144" s="18"/>
    </row>
    <row r="145" spans="1:12" ht="12.75" customHeight="1">
      <c r="A145" s="7"/>
      <c r="B145" s="8"/>
      <c r="C145" s="19"/>
      <c r="D145" s="19"/>
      <c r="E145" s="21"/>
      <c r="F145" s="21"/>
      <c r="G145" s="21"/>
      <c r="H145" s="21"/>
      <c r="I145" s="21"/>
      <c r="J145" s="21"/>
      <c r="K145" s="21"/>
      <c r="L145" s="18"/>
    </row>
    <row r="146" spans="1:12" ht="12.75" customHeight="1">
      <c r="A146" s="7"/>
      <c r="B146" s="8"/>
      <c r="C146" s="19"/>
      <c r="D146" s="19"/>
      <c r="E146" s="21"/>
      <c r="F146" s="21"/>
      <c r="G146" s="21"/>
      <c r="H146" s="21"/>
      <c r="I146" s="21"/>
      <c r="J146" s="21"/>
      <c r="K146" s="21"/>
      <c r="L146" s="18"/>
    </row>
    <row r="147" spans="1:12" ht="12.75" customHeight="1">
      <c r="A147" s="7"/>
      <c r="B147" s="8"/>
      <c r="C147" s="19"/>
      <c r="D147" s="19"/>
      <c r="E147" s="21"/>
      <c r="F147" s="21"/>
      <c r="G147" s="21"/>
      <c r="H147" s="21"/>
      <c r="I147" s="21"/>
      <c r="J147" s="21"/>
      <c r="K147" s="21"/>
      <c r="L147" s="18"/>
    </row>
    <row r="148" spans="1:12" ht="12.75" customHeight="1">
      <c r="A148" s="7"/>
      <c r="B148" s="8"/>
      <c r="C148" s="19"/>
      <c r="D148" s="19"/>
      <c r="E148" s="21"/>
      <c r="F148" s="21"/>
      <c r="G148" s="21"/>
      <c r="H148" s="21"/>
      <c r="I148" s="21"/>
      <c r="J148" s="21"/>
      <c r="K148" s="21"/>
      <c r="L148" s="18"/>
    </row>
    <row r="149" spans="1:12" ht="12.75" customHeight="1">
      <c r="A149" s="3"/>
      <c r="B149" s="8"/>
      <c r="C149" s="19"/>
      <c r="D149" s="19"/>
      <c r="E149" s="21"/>
      <c r="F149" s="21"/>
      <c r="G149" s="21"/>
      <c r="H149" s="21"/>
      <c r="I149" s="21"/>
      <c r="J149" s="21"/>
      <c r="K149" s="21"/>
      <c r="L149" s="18"/>
    </row>
    <row r="150" spans="1:12" ht="12.75" customHeight="1">
      <c r="A150" s="3"/>
      <c r="B150" s="6"/>
      <c r="C150" s="17"/>
      <c r="D150" s="17"/>
      <c r="E150" s="18"/>
      <c r="F150" s="18"/>
      <c r="G150" s="18"/>
      <c r="H150" s="18"/>
      <c r="I150" s="18"/>
      <c r="J150" s="18"/>
      <c r="K150" s="18"/>
      <c r="L150" s="18"/>
    </row>
    <row r="151" spans="1:12" ht="12.75" customHeight="1">
      <c r="A151" s="7"/>
      <c r="B151" s="8"/>
      <c r="C151" s="19"/>
      <c r="D151" s="19"/>
      <c r="E151" s="22"/>
      <c r="F151" s="22"/>
      <c r="G151" s="22"/>
      <c r="H151" s="22"/>
      <c r="I151" s="22"/>
      <c r="J151" s="22"/>
      <c r="K151" s="22"/>
      <c r="L151" s="18"/>
    </row>
    <row r="152" spans="1:12" ht="12.75" customHeight="1">
      <c r="A152" s="3"/>
      <c r="B152" s="6"/>
      <c r="C152" s="17"/>
      <c r="D152" s="17"/>
      <c r="E152" s="18"/>
      <c r="F152" s="18"/>
      <c r="G152" s="18"/>
      <c r="H152" s="18"/>
      <c r="I152" s="18"/>
      <c r="J152" s="18"/>
      <c r="K152" s="18"/>
      <c r="L152" s="18"/>
    </row>
    <row r="153" spans="1:12" ht="12.75" customHeight="1">
      <c r="A153" s="3"/>
      <c r="B153" s="6"/>
      <c r="C153" s="17"/>
      <c r="D153" s="17"/>
      <c r="E153" s="18"/>
      <c r="F153" s="18"/>
      <c r="G153" s="18"/>
      <c r="H153" s="18"/>
      <c r="I153" s="18"/>
      <c r="J153" s="18"/>
      <c r="K153" s="18"/>
      <c r="L153" s="18"/>
    </row>
    <row r="154" spans="1:12" ht="12.75" customHeight="1">
      <c r="A154" s="3"/>
      <c r="B154" s="6"/>
      <c r="C154" s="17"/>
      <c r="D154" s="17"/>
      <c r="E154" s="18"/>
      <c r="F154" s="18"/>
      <c r="G154" s="18"/>
      <c r="H154" s="18"/>
      <c r="I154" s="18"/>
      <c r="J154" s="18"/>
      <c r="K154" s="18"/>
      <c r="L154" s="18"/>
    </row>
    <row r="155" spans="1:12" ht="12.75" customHeight="1">
      <c r="A155" s="3"/>
      <c r="B155" s="6"/>
      <c r="C155" s="17"/>
      <c r="D155" s="17"/>
      <c r="E155" s="18"/>
      <c r="F155" s="18"/>
      <c r="G155" s="18"/>
      <c r="H155" s="18"/>
      <c r="I155" s="18"/>
      <c r="J155" s="18"/>
      <c r="K155" s="18"/>
      <c r="L155" s="18"/>
    </row>
    <row r="156" spans="1:12" ht="12.75" customHeight="1">
      <c r="A156" s="3"/>
      <c r="B156" s="6"/>
      <c r="C156" s="17"/>
      <c r="D156" s="17"/>
      <c r="E156" s="18"/>
      <c r="F156" s="18"/>
      <c r="G156" s="18"/>
      <c r="H156" s="18"/>
      <c r="I156" s="18"/>
      <c r="J156" s="18"/>
      <c r="K156" s="18"/>
      <c r="L156" s="18"/>
    </row>
    <row r="157" spans="1:12" ht="12.75" customHeight="1">
      <c r="A157" s="3"/>
      <c r="B157" s="6"/>
      <c r="C157" s="17"/>
      <c r="D157" s="17"/>
      <c r="E157" s="18"/>
      <c r="F157" s="18"/>
      <c r="G157" s="18"/>
      <c r="H157" s="18"/>
      <c r="I157" s="18"/>
      <c r="J157" s="18"/>
      <c r="K157" s="18"/>
      <c r="L157" s="18"/>
    </row>
    <row r="158" spans="1:12" ht="12.75" customHeight="1">
      <c r="A158" s="3"/>
      <c r="B158" s="6"/>
      <c r="C158" s="17"/>
      <c r="D158" s="17"/>
      <c r="E158" s="18"/>
      <c r="F158" s="18"/>
      <c r="G158" s="18"/>
      <c r="H158" s="18"/>
      <c r="I158" s="18"/>
      <c r="J158" s="18"/>
      <c r="K158" s="18"/>
      <c r="L158" s="18"/>
    </row>
    <row r="159" spans="1:12" ht="12.75" customHeight="1">
      <c r="A159" s="3"/>
      <c r="B159" s="6"/>
      <c r="C159" s="17"/>
      <c r="D159" s="17"/>
      <c r="E159" s="18"/>
      <c r="F159" s="18"/>
      <c r="G159" s="18"/>
      <c r="H159" s="18"/>
      <c r="I159" s="18"/>
      <c r="J159" s="18"/>
      <c r="K159" s="18"/>
      <c r="L159" s="18"/>
    </row>
    <row r="160" spans="1:12" ht="12.75" customHeight="1">
      <c r="A160" s="3"/>
      <c r="B160" s="6"/>
      <c r="C160" s="17"/>
      <c r="D160" s="17"/>
      <c r="E160" s="18"/>
      <c r="F160" s="18"/>
      <c r="G160" s="18"/>
      <c r="H160" s="18"/>
      <c r="I160" s="18"/>
      <c r="J160" s="18"/>
      <c r="K160" s="18"/>
      <c r="L160" s="18"/>
    </row>
    <row r="161" spans="1:12" ht="12.75" customHeight="1">
      <c r="A161" s="3"/>
      <c r="B161" s="6"/>
      <c r="C161" s="17"/>
      <c r="D161" s="17"/>
      <c r="E161" s="18"/>
      <c r="F161" s="18"/>
      <c r="G161" s="18"/>
      <c r="H161" s="18"/>
      <c r="I161" s="18"/>
      <c r="J161" s="18"/>
      <c r="K161" s="18"/>
      <c r="L161" s="18"/>
    </row>
    <row r="162" spans="1:12" ht="12.75" customHeight="1">
      <c r="A162" s="3"/>
      <c r="B162" s="6"/>
      <c r="C162" s="17"/>
      <c r="D162" s="17"/>
      <c r="E162" s="18"/>
      <c r="F162" s="18"/>
      <c r="G162" s="18"/>
      <c r="H162" s="18"/>
      <c r="I162" s="18"/>
      <c r="J162" s="18"/>
      <c r="K162" s="18"/>
      <c r="L162" s="18"/>
    </row>
    <row r="163" spans="1:12" ht="12.75" customHeight="1">
      <c r="A163" s="3"/>
      <c r="B163" s="6"/>
      <c r="C163" s="17"/>
      <c r="D163" s="17"/>
      <c r="E163" s="18"/>
      <c r="F163" s="18"/>
      <c r="G163" s="18"/>
      <c r="H163" s="18"/>
      <c r="I163" s="18"/>
      <c r="J163" s="18"/>
      <c r="K163" s="18"/>
      <c r="L163" s="18"/>
    </row>
    <row r="164" spans="1:12" ht="12.75" customHeight="1">
      <c r="A164" s="3"/>
      <c r="B164" s="6"/>
      <c r="C164" s="17"/>
      <c r="D164" s="17"/>
      <c r="E164" s="18"/>
      <c r="F164" s="18"/>
      <c r="G164" s="18"/>
      <c r="H164" s="18"/>
      <c r="I164" s="18"/>
      <c r="J164" s="18"/>
      <c r="K164" s="18"/>
      <c r="L164" s="18"/>
    </row>
    <row r="165" spans="1:11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7"/>
      <c r="B170" s="8"/>
      <c r="C170" s="8"/>
      <c r="D170" s="8"/>
      <c r="E170" s="10"/>
      <c r="F170" s="10"/>
      <c r="G170" s="10"/>
      <c r="H170" s="10"/>
      <c r="I170" s="10"/>
      <c r="J170" s="10"/>
      <c r="K170" s="10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11"/>
      <c r="C173" s="11"/>
      <c r="D173" s="11"/>
      <c r="E173" s="12"/>
      <c r="F173" s="12"/>
      <c r="G173" s="12"/>
      <c r="H173" s="12"/>
      <c r="I173" s="12"/>
      <c r="J173" s="12"/>
      <c r="K173" s="12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3"/>
      <c r="B181" s="6"/>
      <c r="C181" s="6"/>
      <c r="D181" s="6"/>
      <c r="E181" s="3"/>
      <c r="F181" s="3"/>
      <c r="G181" s="3"/>
      <c r="H181" s="3"/>
      <c r="I181" s="3"/>
      <c r="J181" s="3"/>
      <c r="K181" s="3"/>
    </row>
    <row r="182" spans="1:11" ht="12.75" customHeight="1">
      <c r="A182" s="7"/>
      <c r="B182" s="8"/>
      <c r="C182" s="8"/>
      <c r="D182" s="8"/>
      <c r="E182" s="10"/>
      <c r="F182" s="10"/>
      <c r="G182" s="10"/>
      <c r="H182" s="10"/>
      <c r="I182" s="10"/>
      <c r="J182" s="10"/>
      <c r="K182" s="10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7"/>
      <c r="B186" s="8"/>
      <c r="C186" s="8"/>
      <c r="D186" s="8"/>
      <c r="E186" s="9"/>
      <c r="F186" s="9"/>
      <c r="G186" s="9"/>
      <c r="H186" s="9"/>
      <c r="I186" s="9"/>
      <c r="J186" s="9"/>
      <c r="K186" s="9"/>
    </row>
    <row r="187" spans="1:11" ht="12.75" customHeight="1">
      <c r="A187" s="7"/>
      <c r="B187" s="8"/>
      <c r="C187" s="8"/>
      <c r="D187" s="8"/>
      <c r="E187" s="7"/>
      <c r="F187" s="7"/>
      <c r="G187" s="7"/>
      <c r="H187" s="7"/>
      <c r="I187" s="7"/>
      <c r="J187" s="7"/>
      <c r="K187" s="7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7"/>
      <c r="B189" s="8"/>
      <c r="C189" s="8"/>
      <c r="D189" s="8"/>
      <c r="E189" s="10"/>
      <c r="F189" s="10"/>
      <c r="G189" s="10"/>
      <c r="H189" s="10"/>
      <c r="I189" s="10"/>
      <c r="J189" s="10"/>
      <c r="K189" s="10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3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3"/>
      <c r="B217" s="6"/>
      <c r="C217" s="6"/>
      <c r="D217" s="6"/>
      <c r="E217" s="3"/>
      <c r="F217" s="3"/>
      <c r="G217" s="3"/>
      <c r="H217" s="3"/>
      <c r="I217" s="3"/>
      <c r="J217" s="3"/>
      <c r="K217" s="3"/>
    </row>
    <row r="218" spans="1:11" ht="12.75" customHeight="1">
      <c r="A218" s="3"/>
      <c r="B218" s="6"/>
      <c r="C218" s="6"/>
      <c r="D218" s="6"/>
      <c r="E218" s="3"/>
      <c r="F218" s="3"/>
      <c r="G218" s="3"/>
      <c r="H218" s="3"/>
      <c r="I218" s="3"/>
      <c r="J218" s="3"/>
      <c r="K218" s="3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7"/>
      <c r="B223" s="8"/>
      <c r="C223" s="8"/>
      <c r="D223" s="8"/>
      <c r="E223" s="7"/>
      <c r="F223" s="7"/>
      <c r="G223" s="7"/>
      <c r="H223" s="7"/>
      <c r="I223" s="7"/>
      <c r="J223" s="7"/>
      <c r="K223" s="7"/>
    </row>
    <row r="224" spans="1:11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</row>
    <row r="228" spans="1:11" ht="12.75" customHeight="1">
      <c r="A228" s="3"/>
      <c r="B228" s="6"/>
      <c r="C228" s="6"/>
      <c r="D228" s="6"/>
      <c r="E228" s="3"/>
      <c r="F228" s="3"/>
      <c r="G228" s="3"/>
      <c r="H228" s="3"/>
      <c r="I228" s="3"/>
      <c r="J228" s="3"/>
      <c r="K228" s="3"/>
    </row>
    <row r="229" spans="1:11" ht="12.75" customHeight="1">
      <c r="A229" s="7"/>
      <c r="B229" s="8"/>
      <c r="C229" s="8"/>
      <c r="D229" s="8"/>
      <c r="E229" s="7"/>
      <c r="F229" s="7"/>
      <c r="G229" s="7"/>
      <c r="H229" s="7"/>
      <c r="I229" s="7"/>
      <c r="J229" s="7"/>
      <c r="K229" s="7"/>
    </row>
    <row r="230" spans="1:11" ht="12.75" customHeight="1">
      <c r="A230" s="3"/>
      <c r="B230" s="6"/>
      <c r="C230" s="6"/>
      <c r="D230" s="6"/>
      <c r="E230" s="3"/>
      <c r="F230" s="3"/>
      <c r="G230" s="3"/>
      <c r="H230" s="3"/>
      <c r="I230" s="3"/>
      <c r="J230" s="3"/>
      <c r="K230" s="3"/>
    </row>
    <row r="231" spans="1:11" ht="12.75" customHeight="1">
      <c r="A231" s="3"/>
      <c r="B231" s="8"/>
      <c r="C231" s="8"/>
      <c r="D231" s="8"/>
      <c r="E231" s="10"/>
      <c r="F231" s="10"/>
      <c r="G231" s="10"/>
      <c r="H231" s="10"/>
      <c r="I231" s="10"/>
      <c r="J231" s="10"/>
      <c r="K231" s="10"/>
    </row>
    <row r="232" spans="1:11" ht="12.75" customHeight="1">
      <c r="A232" s="3"/>
      <c r="B232" s="8"/>
      <c r="C232" s="8"/>
      <c r="D232" s="8"/>
      <c r="E232" s="10"/>
      <c r="F232" s="10"/>
      <c r="G232" s="10"/>
      <c r="H232" s="10"/>
      <c r="I232" s="10"/>
      <c r="J232" s="10"/>
      <c r="K232" s="10"/>
    </row>
    <row r="233" spans="1:11" ht="12.75" customHeight="1">
      <c r="A233" s="3"/>
      <c r="B233" s="8"/>
      <c r="C233" s="8"/>
      <c r="D233" s="8"/>
      <c r="E233" s="10"/>
      <c r="F233" s="10"/>
      <c r="G233" s="10"/>
      <c r="H233" s="10"/>
      <c r="I233" s="10"/>
      <c r="J233" s="10"/>
      <c r="K233" s="10"/>
    </row>
    <row r="234" spans="1:11" ht="12.75" customHeight="1">
      <c r="A234" s="3"/>
      <c r="B234" s="8"/>
      <c r="C234" s="8"/>
      <c r="D234" s="8"/>
      <c r="E234" s="10"/>
      <c r="F234" s="10"/>
      <c r="G234" s="10"/>
      <c r="H234" s="10"/>
      <c r="I234" s="10"/>
      <c r="J234" s="10"/>
      <c r="K234" s="10"/>
    </row>
    <row r="235" spans="1:11" ht="12.75" customHeight="1">
      <c r="A235" s="3"/>
      <c r="B235" s="8"/>
      <c r="C235" s="8"/>
      <c r="D235" s="8"/>
      <c r="E235" s="10"/>
      <c r="F235" s="10"/>
      <c r="G235" s="10"/>
      <c r="H235" s="10"/>
      <c r="I235" s="10"/>
      <c r="J235" s="10"/>
      <c r="K235" s="10"/>
    </row>
    <row r="236" spans="1:11" ht="12.75" customHeight="1">
      <c r="A236" s="3"/>
      <c r="B236" s="8"/>
      <c r="C236" s="8"/>
      <c r="D236" s="8"/>
      <c r="E236" s="9"/>
      <c r="F236" s="9"/>
      <c r="G236" s="9"/>
      <c r="H236" s="9"/>
      <c r="I236" s="9"/>
      <c r="J236" s="9"/>
      <c r="K236" s="9"/>
    </row>
    <row r="237" spans="1:11" ht="12.75" customHeight="1">
      <c r="A237" s="3"/>
      <c r="B237" s="8"/>
      <c r="C237" s="8"/>
      <c r="D237" s="8"/>
      <c r="E237" s="7"/>
      <c r="F237" s="7"/>
      <c r="G237" s="7"/>
      <c r="H237" s="7"/>
      <c r="I237" s="7"/>
      <c r="J237" s="7"/>
      <c r="K237" s="7"/>
    </row>
    <row r="238" spans="1:11" ht="12.75" customHeight="1">
      <c r="A238" s="3"/>
      <c r="B238" s="8"/>
      <c r="C238" s="8"/>
      <c r="D238" s="8"/>
      <c r="E238" s="7"/>
      <c r="F238" s="7"/>
      <c r="G238" s="7"/>
      <c r="H238" s="7"/>
      <c r="I238" s="7"/>
      <c r="J238" s="7"/>
      <c r="K238" s="7"/>
    </row>
    <row r="239" spans="1:11" ht="12.75" customHeight="1">
      <c r="A239" s="3"/>
      <c r="B239" s="8"/>
      <c r="C239" s="8"/>
      <c r="D239" s="8"/>
      <c r="E239" s="7"/>
      <c r="F239" s="7"/>
      <c r="G239" s="7"/>
      <c r="H239" s="7"/>
      <c r="I239" s="7"/>
      <c r="J239" s="7"/>
      <c r="K239" s="7"/>
    </row>
    <row r="240" spans="1:11" ht="12.75" customHeight="1">
      <c r="A240" s="7"/>
      <c r="B240" s="8"/>
      <c r="C240" s="8"/>
      <c r="D240" s="8"/>
      <c r="E240" s="7"/>
      <c r="F240" s="7"/>
      <c r="G240" s="7"/>
      <c r="H240" s="7"/>
      <c r="I240" s="7"/>
      <c r="J240" s="7"/>
      <c r="K240" s="7"/>
    </row>
    <row r="241" spans="1:11" ht="12.75" customHeight="1">
      <c r="A241" s="3"/>
      <c r="B241" s="8"/>
      <c r="C241" s="8"/>
      <c r="D241" s="8"/>
      <c r="E241" s="7"/>
      <c r="F241" s="7"/>
      <c r="G241" s="7"/>
      <c r="H241" s="7"/>
      <c r="I241" s="7"/>
      <c r="J241" s="7"/>
      <c r="K241" s="7"/>
    </row>
    <row r="242" spans="1:11" ht="12.75" customHeight="1">
      <c r="A242" s="3"/>
      <c r="B242" s="8"/>
      <c r="C242" s="8"/>
      <c r="D242" s="8"/>
      <c r="E242" s="10"/>
      <c r="F242" s="10"/>
      <c r="G242" s="10"/>
      <c r="H242" s="10"/>
      <c r="I242" s="10"/>
      <c r="J242" s="10"/>
      <c r="K242" s="10"/>
    </row>
    <row r="243" spans="1:11" ht="12.75" customHeight="1">
      <c r="A243" s="3"/>
      <c r="B243" s="8"/>
      <c r="C243" s="8"/>
      <c r="D243" s="8"/>
      <c r="E243" s="7"/>
      <c r="F243" s="7"/>
      <c r="G243" s="7"/>
      <c r="H243" s="7"/>
      <c r="I243" s="7"/>
      <c r="J243" s="7"/>
      <c r="K243" s="7"/>
    </row>
    <row r="244" spans="1:11" ht="12.75" customHeight="1">
      <c r="A244" s="3"/>
      <c r="B244" s="8"/>
      <c r="C244" s="8"/>
      <c r="D244" s="8"/>
      <c r="E244" s="7"/>
      <c r="F244" s="7"/>
      <c r="G244" s="7"/>
      <c r="H244" s="7"/>
      <c r="I244" s="7"/>
      <c r="J244" s="7"/>
      <c r="K244" s="7"/>
    </row>
    <row r="245" spans="1:11" ht="12.75" customHeight="1">
      <c r="A245" s="3"/>
      <c r="B245" s="8"/>
      <c r="C245" s="8"/>
      <c r="D245" s="8"/>
      <c r="E245" s="7"/>
      <c r="F245" s="7"/>
      <c r="G245" s="7"/>
      <c r="H245" s="7"/>
      <c r="I245" s="7"/>
      <c r="J245" s="7"/>
      <c r="K245" s="7"/>
    </row>
    <row r="246" spans="1:11" ht="12.75" customHeight="1">
      <c r="A246" s="3"/>
      <c r="B246" s="8"/>
      <c r="C246" s="8"/>
      <c r="D246" s="8"/>
      <c r="E246" s="7"/>
      <c r="F246" s="7"/>
      <c r="G246" s="7"/>
      <c r="H246" s="7"/>
      <c r="I246" s="7"/>
      <c r="J246" s="7"/>
      <c r="K246" s="7"/>
    </row>
    <row r="247" spans="1:11" ht="12.75" customHeight="1">
      <c r="A247" s="3"/>
      <c r="B247" s="6"/>
      <c r="C247" s="6"/>
      <c r="D247" s="6"/>
      <c r="E247" s="16"/>
      <c r="F247" s="16"/>
      <c r="G247" s="16"/>
      <c r="H247" s="16"/>
      <c r="I247" s="16"/>
      <c r="J247" s="16"/>
      <c r="K247" s="16"/>
    </row>
    <row r="248" spans="1:11" ht="12.75" customHeight="1">
      <c r="A248" s="3"/>
      <c r="B248" s="6"/>
      <c r="C248" s="6"/>
      <c r="D248" s="6"/>
      <c r="E248" s="16"/>
      <c r="F248" s="16"/>
      <c r="G248" s="16"/>
      <c r="H248" s="16"/>
      <c r="I248" s="16"/>
      <c r="J248" s="16"/>
      <c r="K248" s="16"/>
    </row>
    <row r="249" spans="1:11" ht="12.75" customHeight="1">
      <c r="A249" s="3"/>
      <c r="B249" s="6"/>
      <c r="C249" s="6"/>
      <c r="D249" s="6"/>
      <c r="E249" s="16"/>
      <c r="F249" s="16"/>
      <c r="G249" s="16"/>
      <c r="H249" s="16"/>
      <c r="I249" s="16"/>
      <c r="J249" s="16"/>
      <c r="K249" s="16"/>
    </row>
    <row r="250" spans="1:11" ht="12.75" customHeight="1">
      <c r="A250" s="3"/>
      <c r="B250" s="6"/>
      <c r="C250" s="6"/>
      <c r="D250" s="6"/>
      <c r="E250" s="16"/>
      <c r="F250" s="16"/>
      <c r="G250" s="16"/>
      <c r="H250" s="16"/>
      <c r="I250" s="16"/>
      <c r="J250" s="16"/>
      <c r="K250" s="16"/>
    </row>
    <row r="251" spans="1:11" ht="12.75" customHeight="1">
      <c r="A251" s="3"/>
      <c r="B251" s="6"/>
      <c r="C251" s="6"/>
      <c r="D251" s="6"/>
      <c r="E251" s="16"/>
      <c r="F251" s="16"/>
      <c r="G251" s="16"/>
      <c r="H251" s="16"/>
      <c r="I251" s="16"/>
      <c r="J251" s="16"/>
      <c r="K251" s="16"/>
    </row>
    <row r="252" spans="1:11" ht="12.75" customHeight="1">
      <c r="A252" s="3"/>
      <c r="B252" s="6"/>
      <c r="C252" s="6"/>
      <c r="D252" s="6"/>
      <c r="E252" s="16"/>
      <c r="F252" s="16"/>
      <c r="G252" s="16"/>
      <c r="H252" s="16"/>
      <c r="I252" s="16"/>
      <c r="J252" s="16"/>
      <c r="K252" s="16"/>
    </row>
    <row r="253" spans="1:11" ht="12.75" customHeight="1">
      <c r="A253" s="3"/>
      <c r="B253" s="8"/>
      <c r="C253" s="8"/>
      <c r="D253" s="8"/>
      <c r="E253" s="7"/>
      <c r="F253" s="7"/>
      <c r="G253" s="7"/>
      <c r="H253" s="7"/>
      <c r="I253" s="7"/>
      <c r="J253" s="7"/>
      <c r="K253" s="7"/>
    </row>
    <row r="254" spans="1:11" ht="12.75" customHeight="1">
      <c r="A254" s="3"/>
      <c r="B254" s="8"/>
      <c r="C254" s="8"/>
      <c r="D254" s="8"/>
      <c r="E254" s="7"/>
      <c r="F254" s="7"/>
      <c r="G254" s="7"/>
      <c r="H254" s="7"/>
      <c r="I254" s="7"/>
      <c r="J254" s="7"/>
      <c r="K254" s="7"/>
    </row>
    <row r="255" spans="1:11" ht="12.75" customHeight="1">
      <c r="A255" s="3"/>
      <c r="B255" s="8"/>
      <c r="C255" s="8"/>
      <c r="D255" s="8"/>
      <c r="E255" s="7"/>
      <c r="F255" s="7"/>
      <c r="G255" s="7"/>
      <c r="H255" s="7"/>
      <c r="I255" s="7"/>
      <c r="J255" s="7"/>
      <c r="K255" s="7"/>
    </row>
    <row r="256" spans="1:11" ht="12.75" customHeight="1">
      <c r="A256" s="3"/>
      <c r="B256" s="8"/>
      <c r="C256" s="8"/>
      <c r="D256" s="8"/>
      <c r="E256" s="7"/>
      <c r="F256" s="7"/>
      <c r="G256" s="7"/>
      <c r="H256" s="7"/>
      <c r="I256" s="7"/>
      <c r="J256" s="7"/>
      <c r="K256" s="7"/>
    </row>
    <row r="257" spans="1:11" ht="12.75" customHeight="1">
      <c r="A257" s="3"/>
      <c r="B257" s="8"/>
      <c r="C257" s="8"/>
      <c r="D257" s="8"/>
      <c r="E257" s="7"/>
      <c r="F257" s="7"/>
      <c r="G257" s="7"/>
      <c r="H257" s="7"/>
      <c r="I257" s="7"/>
      <c r="J257" s="7"/>
      <c r="K257" s="7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6"/>
      <c r="C259" s="6"/>
      <c r="D259" s="6"/>
      <c r="E259" s="3"/>
      <c r="F259" s="3"/>
      <c r="G259" s="3"/>
      <c r="H259" s="3"/>
      <c r="I259" s="3"/>
      <c r="J259" s="3"/>
      <c r="K259" s="3"/>
    </row>
    <row r="260" spans="1:11" ht="12.75" customHeight="1">
      <c r="A260" s="3"/>
      <c r="B260" s="8"/>
      <c r="C260" s="8"/>
      <c r="D260" s="8"/>
      <c r="E260" s="10"/>
      <c r="F260" s="10"/>
      <c r="G260" s="10"/>
      <c r="H260" s="10"/>
      <c r="I260" s="10"/>
      <c r="J260" s="10"/>
      <c r="K260" s="10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6"/>
      <c r="C263" s="6"/>
      <c r="D263" s="6"/>
      <c r="E263" s="3"/>
      <c r="F263" s="3"/>
      <c r="G263" s="3"/>
      <c r="H263" s="3"/>
      <c r="I263" s="3"/>
      <c r="J263" s="3"/>
      <c r="K263" s="3"/>
    </row>
    <row r="264" spans="1:11" ht="12.75" customHeight="1">
      <c r="A264" s="3"/>
      <c r="B264" s="8"/>
      <c r="C264" s="8"/>
      <c r="D264" s="8"/>
      <c r="E264" s="4"/>
      <c r="F264" s="4"/>
      <c r="G264" s="4"/>
      <c r="H264" s="4"/>
      <c r="I264" s="4"/>
      <c r="J264" s="4"/>
      <c r="K264" s="4"/>
    </row>
    <row r="265" spans="1:11" ht="12.75" customHeight="1">
      <c r="A265" s="3"/>
      <c r="B265" s="8"/>
      <c r="C265" s="8"/>
      <c r="D265" s="8"/>
      <c r="E265" s="4"/>
      <c r="F265" s="4"/>
      <c r="G265" s="4"/>
      <c r="H265" s="4"/>
      <c r="I265" s="4"/>
      <c r="J265" s="4"/>
      <c r="K265" s="4"/>
    </row>
    <row r="266" spans="1:11" ht="12.75" customHeight="1">
      <c r="A266" s="3"/>
      <c r="B266" s="6"/>
      <c r="C266" s="6"/>
      <c r="D266" s="6"/>
      <c r="E266" s="3"/>
      <c r="F266" s="3"/>
      <c r="G266" s="3"/>
      <c r="H266" s="3"/>
      <c r="I266" s="3"/>
      <c r="J266" s="3"/>
      <c r="K266" s="3"/>
    </row>
    <row r="267" spans="1:11" ht="12.75" customHeight="1">
      <c r="A267" s="3"/>
      <c r="B267" s="11"/>
      <c r="C267" s="11"/>
      <c r="D267" s="11"/>
      <c r="E267" s="12"/>
      <c r="F267" s="12"/>
      <c r="G267" s="12"/>
      <c r="H267" s="12"/>
      <c r="I267" s="12"/>
      <c r="J267" s="12"/>
      <c r="K267" s="12"/>
    </row>
    <row r="268" spans="1:11" ht="12.75" customHeight="1">
      <c r="A268" s="3"/>
      <c r="B268" s="11"/>
      <c r="C268" s="11"/>
      <c r="D268" s="11"/>
      <c r="E268" s="12"/>
      <c r="F268" s="12"/>
      <c r="G268" s="12"/>
      <c r="H268" s="12"/>
      <c r="I268" s="12"/>
      <c r="J268" s="12"/>
      <c r="K268" s="12"/>
    </row>
    <row r="269" spans="1:11" ht="12.75" customHeight="1">
      <c r="A269" s="3"/>
      <c r="B269" s="11"/>
      <c r="C269" s="11"/>
      <c r="D269" s="11"/>
      <c r="E269" s="12"/>
      <c r="F269" s="12"/>
      <c r="G269" s="12"/>
      <c r="H269" s="12"/>
      <c r="I269" s="12"/>
      <c r="J269" s="12"/>
      <c r="K269" s="12"/>
    </row>
    <row r="270" spans="1:11" ht="12.75" customHeight="1">
      <c r="A270" s="3"/>
      <c r="B270" s="11"/>
      <c r="C270" s="11"/>
      <c r="D270" s="11"/>
      <c r="E270" s="12"/>
      <c r="F270" s="12"/>
      <c r="G270" s="12"/>
      <c r="H270" s="12"/>
      <c r="I270" s="12"/>
      <c r="J270" s="12"/>
      <c r="K270" s="12"/>
    </row>
    <row r="271" spans="1:11" ht="12.75" customHeight="1">
      <c r="A271" s="3"/>
      <c r="B271" s="8"/>
      <c r="C271" s="8"/>
      <c r="D271" s="8"/>
      <c r="E271" s="10"/>
      <c r="F271" s="10"/>
      <c r="G271" s="10"/>
      <c r="H271" s="10"/>
      <c r="I271" s="10"/>
      <c r="J271" s="10"/>
      <c r="K271" s="10"/>
    </row>
    <row r="272" spans="1:11" ht="12.75" customHeight="1">
      <c r="A272" s="3"/>
      <c r="B272" s="13"/>
      <c r="C272" s="13"/>
      <c r="D272" s="13"/>
      <c r="E272" s="5"/>
      <c r="F272" s="5"/>
      <c r="G272" s="5"/>
      <c r="H272" s="5"/>
      <c r="I272" s="5"/>
      <c r="J272" s="5"/>
      <c r="K272" s="5"/>
    </row>
    <row r="273" spans="1:11" ht="12.75" customHeight="1">
      <c r="A273" s="3"/>
      <c r="B273" s="14"/>
      <c r="C273" s="14"/>
      <c r="D273" s="14"/>
      <c r="E273" s="15"/>
      <c r="F273" s="15"/>
      <c r="G273" s="15"/>
      <c r="H273" s="15"/>
      <c r="I273" s="15"/>
      <c r="J273" s="15"/>
      <c r="K273" s="15"/>
    </row>
    <row r="274" spans="1:11" ht="12.75" customHeight="1">
      <c r="A274" s="3"/>
      <c r="B274" s="8"/>
      <c r="C274" s="8"/>
      <c r="D274" s="8"/>
      <c r="E274" s="7"/>
      <c r="F274" s="7"/>
      <c r="G274" s="7"/>
      <c r="H274" s="7"/>
      <c r="I274" s="7"/>
      <c r="J274" s="7"/>
      <c r="K274" s="7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3"/>
      <c r="B283" s="6"/>
      <c r="C283" s="6"/>
      <c r="D283" s="6"/>
      <c r="E283" s="3"/>
      <c r="F283" s="3"/>
      <c r="G283" s="3"/>
      <c r="H283" s="3"/>
      <c r="I283" s="3"/>
      <c r="J283" s="3"/>
      <c r="K283" s="3"/>
    </row>
    <row r="284" spans="1:11" ht="12.75" customHeight="1">
      <c r="A284" s="3"/>
      <c r="B284" s="6"/>
      <c r="C284" s="6"/>
      <c r="D284" s="6"/>
      <c r="E284" s="3"/>
      <c r="F284" s="3"/>
      <c r="G284" s="3"/>
      <c r="H284" s="3"/>
      <c r="I284" s="3"/>
      <c r="J284" s="3"/>
      <c r="K284" s="3"/>
    </row>
    <row r="285" spans="1:11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8"/>
      <c r="C291" s="8"/>
      <c r="D291" s="8"/>
      <c r="E291" s="7"/>
      <c r="F291" s="7"/>
      <c r="G291" s="7"/>
      <c r="H291" s="7"/>
      <c r="I291" s="7"/>
      <c r="J291" s="7"/>
      <c r="K291" s="7"/>
    </row>
    <row r="292" spans="1:11" ht="12.75" customHeight="1">
      <c r="A292" s="3"/>
      <c r="B292" s="8"/>
      <c r="C292" s="8"/>
      <c r="D292" s="8"/>
      <c r="E292" s="7"/>
      <c r="F292" s="7"/>
      <c r="G292" s="7"/>
      <c r="H292" s="7"/>
      <c r="I292" s="7"/>
      <c r="J292" s="7"/>
      <c r="K292" s="7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6"/>
      <c r="C342" s="6"/>
      <c r="D342" s="6"/>
      <c r="E342" s="3"/>
      <c r="F342" s="3"/>
      <c r="G342" s="3"/>
      <c r="H342" s="3"/>
      <c r="I342" s="3"/>
      <c r="J342" s="3"/>
      <c r="K342" s="3"/>
    </row>
    <row r="343" spans="1:11" ht="12.75" customHeight="1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7"/>
      <c r="B359" s="8"/>
      <c r="C359" s="8"/>
      <c r="D359" s="8"/>
      <c r="E359" s="7"/>
      <c r="F359" s="7"/>
      <c r="G359" s="7"/>
      <c r="H359" s="7"/>
      <c r="I359" s="7"/>
      <c r="J359" s="7"/>
      <c r="K359" s="7"/>
    </row>
    <row r="360" spans="1:11" ht="12.75" customHeight="1">
      <c r="A360" s="7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6"/>
      <c r="C367" s="6"/>
      <c r="D367" s="6"/>
      <c r="E367" s="3"/>
      <c r="F367" s="3"/>
      <c r="G367" s="3"/>
      <c r="H367" s="3"/>
      <c r="I367" s="3"/>
      <c r="J367" s="3"/>
      <c r="K367" s="3"/>
    </row>
    <row r="368" spans="1:11" ht="12.75" customHeight="1">
      <c r="A368" s="3"/>
      <c r="B368" s="6"/>
      <c r="C368" s="6"/>
      <c r="D368" s="6"/>
      <c r="E368" s="3"/>
      <c r="F368" s="3"/>
      <c r="G368" s="3"/>
      <c r="H368" s="3"/>
      <c r="I368" s="3"/>
      <c r="J368" s="3"/>
      <c r="K368" s="3"/>
    </row>
    <row r="369" spans="1:11" ht="12.75" customHeight="1">
      <c r="A369" s="3"/>
      <c r="B369" s="6"/>
      <c r="C369" s="6"/>
      <c r="D369" s="6"/>
      <c r="E369" s="3"/>
      <c r="F369" s="3"/>
      <c r="G369" s="3"/>
      <c r="H369" s="3"/>
      <c r="I369" s="3"/>
      <c r="J369" s="3"/>
      <c r="K369" s="3"/>
    </row>
    <row r="370" spans="1:11" ht="12.75" customHeight="1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3"/>
      <c r="B376" s="6"/>
      <c r="C376" s="6"/>
      <c r="D376" s="6"/>
      <c r="E376" s="3"/>
      <c r="F376" s="3"/>
      <c r="G376" s="3"/>
      <c r="H376" s="3"/>
      <c r="I376" s="3"/>
      <c r="J376" s="3"/>
      <c r="K376" s="3"/>
    </row>
    <row r="377" spans="1:11" ht="12.75" customHeight="1">
      <c r="A377" s="7"/>
      <c r="B377" s="8"/>
      <c r="C377" s="8"/>
      <c r="D377" s="8"/>
      <c r="E377" s="7"/>
      <c r="F377" s="7"/>
      <c r="G377" s="7"/>
      <c r="H377" s="7"/>
      <c r="I377" s="7"/>
      <c r="J377" s="7"/>
      <c r="K377" s="7"/>
    </row>
    <row r="378" spans="1:11" ht="12.75" customHeight="1">
      <c r="A378" s="7"/>
      <c r="B378" s="8"/>
      <c r="C378" s="8"/>
      <c r="D378" s="8"/>
      <c r="E378" s="7"/>
      <c r="F378" s="7"/>
      <c r="G378" s="7"/>
      <c r="H378" s="7"/>
      <c r="I378" s="7"/>
      <c r="J378" s="7"/>
      <c r="K378" s="7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7"/>
      <c r="B381" s="8"/>
      <c r="C381" s="8"/>
      <c r="D381" s="8"/>
      <c r="E381" s="7"/>
      <c r="F381" s="7"/>
      <c r="G381" s="7"/>
      <c r="H381" s="7"/>
      <c r="I381" s="7"/>
      <c r="J381" s="7"/>
      <c r="K381" s="7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  <row r="399" spans="1:11" ht="12.75" customHeight="1">
      <c r="A399" s="3"/>
      <c r="B399" s="6"/>
      <c r="C399" s="6"/>
      <c r="D399" s="6"/>
      <c r="E399" s="3"/>
      <c r="F399" s="3"/>
      <c r="G399" s="3"/>
      <c r="H399" s="3"/>
      <c r="I399" s="3"/>
      <c r="J399" s="3"/>
      <c r="K399" s="3"/>
    </row>
    <row r="400" spans="1:11" ht="12.75" customHeight="1">
      <c r="A400" s="3"/>
      <c r="B400" s="6"/>
      <c r="C400" s="6"/>
      <c r="D400" s="6"/>
      <c r="E400" s="3"/>
      <c r="F400" s="3"/>
      <c r="G400" s="3"/>
      <c r="H400" s="3"/>
      <c r="I400" s="3"/>
      <c r="J400" s="3"/>
      <c r="K400" s="3"/>
    </row>
    <row r="401" spans="1:11" ht="12.75" customHeight="1">
      <c r="A401" s="3"/>
      <c r="B401" s="6"/>
      <c r="C401" s="6"/>
      <c r="D401" s="6"/>
      <c r="E401" s="3"/>
      <c r="F401" s="3"/>
      <c r="G401" s="3"/>
      <c r="H401" s="3"/>
      <c r="I401" s="3"/>
      <c r="J401" s="3"/>
      <c r="K401" s="3"/>
    </row>
    <row r="402" spans="1:11" ht="12.75" customHeight="1">
      <c r="A402" s="3"/>
      <c r="B402" s="6"/>
      <c r="C402" s="6"/>
      <c r="D402" s="6"/>
      <c r="E402" s="3"/>
      <c r="F402" s="3"/>
      <c r="G402" s="3"/>
      <c r="H402" s="3"/>
      <c r="I402" s="3"/>
      <c r="J402" s="3"/>
      <c r="K402" s="3"/>
    </row>
    <row r="403" spans="1:11" ht="12.75" customHeight="1">
      <c r="A403" s="3"/>
      <c r="B403" s="6"/>
      <c r="C403" s="6"/>
      <c r="D403" s="6"/>
      <c r="E403" s="3"/>
      <c r="F403" s="3"/>
      <c r="G403" s="3"/>
      <c r="H403" s="3"/>
      <c r="I403" s="3"/>
      <c r="J403" s="3"/>
      <c r="K403" s="3"/>
    </row>
    <row r="404" spans="1:11" ht="12.75" customHeight="1">
      <c r="A404" s="3"/>
      <c r="B404" s="6"/>
      <c r="C404" s="6"/>
      <c r="D404" s="6"/>
      <c r="E404" s="3"/>
      <c r="F404" s="3"/>
      <c r="G404" s="3"/>
      <c r="H404" s="3"/>
      <c r="I404" s="3"/>
      <c r="J404" s="3"/>
      <c r="K404" s="3"/>
    </row>
    <row r="405" spans="1:11" ht="12.75" customHeight="1">
      <c r="A405" s="3"/>
      <c r="B405" s="6"/>
      <c r="C405" s="6"/>
      <c r="D405" s="6"/>
      <c r="E405" s="3"/>
      <c r="F405" s="3"/>
      <c r="G405" s="3"/>
      <c r="H405" s="3"/>
      <c r="I405" s="3"/>
      <c r="J405" s="3"/>
      <c r="K405" s="3"/>
    </row>
    <row r="406" spans="1:11" ht="12.75" customHeight="1">
      <c r="A406" s="3"/>
      <c r="B406" s="6"/>
      <c r="C406" s="6"/>
      <c r="D406" s="6"/>
      <c r="E406" s="3"/>
      <c r="F406" s="3"/>
      <c r="G406" s="3"/>
      <c r="H406" s="3"/>
      <c r="I406" s="3"/>
      <c r="J406" s="3"/>
      <c r="K406" s="3"/>
    </row>
    <row r="407" spans="1:11" ht="12.75" customHeight="1">
      <c r="A407" s="3"/>
      <c r="B407" s="6"/>
      <c r="C407" s="6"/>
      <c r="D407" s="6"/>
      <c r="E407" s="3"/>
      <c r="F407" s="3"/>
      <c r="G407" s="3"/>
      <c r="H407" s="3"/>
      <c r="I407" s="3"/>
      <c r="J407" s="3"/>
      <c r="K407" s="3"/>
    </row>
    <row r="408" spans="1:11" ht="12.75" customHeight="1">
      <c r="A408" s="3"/>
      <c r="B408" s="6"/>
      <c r="C408" s="6"/>
      <c r="D408" s="6"/>
      <c r="E408" s="3"/>
      <c r="F408" s="3"/>
      <c r="G408" s="3"/>
      <c r="H408" s="3"/>
      <c r="I408" s="3"/>
      <c r="J408" s="3"/>
      <c r="K408" s="3"/>
    </row>
    <row r="409" spans="1:11" ht="12.75" customHeight="1">
      <c r="A409" s="3"/>
      <c r="B409" s="6"/>
      <c r="C409" s="6"/>
      <c r="D409" s="6"/>
      <c r="E409" s="3"/>
      <c r="F409" s="3"/>
      <c r="G409" s="3"/>
      <c r="H409" s="3"/>
      <c r="I409" s="3"/>
      <c r="J409" s="3"/>
      <c r="K409" s="3"/>
    </row>
    <row r="410" spans="1:11" ht="12.75" customHeight="1">
      <c r="A410" s="3"/>
      <c r="B410" s="6"/>
      <c r="C410" s="6"/>
      <c r="D410" s="6"/>
      <c r="E410" s="3"/>
      <c r="F410" s="3"/>
      <c r="G410" s="3"/>
      <c r="H410" s="3"/>
      <c r="I410" s="3"/>
      <c r="J410" s="3"/>
      <c r="K410" s="3"/>
    </row>
    <row r="411" spans="1:11" ht="12.75" customHeight="1">
      <c r="A411" s="3"/>
      <c r="B411" s="6"/>
      <c r="C411" s="6"/>
      <c r="D411" s="6"/>
      <c r="E411" s="3"/>
      <c r="F411" s="3"/>
      <c r="G411" s="3"/>
      <c r="H411" s="3"/>
      <c r="I411" s="3"/>
      <c r="J411" s="3"/>
      <c r="K411" s="3"/>
    </row>
    <row r="412" spans="1:11" ht="12.75" customHeight="1">
      <c r="A412" s="3"/>
      <c r="B412" s="6"/>
      <c r="C412" s="6"/>
      <c r="D412" s="6"/>
      <c r="E412" s="3"/>
      <c r="F412" s="3"/>
      <c r="G412" s="3"/>
      <c r="H412" s="3"/>
      <c r="I412" s="3"/>
      <c r="J412" s="3"/>
      <c r="K412" s="3"/>
    </row>
    <row r="413" spans="1:11" ht="12.75" customHeight="1">
      <c r="A413" s="3"/>
      <c r="B413" s="6"/>
      <c r="C413" s="6"/>
      <c r="D413" s="6"/>
      <c r="E413" s="3"/>
      <c r="F413" s="3"/>
      <c r="G413" s="3"/>
      <c r="H413" s="3"/>
      <c r="I413" s="3"/>
      <c r="J413" s="3"/>
      <c r="K413" s="3"/>
    </row>
    <row r="414" spans="1:11" ht="12.75" customHeight="1">
      <c r="A414" s="3"/>
      <c r="B414" s="6"/>
      <c r="C414" s="6"/>
      <c r="D414" s="6"/>
      <c r="E414" s="3"/>
      <c r="F414" s="3"/>
      <c r="G414" s="3"/>
      <c r="H414" s="3"/>
      <c r="I414" s="3"/>
      <c r="J414" s="3"/>
      <c r="K414" s="3"/>
    </row>
    <row r="415" spans="1:11" ht="12.75" customHeight="1">
      <c r="A415" s="3"/>
      <c r="B415" s="6"/>
      <c r="C415" s="6"/>
      <c r="D415" s="6"/>
      <c r="E415" s="3"/>
      <c r="F415" s="3"/>
      <c r="G415" s="3"/>
      <c r="H415" s="3"/>
      <c r="I415" s="3"/>
      <c r="J415" s="3"/>
      <c r="K415" s="3"/>
    </row>
    <row r="416" spans="1:11" ht="12.75" customHeight="1">
      <c r="A416" s="3"/>
      <c r="B416" s="6"/>
      <c r="C416" s="6"/>
      <c r="D416" s="6"/>
      <c r="E416" s="3"/>
      <c r="F416" s="3"/>
      <c r="G416" s="3"/>
      <c r="H416" s="3"/>
      <c r="I416" s="3"/>
      <c r="J416" s="3"/>
      <c r="K416" s="3"/>
    </row>
    <row r="417" spans="1:11" ht="12.75" customHeight="1">
      <c r="A417" s="3"/>
      <c r="B417" s="6"/>
      <c r="C417" s="6"/>
      <c r="D417" s="6"/>
      <c r="E417" s="3"/>
      <c r="F417" s="3"/>
      <c r="G417" s="3"/>
      <c r="H417" s="3"/>
      <c r="I417" s="3"/>
      <c r="J417" s="3"/>
      <c r="K417" s="3"/>
    </row>
    <row r="418" spans="1:11" ht="12.75" customHeight="1">
      <c r="A418" s="3"/>
      <c r="B418" s="6"/>
      <c r="C418" s="6"/>
      <c r="D418" s="6"/>
      <c r="E418" s="3"/>
      <c r="F418" s="3"/>
      <c r="G418" s="3"/>
      <c r="H418" s="3"/>
      <c r="I418" s="3"/>
      <c r="J418" s="3"/>
      <c r="K418" s="3"/>
    </row>
    <row r="419" spans="1:11" ht="12.75" customHeight="1">
      <c r="A419" s="3"/>
      <c r="B419" s="6"/>
      <c r="C419" s="6"/>
      <c r="D419" s="6"/>
      <c r="E419" s="3"/>
      <c r="F419" s="3"/>
      <c r="G419" s="3"/>
      <c r="H419" s="3"/>
      <c r="I419" s="3"/>
      <c r="J419" s="3"/>
      <c r="K419" s="3"/>
    </row>
    <row r="420" spans="1:11" ht="12.75" customHeight="1">
      <c r="A420" s="7"/>
      <c r="B420" s="8"/>
      <c r="C420" s="8"/>
      <c r="D420" s="8"/>
      <c r="E420" s="10"/>
      <c r="F420" s="10"/>
      <c r="G420" s="10"/>
      <c r="H420" s="10"/>
      <c r="I420" s="10"/>
      <c r="J420" s="10"/>
      <c r="K420" s="10"/>
    </row>
    <row r="421" spans="1:11" ht="12.75" customHeight="1">
      <c r="A421" s="3"/>
      <c r="B421" s="6"/>
      <c r="C421" s="6"/>
      <c r="D421" s="6"/>
      <c r="E421" s="3"/>
      <c r="F421" s="3"/>
      <c r="G421" s="3"/>
      <c r="H421" s="3"/>
      <c r="I421" s="3"/>
      <c r="J421" s="3"/>
      <c r="K421" s="3"/>
    </row>
    <row r="422" spans="1:11" ht="12.75" customHeight="1">
      <c r="A422" s="3"/>
      <c r="B422" s="6"/>
      <c r="C422" s="6"/>
      <c r="D422" s="6"/>
      <c r="E422" s="3"/>
      <c r="F422" s="3"/>
      <c r="G422" s="3"/>
      <c r="H422" s="3"/>
      <c r="I422" s="3"/>
      <c r="J422" s="3"/>
      <c r="K422" s="3"/>
    </row>
    <row r="423" spans="1:11" ht="12.75" customHeight="1">
      <c r="A423" s="3"/>
      <c r="B423" s="6"/>
      <c r="C423" s="6"/>
      <c r="D423" s="6"/>
      <c r="E423" s="3"/>
      <c r="F423" s="3"/>
      <c r="G423" s="3"/>
      <c r="H423" s="3"/>
      <c r="I423" s="3"/>
      <c r="J423" s="3"/>
      <c r="K423" s="3"/>
    </row>
    <row r="424" spans="1:11" ht="12.75" customHeight="1">
      <c r="A424" s="3"/>
      <c r="B424" s="6"/>
      <c r="C424" s="6"/>
      <c r="D424" s="6"/>
      <c r="E424" s="3"/>
      <c r="F424" s="3"/>
      <c r="G424" s="3"/>
      <c r="H424" s="3"/>
      <c r="I424" s="3"/>
      <c r="J424" s="3"/>
      <c r="K424" s="3"/>
    </row>
    <row r="425" spans="1:11" ht="12.75" customHeight="1">
      <c r="A425" s="3"/>
      <c r="B425" s="6"/>
      <c r="C425" s="6"/>
      <c r="D425" s="6"/>
      <c r="E425" s="3"/>
      <c r="F425" s="3"/>
      <c r="G425" s="3"/>
      <c r="H425" s="3"/>
      <c r="I425" s="3"/>
      <c r="J425" s="3"/>
      <c r="K425" s="3"/>
    </row>
    <row r="426" spans="1:11" ht="12.75" customHeight="1">
      <c r="A426" s="3"/>
      <c r="B426" s="6"/>
      <c r="C426" s="6"/>
      <c r="D426" s="6"/>
      <c r="E426" s="3"/>
      <c r="F426" s="3"/>
      <c r="G426" s="3"/>
      <c r="H426" s="3"/>
      <c r="I426" s="3"/>
      <c r="J426" s="3"/>
      <c r="K426" s="3"/>
    </row>
    <row r="427" spans="1:11" ht="12.75" customHeight="1">
      <c r="A427" s="3"/>
      <c r="B427" s="6"/>
      <c r="C427" s="6"/>
      <c r="D427" s="6"/>
      <c r="E427" s="3"/>
      <c r="F427" s="3"/>
      <c r="G427" s="3"/>
      <c r="H427" s="3"/>
      <c r="I427" s="3"/>
      <c r="J427" s="3"/>
      <c r="K427" s="3"/>
    </row>
    <row r="428" spans="1:11" ht="12.75" customHeight="1">
      <c r="A428" s="3"/>
      <c r="B428" s="6"/>
      <c r="C428" s="6"/>
      <c r="D428" s="6"/>
      <c r="E428" s="3"/>
      <c r="F428" s="3"/>
      <c r="G428" s="3"/>
      <c r="H428" s="3"/>
      <c r="I428" s="3"/>
      <c r="J428" s="3"/>
      <c r="K428" s="3"/>
    </row>
    <row r="429" spans="1:11" ht="12.75" customHeight="1">
      <c r="A429" s="3"/>
      <c r="B429" s="6"/>
      <c r="C429" s="6"/>
      <c r="D429" s="6"/>
      <c r="E429" s="3"/>
      <c r="F429" s="3"/>
      <c r="G429" s="3"/>
      <c r="H429" s="3"/>
      <c r="I429" s="3"/>
      <c r="J429" s="3"/>
      <c r="K429" s="3"/>
    </row>
    <row r="430" spans="1:11" ht="12.75" customHeight="1">
      <c r="A430" s="3"/>
      <c r="B430" s="6"/>
      <c r="C430" s="6"/>
      <c r="D430" s="6"/>
      <c r="E430" s="3"/>
      <c r="F430" s="3"/>
      <c r="G430" s="3"/>
      <c r="H430" s="3"/>
      <c r="I430" s="3"/>
      <c r="J430" s="3"/>
      <c r="K430" s="3"/>
    </row>
    <row r="431" spans="1:11" ht="12.75" customHeight="1">
      <c r="A431" s="3"/>
      <c r="B431" s="6"/>
      <c r="C431" s="6"/>
      <c r="D431" s="6"/>
      <c r="E431" s="3"/>
      <c r="F431" s="3"/>
      <c r="G431" s="3"/>
      <c r="H431" s="3"/>
      <c r="I431" s="3"/>
      <c r="J431" s="3"/>
      <c r="K431" s="3"/>
    </row>
    <row r="432" spans="1:11" ht="12.75" customHeight="1">
      <c r="A432" s="3"/>
      <c r="B432" s="6"/>
      <c r="C432" s="6"/>
      <c r="D432" s="6"/>
      <c r="E432" s="3"/>
      <c r="F432" s="3"/>
      <c r="G432" s="3"/>
      <c r="H432" s="3"/>
      <c r="I432" s="3"/>
      <c r="J432" s="3"/>
      <c r="K432" s="3"/>
    </row>
    <row r="433" spans="1:11" ht="12.75" customHeight="1">
      <c r="A433" s="3"/>
      <c r="B433" s="6"/>
      <c r="C433" s="6"/>
      <c r="D433" s="6"/>
      <c r="E433" s="3"/>
      <c r="F433" s="3"/>
      <c r="G433" s="3"/>
      <c r="H433" s="3"/>
      <c r="I433" s="3"/>
      <c r="J433" s="3"/>
      <c r="K433" s="3"/>
    </row>
    <row r="434" spans="1:11" ht="12.75" customHeight="1">
      <c r="A434" s="7"/>
      <c r="B434" s="8"/>
      <c r="C434" s="8"/>
      <c r="D434" s="8"/>
      <c r="E434" s="10"/>
      <c r="F434" s="10"/>
      <c r="G434" s="10"/>
      <c r="H434" s="10"/>
      <c r="I434" s="10"/>
      <c r="J434" s="10"/>
      <c r="K434" s="10"/>
    </row>
    <row r="435" spans="1:11" ht="12.75" customHeight="1">
      <c r="A435" s="3"/>
      <c r="B435" s="6"/>
      <c r="C435" s="6"/>
      <c r="D435" s="6"/>
      <c r="E435" s="3"/>
      <c r="F435" s="3"/>
      <c r="G435" s="3"/>
      <c r="H435" s="3"/>
      <c r="I435" s="3"/>
      <c r="J435" s="3"/>
      <c r="K435" s="3"/>
    </row>
    <row r="436" spans="1:11" ht="12.75" customHeight="1">
      <c r="A436" s="3"/>
      <c r="B436" s="6"/>
      <c r="C436" s="6"/>
      <c r="D436" s="6"/>
      <c r="E436" s="3"/>
      <c r="F436" s="3"/>
      <c r="G436" s="3"/>
      <c r="H436" s="3"/>
      <c r="I436" s="3"/>
      <c r="J436" s="3"/>
      <c r="K436" s="3"/>
    </row>
    <row r="437" spans="1:11" ht="12.75" customHeight="1">
      <c r="A437" s="3"/>
      <c r="B437" s="6"/>
      <c r="C437" s="6"/>
      <c r="D437" s="6"/>
      <c r="E437" s="3"/>
      <c r="F437" s="3"/>
      <c r="G437" s="3"/>
      <c r="H437" s="3"/>
      <c r="I437" s="3"/>
      <c r="J437" s="3"/>
      <c r="K437" s="3"/>
    </row>
    <row r="438" spans="1:11" ht="12.75" customHeight="1">
      <c r="A438" s="3"/>
      <c r="B438" s="6"/>
      <c r="C438" s="6"/>
      <c r="D438" s="6"/>
      <c r="E438" s="3"/>
      <c r="F438" s="3"/>
      <c r="G438" s="3"/>
      <c r="H438" s="3"/>
      <c r="I438" s="3"/>
      <c r="J438" s="3"/>
      <c r="K438" s="3"/>
    </row>
    <row r="439" spans="1:11" ht="12.75" customHeight="1">
      <c r="A439" s="3"/>
      <c r="B439" s="6"/>
      <c r="C439" s="6"/>
      <c r="D439" s="6"/>
      <c r="E439" s="3"/>
      <c r="F439" s="3"/>
      <c r="G439" s="3"/>
      <c r="H439" s="3"/>
      <c r="I439" s="3"/>
      <c r="J439" s="3"/>
      <c r="K439" s="3"/>
    </row>
    <row r="440" spans="1:11" ht="12.75" customHeight="1">
      <c r="A440" s="3"/>
      <c r="B440" s="6"/>
      <c r="C440" s="6"/>
      <c r="D440" s="6"/>
      <c r="E440" s="3"/>
      <c r="F440" s="3"/>
      <c r="G440" s="3"/>
      <c r="H440" s="3"/>
      <c r="I440" s="3"/>
      <c r="J440" s="3"/>
      <c r="K440" s="3"/>
    </row>
    <row r="441" spans="1:11" ht="12.75" customHeight="1">
      <c r="A441" s="3"/>
      <c r="B441" s="6"/>
      <c r="C441" s="6"/>
      <c r="D441" s="6"/>
      <c r="E441" s="3"/>
      <c r="F441" s="3"/>
      <c r="G441" s="3"/>
      <c r="H441" s="3"/>
      <c r="I441" s="3"/>
      <c r="J441" s="3"/>
      <c r="K441" s="3"/>
    </row>
    <row r="442" spans="1:11" ht="12.75" customHeight="1">
      <c r="A442" s="3"/>
      <c r="B442" s="6"/>
      <c r="C442" s="6"/>
      <c r="D442" s="6"/>
      <c r="E442" s="3"/>
      <c r="F442" s="3"/>
      <c r="G442" s="3"/>
      <c r="H442" s="3"/>
      <c r="I442" s="3"/>
      <c r="J442" s="3"/>
      <c r="K442" s="3"/>
    </row>
    <row r="443" spans="1:11" ht="12.75" customHeight="1">
      <c r="A443" s="7"/>
      <c r="B443" s="8"/>
      <c r="C443" s="8"/>
      <c r="D443" s="8"/>
      <c r="E443" s="9"/>
      <c r="F443" s="9"/>
      <c r="G443" s="9"/>
      <c r="H443" s="9"/>
      <c r="I443" s="9"/>
      <c r="J443" s="9"/>
      <c r="K443" s="9"/>
    </row>
    <row r="444" spans="1:11" ht="12.75" customHeight="1">
      <c r="A444" s="7"/>
      <c r="B444" s="8"/>
      <c r="C444" s="8"/>
      <c r="D444" s="8"/>
      <c r="E444" s="9"/>
      <c r="F444" s="9"/>
      <c r="G444" s="9"/>
      <c r="H444" s="9"/>
      <c r="I444" s="9"/>
      <c r="J444" s="9"/>
      <c r="K444" s="9"/>
    </row>
    <row r="445" spans="1:11" ht="12.75" customHeight="1">
      <c r="A445" s="7"/>
      <c r="B445" s="8"/>
      <c r="C445" s="8"/>
      <c r="D445" s="8"/>
      <c r="E445" s="7"/>
      <c r="F445" s="7"/>
      <c r="G445" s="7"/>
      <c r="H445" s="7"/>
      <c r="I445" s="7"/>
      <c r="J445" s="7"/>
      <c r="K445" s="7"/>
    </row>
    <row r="446" spans="1:11" ht="12.75" customHeight="1">
      <c r="A446" s="3"/>
      <c r="B446" s="6"/>
      <c r="C446" s="6"/>
      <c r="D446" s="6"/>
      <c r="E446" s="3"/>
      <c r="F446" s="3"/>
      <c r="G446" s="3"/>
      <c r="H446" s="3"/>
      <c r="I446" s="3"/>
      <c r="J446" s="3"/>
      <c r="K446" s="3"/>
    </row>
    <row r="447" spans="1:11" ht="12.75" customHeight="1">
      <c r="A447" s="3"/>
      <c r="B447" s="6"/>
      <c r="C447" s="6"/>
      <c r="D447" s="6"/>
      <c r="E447" s="3"/>
      <c r="F447" s="3"/>
      <c r="G447" s="3"/>
      <c r="H447" s="3"/>
      <c r="I447" s="3"/>
      <c r="J447" s="3"/>
      <c r="K447" s="3"/>
    </row>
    <row r="448" spans="1:11" ht="12.75" customHeight="1">
      <c r="A448" s="3"/>
      <c r="B448" s="6"/>
      <c r="C448" s="6"/>
      <c r="D448" s="6"/>
      <c r="E448" s="3"/>
      <c r="F448" s="3"/>
      <c r="G448" s="3"/>
      <c r="H448" s="3"/>
      <c r="I448" s="3"/>
      <c r="J448" s="3"/>
      <c r="K448" s="3"/>
    </row>
    <row r="449" spans="1:11" ht="12.75" customHeight="1">
      <c r="A449" s="3"/>
      <c r="B449" s="6"/>
      <c r="C449" s="6"/>
      <c r="D449" s="6"/>
      <c r="E449" s="3"/>
      <c r="F449" s="3"/>
      <c r="G449" s="3"/>
      <c r="H449" s="3"/>
      <c r="I449" s="3"/>
      <c r="J449" s="3"/>
      <c r="K449" s="3"/>
    </row>
    <row r="450" spans="1:11" ht="12.75" customHeight="1">
      <c r="A450" s="3"/>
      <c r="B450" s="6"/>
      <c r="C450" s="6"/>
      <c r="D450" s="6"/>
      <c r="E450" s="3"/>
      <c r="F450" s="3"/>
      <c r="G450" s="3"/>
      <c r="H450" s="3"/>
      <c r="I450" s="3"/>
      <c r="J450" s="3"/>
      <c r="K450" s="3"/>
    </row>
    <row r="451" spans="1:11" ht="12.75" customHeight="1">
      <c r="A451" s="3"/>
      <c r="B451" s="6"/>
      <c r="C451" s="6"/>
      <c r="D451" s="6"/>
      <c r="E451" s="3"/>
      <c r="F451" s="3"/>
      <c r="G451" s="3"/>
      <c r="H451" s="3"/>
      <c r="I451" s="3"/>
      <c r="J451" s="3"/>
      <c r="K451" s="3"/>
    </row>
    <row r="452" spans="1:11" ht="12.75" customHeight="1">
      <c r="A452" s="3"/>
      <c r="B452" s="6"/>
      <c r="C452" s="6"/>
      <c r="D452" s="6"/>
      <c r="E452" s="3"/>
      <c r="F452" s="3"/>
      <c r="G452" s="3"/>
      <c r="H452" s="3"/>
      <c r="I452" s="3"/>
      <c r="J452" s="3"/>
      <c r="K452" s="3"/>
    </row>
    <row r="453" spans="1:11" ht="12.75" customHeight="1">
      <c r="A453" s="3"/>
      <c r="B453" s="6"/>
      <c r="C453" s="6"/>
      <c r="D453" s="6"/>
      <c r="E453" s="3"/>
      <c r="F453" s="3"/>
      <c r="G453" s="3"/>
      <c r="H453" s="3"/>
      <c r="I453" s="3"/>
      <c r="J453" s="3"/>
      <c r="K453" s="3"/>
    </row>
    <row r="454" spans="1:11" ht="12.75" customHeight="1">
      <c r="A454" s="3"/>
      <c r="B454" s="6"/>
      <c r="C454" s="6"/>
      <c r="D454" s="6"/>
      <c r="E454" s="3"/>
      <c r="F454" s="3"/>
      <c r="G454" s="3"/>
      <c r="H454" s="3"/>
      <c r="I454" s="3"/>
      <c r="J454" s="3"/>
      <c r="K454" s="3"/>
    </row>
    <row r="455" spans="1:11" ht="12.75" customHeight="1">
      <c r="A455" s="3"/>
      <c r="B455" s="6"/>
      <c r="C455" s="6"/>
      <c r="D455" s="6"/>
      <c r="E455" s="3"/>
      <c r="F455" s="3"/>
      <c r="G455" s="3"/>
      <c r="H455" s="3"/>
      <c r="I455" s="3"/>
      <c r="J455" s="3"/>
      <c r="K455" s="3"/>
    </row>
    <row r="456" spans="1:11" ht="12.75" customHeight="1">
      <c r="A456" s="3"/>
      <c r="B456" s="6"/>
      <c r="C456" s="6"/>
      <c r="D456" s="6"/>
      <c r="E456" s="3"/>
      <c r="F456" s="3"/>
      <c r="G456" s="3"/>
      <c r="H456" s="3"/>
      <c r="I456" s="3"/>
      <c r="J456" s="3"/>
      <c r="K456" s="3"/>
    </row>
    <row r="457" spans="1:11" ht="12.75" customHeight="1">
      <c r="A457" s="3"/>
      <c r="B457" s="6"/>
      <c r="C457" s="6"/>
      <c r="D457" s="6"/>
      <c r="E457" s="3"/>
      <c r="F457" s="3"/>
      <c r="G457" s="3"/>
      <c r="H457" s="3"/>
      <c r="I457" s="3"/>
      <c r="J457" s="3"/>
      <c r="K457" s="3"/>
    </row>
    <row r="458" spans="1:11" ht="12.75" customHeight="1">
      <c r="A458" s="3"/>
      <c r="B458" s="6"/>
      <c r="C458" s="6"/>
      <c r="D458" s="6"/>
      <c r="E458" s="3"/>
      <c r="F458" s="3"/>
      <c r="G458" s="3"/>
      <c r="H458" s="3"/>
      <c r="I458" s="3"/>
      <c r="J458" s="3"/>
      <c r="K458" s="3"/>
    </row>
    <row r="459" spans="1:11" ht="12.75" customHeight="1">
      <c r="A459" s="3"/>
      <c r="B459" s="6"/>
      <c r="C459" s="6"/>
      <c r="D459" s="6"/>
      <c r="E459" s="3"/>
      <c r="F459" s="3"/>
      <c r="G459" s="3"/>
      <c r="H459" s="3"/>
      <c r="I459" s="3"/>
      <c r="J459" s="3"/>
      <c r="K459" s="3"/>
    </row>
    <row r="460" spans="1:11" ht="12.75" customHeight="1">
      <c r="A460" s="3"/>
      <c r="B460" s="6"/>
      <c r="C460" s="6"/>
      <c r="D460" s="6"/>
      <c r="E460" s="3"/>
      <c r="F460" s="3"/>
      <c r="G460" s="3"/>
      <c r="H460" s="3"/>
      <c r="I460" s="3"/>
      <c r="J460" s="3"/>
      <c r="K460" s="3"/>
    </row>
    <row r="461" spans="1:11" ht="12.75" customHeight="1">
      <c r="A461" s="3"/>
      <c r="B461" s="6"/>
      <c r="C461" s="6"/>
      <c r="D461" s="6"/>
      <c r="E461" s="3"/>
      <c r="F461" s="3"/>
      <c r="G461" s="3"/>
      <c r="H461" s="3"/>
      <c r="I461" s="3"/>
      <c r="J461" s="3"/>
      <c r="K461" s="3"/>
    </row>
    <row r="462" spans="1:11" ht="12.75" customHeight="1">
      <c r="A462" s="3"/>
      <c r="B462" s="6"/>
      <c r="C462" s="6"/>
      <c r="D462" s="6"/>
      <c r="E462" s="3"/>
      <c r="F462" s="3"/>
      <c r="G462" s="3"/>
      <c r="H462" s="3"/>
      <c r="I462" s="3"/>
      <c r="J462" s="3"/>
      <c r="K462" s="3"/>
    </row>
    <row r="463" spans="1:11" ht="12.75" customHeight="1">
      <c r="A463" s="3"/>
      <c r="B463" s="6"/>
      <c r="C463" s="6"/>
      <c r="D463" s="6"/>
      <c r="E463" s="3"/>
      <c r="F463" s="3"/>
      <c r="G463" s="3"/>
      <c r="H463" s="3"/>
      <c r="I463" s="3"/>
      <c r="J463" s="3"/>
      <c r="K463" s="3"/>
    </row>
    <row r="464" spans="1:11" ht="12.75" customHeight="1">
      <c r="A464" s="3"/>
      <c r="B464" s="6"/>
      <c r="C464" s="6"/>
      <c r="D464" s="6"/>
      <c r="E464" s="3"/>
      <c r="F464" s="3"/>
      <c r="G464" s="3"/>
      <c r="H464" s="3"/>
      <c r="I464" s="3"/>
      <c r="J464" s="3"/>
      <c r="K464" s="3"/>
    </row>
    <row r="465" spans="1:11" ht="12.75" customHeight="1">
      <c r="A465" s="3"/>
      <c r="B465" s="6"/>
      <c r="C465" s="6"/>
      <c r="D465" s="6"/>
      <c r="E465" s="3"/>
      <c r="F465" s="3"/>
      <c r="G465" s="3"/>
      <c r="H465" s="3"/>
      <c r="I465" s="3"/>
      <c r="J465" s="3"/>
      <c r="K465" s="3"/>
    </row>
    <row r="466" spans="1:11" ht="12.75" customHeight="1">
      <c r="A466" s="3"/>
      <c r="B466" s="6"/>
      <c r="C466" s="6"/>
      <c r="D466" s="6"/>
      <c r="E466" s="3"/>
      <c r="F466" s="3"/>
      <c r="G466" s="3"/>
      <c r="H466" s="3"/>
      <c r="I466" s="3"/>
      <c r="J466" s="3"/>
      <c r="K466" s="3"/>
    </row>
    <row r="467" spans="1:11" ht="12.75" customHeight="1">
      <c r="A467" s="3"/>
      <c r="B467" s="6"/>
      <c r="C467" s="6"/>
      <c r="D467" s="6"/>
      <c r="E467" s="3"/>
      <c r="F467" s="3"/>
      <c r="G467" s="3"/>
      <c r="H467" s="3"/>
      <c r="I467" s="3"/>
      <c r="J467" s="3"/>
      <c r="K467" s="3"/>
    </row>
    <row r="468" spans="1:11" ht="12.75" customHeight="1">
      <c r="A468" s="3"/>
      <c r="B468" s="6"/>
      <c r="C468" s="6"/>
      <c r="D468" s="6"/>
      <c r="E468" s="3"/>
      <c r="F468" s="3"/>
      <c r="G468" s="3"/>
      <c r="H468" s="3"/>
      <c r="I468" s="3"/>
      <c r="J468" s="3"/>
      <c r="K468" s="3"/>
    </row>
    <row r="469" spans="1:11" ht="12.75" customHeight="1">
      <c r="A469" s="3"/>
      <c r="B469" s="6"/>
      <c r="C469" s="6"/>
      <c r="D469" s="6"/>
      <c r="E469" s="3"/>
      <c r="F469" s="3"/>
      <c r="G469" s="3"/>
      <c r="H469" s="3"/>
      <c r="I469" s="3"/>
      <c r="J469" s="3"/>
      <c r="K469" s="3"/>
    </row>
    <row r="470" spans="1:11" ht="12.75" customHeight="1">
      <c r="A470" s="3"/>
      <c r="B470" s="6"/>
      <c r="C470" s="6"/>
      <c r="D470" s="6"/>
      <c r="E470" s="3"/>
      <c r="F470" s="3"/>
      <c r="G470" s="3"/>
      <c r="H470" s="3"/>
      <c r="I470" s="3"/>
      <c r="J470" s="3"/>
      <c r="K470" s="3"/>
    </row>
    <row r="471" spans="1:11" ht="12.75" customHeight="1">
      <c r="A471" s="3"/>
      <c r="B471" s="6"/>
      <c r="C471" s="6"/>
      <c r="D471" s="6"/>
      <c r="E471" s="3"/>
      <c r="F471" s="3"/>
      <c r="G471" s="3"/>
      <c r="H471" s="3"/>
      <c r="I471" s="3"/>
      <c r="J471" s="3"/>
      <c r="K471" s="3"/>
    </row>
    <row r="472" spans="1:11" ht="12.75" customHeight="1">
      <c r="A472" s="3"/>
      <c r="B472" s="6"/>
      <c r="C472" s="6"/>
      <c r="D472" s="6"/>
      <c r="E472" s="3"/>
      <c r="F472" s="3"/>
      <c r="G472" s="3"/>
      <c r="H472" s="3"/>
      <c r="I472" s="3"/>
      <c r="J472" s="3"/>
      <c r="K472" s="3"/>
    </row>
    <row r="473" spans="1:11" ht="12.75" customHeight="1">
      <c r="A473" s="3"/>
      <c r="B473" s="6"/>
      <c r="C473" s="6"/>
      <c r="D473" s="6"/>
      <c r="E473" s="3"/>
      <c r="F473" s="3"/>
      <c r="G473" s="3"/>
      <c r="H473" s="3"/>
      <c r="I473" s="3"/>
      <c r="J473" s="3"/>
      <c r="K473" s="3"/>
    </row>
    <row r="474" spans="1:11" ht="12.75" customHeight="1">
      <c r="A474" s="3"/>
      <c r="B474" s="6"/>
      <c r="C474" s="6"/>
      <c r="D474" s="6"/>
      <c r="E474" s="3"/>
      <c r="F474" s="3"/>
      <c r="G474" s="3"/>
      <c r="H474" s="3"/>
      <c r="I474" s="3"/>
      <c r="J474" s="3"/>
      <c r="K474" s="3"/>
    </row>
    <row r="475" spans="1:11" ht="12.75" customHeight="1">
      <c r="A475" s="3"/>
      <c r="B475" s="6"/>
      <c r="C475" s="6"/>
      <c r="D475" s="6"/>
      <c r="E475" s="3"/>
      <c r="F475" s="3"/>
      <c r="G475" s="3"/>
      <c r="H475" s="3"/>
      <c r="I475" s="3"/>
      <c r="J475" s="3"/>
      <c r="K475" s="3"/>
    </row>
    <row r="476" spans="1:11" ht="12.75" customHeight="1">
      <c r="A476" s="3"/>
      <c r="B476" s="6"/>
      <c r="C476" s="6"/>
      <c r="D476" s="6"/>
      <c r="E476" s="3"/>
      <c r="F476" s="3"/>
      <c r="G476" s="3"/>
      <c r="H476" s="3"/>
      <c r="I476" s="3"/>
      <c r="J476" s="3"/>
      <c r="K476" s="3"/>
    </row>
    <row r="477" spans="1:11" ht="12.75" customHeight="1">
      <c r="A477" s="3"/>
      <c r="B477" s="6"/>
      <c r="C477" s="6"/>
      <c r="D477" s="6"/>
      <c r="E477" s="3"/>
      <c r="F477" s="3"/>
      <c r="G477" s="3"/>
      <c r="H477" s="3"/>
      <c r="I477" s="3"/>
      <c r="J477" s="3"/>
      <c r="K477" s="3"/>
    </row>
    <row r="478" spans="1:11" ht="12.75" customHeight="1">
      <c r="A478" s="3"/>
      <c r="B478" s="6"/>
      <c r="C478" s="6"/>
      <c r="D478" s="6"/>
      <c r="E478" s="3"/>
      <c r="F478" s="3"/>
      <c r="G478" s="3"/>
      <c r="H478" s="3"/>
      <c r="I478" s="3"/>
      <c r="J478" s="3"/>
      <c r="K478" s="3"/>
    </row>
    <row r="479" spans="1:11" ht="12.75" customHeight="1">
      <c r="A479" s="7"/>
      <c r="B479" s="8"/>
      <c r="C479" s="8"/>
      <c r="D479" s="8"/>
      <c r="E479" s="7"/>
      <c r="F479" s="7"/>
      <c r="G479" s="7"/>
      <c r="H479" s="7"/>
      <c r="I479" s="7"/>
      <c r="J479" s="7"/>
      <c r="K479" s="7"/>
    </row>
    <row r="480" spans="1:11" ht="12.75" customHeight="1">
      <c r="A480" s="3"/>
      <c r="B480" s="6"/>
      <c r="C480" s="6"/>
      <c r="D480" s="6"/>
      <c r="E480" s="3"/>
      <c r="F480" s="3"/>
      <c r="G480" s="3"/>
      <c r="H480" s="3"/>
      <c r="I480" s="3"/>
      <c r="J480" s="3"/>
      <c r="K480" s="3"/>
    </row>
    <row r="481" spans="1:11" ht="12.75" customHeight="1">
      <c r="A481" s="3"/>
      <c r="B481" s="6"/>
      <c r="C481" s="6"/>
      <c r="D481" s="6"/>
      <c r="E481" s="3"/>
      <c r="F481" s="3"/>
      <c r="G481" s="3"/>
      <c r="H481" s="3"/>
      <c r="I481" s="3"/>
      <c r="J481" s="3"/>
      <c r="K481" s="3"/>
    </row>
    <row r="482" spans="1:11" ht="12.75" customHeight="1">
      <c r="A482" s="3"/>
      <c r="B482" s="6"/>
      <c r="C482" s="6"/>
      <c r="D482" s="6"/>
      <c r="E482" s="3"/>
      <c r="F482" s="3"/>
      <c r="G482" s="3"/>
      <c r="H482" s="3"/>
      <c r="I482" s="3"/>
      <c r="J482" s="3"/>
      <c r="K482" s="3"/>
    </row>
    <row r="483" spans="1:11" ht="12.75" customHeight="1">
      <c r="A483" s="3"/>
      <c r="B483" s="6"/>
      <c r="C483" s="6"/>
      <c r="D483" s="6"/>
      <c r="E483" s="3"/>
      <c r="F483" s="3"/>
      <c r="G483" s="3"/>
      <c r="H483" s="3"/>
      <c r="I483" s="3"/>
      <c r="J483" s="3"/>
      <c r="K483" s="3"/>
    </row>
    <row r="484" spans="1:11" ht="12.75" customHeight="1">
      <c r="A484" s="3"/>
      <c r="B484" s="6"/>
      <c r="C484" s="6"/>
      <c r="D484" s="6"/>
      <c r="E484" s="3"/>
      <c r="F484" s="3"/>
      <c r="G484" s="3"/>
      <c r="H484" s="3"/>
      <c r="I484" s="3"/>
      <c r="J484" s="3"/>
      <c r="K484" s="3"/>
    </row>
    <row r="485" spans="1:11" ht="12.75" customHeight="1">
      <c r="A485" s="3"/>
      <c r="B485" s="6"/>
      <c r="C485" s="6"/>
      <c r="D485" s="6"/>
      <c r="E485" s="3"/>
      <c r="F485" s="3"/>
      <c r="G485" s="3"/>
      <c r="H485" s="3"/>
      <c r="I485" s="3"/>
      <c r="J485" s="3"/>
      <c r="K485" s="3"/>
    </row>
    <row r="486" spans="1:11" ht="12.75" customHeight="1">
      <c r="A486" s="3"/>
      <c r="B486" s="6"/>
      <c r="C486" s="6"/>
      <c r="D486" s="6"/>
      <c r="E486" s="3"/>
      <c r="F486" s="3"/>
      <c r="G486" s="3"/>
      <c r="H486" s="3"/>
      <c r="I486" s="3"/>
      <c r="J486" s="3"/>
      <c r="K486" s="3"/>
    </row>
    <row r="487" spans="1:11" ht="12.75" customHeight="1">
      <c r="A487" s="3"/>
      <c r="B487" s="6"/>
      <c r="C487" s="6"/>
      <c r="D487" s="6"/>
      <c r="E487" s="3"/>
      <c r="F487" s="3"/>
      <c r="G487" s="3"/>
      <c r="H487" s="3"/>
      <c r="I487" s="3"/>
      <c r="J487" s="3"/>
      <c r="K487" s="3"/>
    </row>
    <row r="488" spans="1:11" ht="12.75" customHeight="1">
      <c r="A488" s="3"/>
      <c r="B488" s="6"/>
      <c r="C488" s="6"/>
      <c r="D488" s="6"/>
      <c r="E488" s="3"/>
      <c r="F488" s="3"/>
      <c r="G488" s="3"/>
      <c r="H488" s="3"/>
      <c r="I488" s="3"/>
      <c r="J488" s="3"/>
      <c r="K488" s="3"/>
    </row>
    <row r="489" spans="1:11" ht="12.75" customHeight="1">
      <c r="A489" s="3"/>
      <c r="B489" s="6"/>
      <c r="C489" s="6"/>
      <c r="D489" s="6"/>
      <c r="E489" s="3"/>
      <c r="F489" s="3"/>
      <c r="G489" s="3"/>
      <c r="H489" s="3"/>
      <c r="I489" s="3"/>
      <c r="J489" s="3"/>
      <c r="K489" s="3"/>
    </row>
    <row r="490" spans="1:11" ht="12.75" customHeight="1">
      <c r="A490" s="3"/>
      <c r="B490" s="6"/>
      <c r="C490" s="6"/>
      <c r="D490" s="6"/>
      <c r="E490" s="3"/>
      <c r="F490" s="3"/>
      <c r="G490" s="3"/>
      <c r="H490" s="3"/>
      <c r="I490" s="3"/>
      <c r="J490" s="3"/>
      <c r="K490" s="3"/>
    </row>
    <row r="491" spans="1:11" ht="12.75" customHeight="1">
      <c r="A491" s="3"/>
      <c r="B491" s="6"/>
      <c r="C491" s="6"/>
      <c r="D491" s="6"/>
      <c r="E491" s="3"/>
      <c r="F491" s="3"/>
      <c r="G491" s="3"/>
      <c r="H491" s="3"/>
      <c r="I491" s="3"/>
      <c r="J491" s="3"/>
      <c r="K491" s="3"/>
    </row>
    <row r="492" spans="1:11" ht="12.75" customHeight="1">
      <c r="A492" s="3"/>
      <c r="B492" s="6"/>
      <c r="C492" s="6"/>
      <c r="D492" s="6"/>
      <c r="E492" s="3"/>
      <c r="F492" s="3"/>
      <c r="G492" s="3"/>
      <c r="H492" s="3"/>
      <c r="I492" s="3"/>
      <c r="J492" s="3"/>
      <c r="K492" s="3"/>
    </row>
    <row r="493" spans="1:11" ht="12.75" customHeight="1">
      <c r="A493" s="3"/>
      <c r="B493" s="6"/>
      <c r="C493" s="6"/>
      <c r="D493" s="6"/>
      <c r="E493" s="3"/>
      <c r="F493" s="3"/>
      <c r="G493" s="3"/>
      <c r="H493" s="3"/>
      <c r="I493" s="3"/>
      <c r="J493" s="3"/>
      <c r="K493" s="3"/>
    </row>
    <row r="494" spans="1:11" ht="12.75" customHeight="1">
      <c r="A494" s="3"/>
      <c r="B494" s="6"/>
      <c r="C494" s="6"/>
      <c r="D494" s="6"/>
      <c r="E494" s="3"/>
      <c r="F494" s="3"/>
      <c r="G494" s="3"/>
      <c r="H494" s="3"/>
      <c r="I494" s="3"/>
      <c r="J494" s="3"/>
      <c r="K494" s="3"/>
    </row>
    <row r="495" spans="1:11" ht="12.75" customHeight="1">
      <c r="A495" s="3"/>
      <c r="B495" s="6"/>
      <c r="C495" s="6"/>
      <c r="D495" s="6"/>
      <c r="E495" s="3"/>
      <c r="F495" s="3"/>
      <c r="G495" s="3"/>
      <c r="H495" s="3"/>
      <c r="I495" s="3"/>
      <c r="J495" s="3"/>
      <c r="K495" s="3"/>
    </row>
    <row r="496" spans="1:11" ht="12.75" customHeight="1">
      <c r="A496" s="3"/>
      <c r="B496" s="6"/>
      <c r="C496" s="6"/>
      <c r="D496" s="6"/>
      <c r="E496" s="3"/>
      <c r="F496" s="3"/>
      <c r="G496" s="3"/>
      <c r="H496" s="3"/>
      <c r="I496" s="3"/>
      <c r="J496" s="3"/>
      <c r="K496" s="3"/>
    </row>
    <row r="497" spans="1:11" ht="12.75" customHeight="1">
      <c r="A497" s="3"/>
      <c r="B497" s="6"/>
      <c r="C497" s="6"/>
      <c r="D497" s="6"/>
      <c r="E497" s="3"/>
      <c r="F497" s="3"/>
      <c r="G497" s="3"/>
      <c r="H497" s="3"/>
      <c r="I497" s="3"/>
      <c r="J497" s="3"/>
      <c r="K497" s="3"/>
    </row>
    <row r="498" spans="1:11" ht="12.75" customHeight="1">
      <c r="A498" s="3"/>
      <c r="B498" s="6"/>
      <c r="C498" s="6"/>
      <c r="D498" s="6"/>
      <c r="E498" s="3"/>
      <c r="F498" s="3"/>
      <c r="G498" s="3"/>
      <c r="H498" s="3"/>
      <c r="I498" s="3"/>
      <c r="J498" s="3"/>
      <c r="K498" s="3"/>
    </row>
    <row r="499" spans="1:11" ht="12.75" customHeight="1">
      <c r="A499" s="3"/>
      <c r="B499" s="6"/>
      <c r="C499" s="6"/>
      <c r="D499" s="6"/>
      <c r="E499" s="3"/>
      <c r="F499" s="3"/>
      <c r="G499" s="3"/>
      <c r="H499" s="3"/>
      <c r="I499" s="3"/>
      <c r="J499" s="3"/>
      <c r="K499" s="3"/>
    </row>
    <row r="500" spans="1:11" ht="12.75" customHeight="1">
      <c r="A500" s="3"/>
      <c r="B500" s="6"/>
      <c r="C500" s="6"/>
      <c r="D500" s="6"/>
      <c r="E500" s="3"/>
      <c r="F500" s="3"/>
      <c r="G500" s="3"/>
      <c r="H500" s="3"/>
      <c r="I500" s="3"/>
      <c r="J500" s="3"/>
      <c r="K500" s="3"/>
    </row>
    <row r="501" spans="1:11" ht="12.75" customHeight="1">
      <c r="A501" s="3"/>
      <c r="B501" s="6"/>
      <c r="C501" s="6"/>
      <c r="D501" s="6"/>
      <c r="E501" s="3"/>
      <c r="F501" s="3"/>
      <c r="G501" s="3"/>
      <c r="H501" s="3"/>
      <c r="I501" s="3"/>
      <c r="J501" s="3"/>
      <c r="K501" s="3"/>
    </row>
    <row r="502" spans="1:11" ht="12.75" customHeight="1">
      <c r="A502" s="3"/>
      <c r="B502" s="8"/>
      <c r="C502" s="8"/>
      <c r="D502" s="8"/>
      <c r="E502" s="10"/>
      <c r="F502" s="10"/>
      <c r="G502" s="10"/>
      <c r="H502" s="10"/>
      <c r="I502" s="10"/>
      <c r="J502" s="10"/>
      <c r="K502" s="10"/>
    </row>
    <row r="503" spans="1:11" ht="12.75" customHeight="1">
      <c r="A503" s="3"/>
      <c r="B503" s="8"/>
      <c r="C503" s="8"/>
      <c r="D503" s="8"/>
      <c r="E503" s="10"/>
      <c r="F503" s="10"/>
      <c r="G503" s="10"/>
      <c r="H503" s="10"/>
      <c r="I503" s="10"/>
      <c r="J503" s="10"/>
      <c r="K503" s="10"/>
    </row>
    <row r="504" spans="1:11" ht="12.75" customHeight="1">
      <c r="A504" s="3"/>
      <c r="B504" s="6"/>
      <c r="C504" s="6"/>
      <c r="D504" s="6"/>
      <c r="E504" s="3"/>
      <c r="F504" s="3"/>
      <c r="G504" s="3"/>
      <c r="H504" s="3"/>
      <c r="I504" s="3"/>
      <c r="J504" s="3"/>
      <c r="K504" s="3"/>
    </row>
    <row r="505" spans="1:11" ht="12.75" customHeight="1">
      <c r="A505" s="3"/>
      <c r="B505" s="6"/>
      <c r="C505" s="6"/>
      <c r="D505" s="6"/>
      <c r="E505" s="3"/>
      <c r="F505" s="3"/>
      <c r="G505" s="3"/>
      <c r="H505" s="3"/>
      <c r="I505" s="3"/>
      <c r="J505" s="3"/>
      <c r="K505" s="3"/>
    </row>
    <row r="506" spans="1:11" ht="12.75" customHeight="1">
      <c r="A506" s="3"/>
      <c r="B506" s="6"/>
      <c r="C506" s="6"/>
      <c r="D506" s="6"/>
      <c r="E506" s="3"/>
      <c r="F506" s="3"/>
      <c r="G506" s="3"/>
      <c r="H506" s="3"/>
      <c r="I506" s="3"/>
      <c r="J506" s="3"/>
      <c r="K506" s="3"/>
    </row>
    <row r="507" spans="1:11" ht="12.75" customHeight="1">
      <c r="A507" s="3"/>
      <c r="B507" s="6"/>
      <c r="C507" s="6"/>
      <c r="D507" s="6"/>
      <c r="E507" s="3"/>
      <c r="F507" s="3"/>
      <c r="G507" s="3"/>
      <c r="H507" s="3"/>
      <c r="I507" s="3"/>
      <c r="J507" s="3"/>
      <c r="K507" s="3"/>
    </row>
    <row r="508" spans="1:11" ht="12.75" customHeight="1">
      <c r="A508" s="3"/>
      <c r="B508" s="6"/>
      <c r="C508" s="6"/>
      <c r="D508" s="6"/>
      <c r="E508" s="3"/>
      <c r="F508" s="3"/>
      <c r="G508" s="3"/>
      <c r="H508" s="3"/>
      <c r="I508" s="3"/>
      <c r="J508" s="3"/>
      <c r="K508" s="3"/>
    </row>
    <row r="509" spans="1:11" ht="12.75" customHeight="1">
      <c r="A509" s="3"/>
      <c r="B509" s="6"/>
      <c r="C509" s="6"/>
      <c r="D509" s="6"/>
      <c r="E509" s="3"/>
      <c r="F509" s="3"/>
      <c r="G509" s="3"/>
      <c r="H509" s="3"/>
      <c r="I509" s="3"/>
      <c r="J509" s="3"/>
      <c r="K509" s="3"/>
    </row>
    <row r="510" spans="1:11" ht="12.75" customHeight="1">
      <c r="A510" s="3"/>
      <c r="B510" s="6"/>
      <c r="C510" s="6"/>
      <c r="D510" s="6"/>
      <c r="E510" s="3"/>
      <c r="F510" s="3"/>
      <c r="G510" s="3"/>
      <c r="H510" s="3"/>
      <c r="I510" s="3"/>
      <c r="J510" s="3"/>
      <c r="K510" s="3"/>
    </row>
    <row r="511" spans="1:11" ht="12.75" customHeight="1">
      <c r="A511" s="3"/>
      <c r="B511" s="6"/>
      <c r="C511" s="6"/>
      <c r="D511" s="6"/>
      <c r="E511" s="3"/>
      <c r="F511" s="3"/>
      <c r="G511" s="3"/>
      <c r="H511" s="3"/>
      <c r="I511" s="3"/>
      <c r="J511" s="3"/>
      <c r="K511" s="3"/>
    </row>
    <row r="512" spans="1:11" ht="12.75" customHeight="1">
      <c r="A512" s="3"/>
      <c r="B512" s="6"/>
      <c r="C512" s="6"/>
      <c r="D512" s="6"/>
      <c r="E512" s="3"/>
      <c r="F512" s="3"/>
      <c r="G512" s="3"/>
      <c r="H512" s="3"/>
      <c r="I512" s="3"/>
      <c r="J512" s="3"/>
      <c r="K512" s="3"/>
    </row>
    <row r="513" spans="1:11" ht="12.75" customHeight="1">
      <c r="A513" s="3"/>
      <c r="B513" s="6"/>
      <c r="C513" s="6"/>
      <c r="D513" s="6"/>
      <c r="E513" s="3"/>
      <c r="F513" s="3"/>
      <c r="G513" s="3"/>
      <c r="H513" s="3"/>
      <c r="I513" s="3"/>
      <c r="J513" s="3"/>
      <c r="K513" s="3"/>
    </row>
    <row r="514" spans="1:11" ht="12.75" customHeight="1">
      <c r="A514" s="3"/>
      <c r="B514" s="6"/>
      <c r="C514" s="6"/>
      <c r="D514" s="6"/>
      <c r="E514" s="3"/>
      <c r="F514" s="3"/>
      <c r="G514" s="3"/>
      <c r="H514" s="3"/>
      <c r="I514" s="3"/>
      <c r="J514" s="3"/>
      <c r="K514" s="3"/>
    </row>
    <row r="515" spans="1:11" ht="12.75" customHeight="1">
      <c r="A515" s="3"/>
      <c r="B515" s="6"/>
      <c r="C515" s="6"/>
      <c r="D515" s="6"/>
      <c r="E515" s="3"/>
      <c r="F515" s="3"/>
      <c r="G515" s="3"/>
      <c r="H515" s="3"/>
      <c r="I515" s="3"/>
      <c r="J515" s="3"/>
      <c r="K515" s="3"/>
    </row>
    <row r="516" spans="1:11" ht="12.75" customHeight="1">
      <c r="A516" s="3"/>
      <c r="B516" s="6"/>
      <c r="C516" s="6"/>
      <c r="D516" s="6"/>
      <c r="E516" s="3"/>
      <c r="F516" s="3"/>
      <c r="G516" s="3"/>
      <c r="H516" s="3"/>
      <c r="I516" s="3"/>
      <c r="J516" s="3"/>
      <c r="K516" s="3"/>
    </row>
    <row r="517" spans="1:11" ht="12.75" customHeight="1">
      <c r="A517" s="3"/>
      <c r="B517" s="6"/>
      <c r="C517" s="6"/>
      <c r="D517" s="6"/>
      <c r="E517" s="3"/>
      <c r="F517" s="3"/>
      <c r="G517" s="3"/>
      <c r="H517" s="3"/>
      <c r="I517" s="3"/>
      <c r="J517" s="3"/>
      <c r="K517" s="3"/>
    </row>
    <row r="518" spans="1:11" ht="12.75" customHeight="1">
      <c r="A518" s="3"/>
      <c r="B518" s="6"/>
      <c r="C518" s="6"/>
      <c r="D518" s="6"/>
      <c r="E518" s="3"/>
      <c r="F518" s="3"/>
      <c r="G518" s="3"/>
      <c r="H518" s="3"/>
      <c r="I518" s="3"/>
      <c r="J518" s="3"/>
      <c r="K518" s="3"/>
    </row>
    <row r="519" spans="1:11" ht="12.75" customHeight="1">
      <c r="A519" s="3"/>
      <c r="B519" s="6"/>
      <c r="C519" s="6"/>
      <c r="D519" s="6"/>
      <c r="E519" s="3"/>
      <c r="F519" s="3"/>
      <c r="G519" s="3"/>
      <c r="H519" s="3"/>
      <c r="I519" s="3"/>
      <c r="J519" s="3"/>
      <c r="K519" s="3"/>
    </row>
    <row r="520" spans="1:11" ht="12.75" customHeight="1">
      <c r="A520" s="3"/>
      <c r="B520" s="6"/>
      <c r="C520" s="6"/>
      <c r="D520" s="6"/>
      <c r="E520" s="3"/>
      <c r="F520" s="3"/>
      <c r="G520" s="3"/>
      <c r="H520" s="3"/>
      <c r="I520" s="3"/>
      <c r="J520" s="3"/>
      <c r="K520" s="3"/>
    </row>
    <row r="521" spans="1:11" ht="12.75" customHeight="1">
      <c r="A521" s="3"/>
      <c r="B521" s="6"/>
      <c r="C521" s="6"/>
      <c r="D521" s="6"/>
      <c r="E521" s="3"/>
      <c r="F521" s="3"/>
      <c r="G521" s="3"/>
      <c r="H521" s="3"/>
      <c r="I521" s="3"/>
      <c r="J521" s="3"/>
      <c r="K521" s="3"/>
    </row>
    <row r="522" spans="1:11" ht="12.75" customHeight="1">
      <c r="A522" s="3"/>
      <c r="B522" s="6"/>
      <c r="C522" s="6"/>
      <c r="D522" s="6"/>
      <c r="E522" s="3"/>
      <c r="F522" s="3"/>
      <c r="G522" s="3"/>
      <c r="H522" s="3"/>
      <c r="I522" s="3"/>
      <c r="J522" s="3"/>
      <c r="K522" s="3"/>
    </row>
    <row r="523" spans="1:11" ht="12.75" customHeight="1">
      <c r="A523" s="3"/>
      <c r="B523" s="6"/>
      <c r="C523" s="6"/>
      <c r="D523" s="6"/>
      <c r="E523" s="3"/>
      <c r="F523" s="3"/>
      <c r="G523" s="3"/>
      <c r="H523" s="3"/>
      <c r="I523" s="3"/>
      <c r="J523" s="3"/>
      <c r="K523" s="3"/>
    </row>
    <row r="524" spans="1:11" ht="12.75" customHeight="1">
      <c r="A524" s="3"/>
      <c r="B524" s="6"/>
      <c r="C524" s="6"/>
      <c r="D524" s="6"/>
      <c r="E524" s="3"/>
      <c r="F524" s="3"/>
      <c r="G524" s="3"/>
      <c r="H524" s="3"/>
      <c r="I524" s="3"/>
      <c r="J524" s="3"/>
      <c r="K524" s="3"/>
    </row>
    <row r="525" spans="1:11" ht="12.75" customHeight="1">
      <c r="A525" s="3"/>
      <c r="B525" s="6"/>
      <c r="C525" s="6"/>
      <c r="D525" s="6"/>
      <c r="E525" s="3"/>
      <c r="F525" s="3"/>
      <c r="G525" s="3"/>
      <c r="H525" s="3"/>
      <c r="I525" s="3"/>
      <c r="J525" s="3"/>
      <c r="K525" s="3"/>
    </row>
    <row r="526" spans="1:11" ht="12.75" customHeight="1">
      <c r="A526" s="3"/>
      <c r="B526" s="6"/>
      <c r="C526" s="6"/>
      <c r="D526" s="6"/>
      <c r="E526" s="3"/>
      <c r="F526" s="3"/>
      <c r="G526" s="3"/>
      <c r="H526" s="3"/>
      <c r="I526" s="3"/>
      <c r="J526" s="3"/>
      <c r="K526" s="3"/>
    </row>
    <row r="527" spans="1:11" ht="12.75" customHeight="1">
      <c r="A527" s="3"/>
      <c r="B527" s="8"/>
      <c r="C527" s="8"/>
      <c r="D527" s="8"/>
      <c r="E527" s="9"/>
      <c r="F527" s="9"/>
      <c r="G527" s="9"/>
      <c r="H527" s="9"/>
      <c r="I527" s="9"/>
      <c r="J527" s="9"/>
      <c r="K527" s="9"/>
    </row>
    <row r="528" spans="1:11" ht="12.75" customHeight="1">
      <c r="A528" s="3"/>
      <c r="B528" s="8"/>
      <c r="C528" s="8"/>
      <c r="D528" s="8"/>
      <c r="E528" s="7"/>
      <c r="F528" s="7"/>
      <c r="G528" s="7"/>
      <c r="H528" s="7"/>
      <c r="I528" s="7"/>
      <c r="J528" s="7"/>
      <c r="K528" s="7"/>
    </row>
    <row r="529" spans="1:11" ht="12.75" customHeight="1">
      <c r="A529" s="3"/>
      <c r="B529" s="8"/>
      <c r="C529" s="8"/>
      <c r="D529" s="8"/>
      <c r="E529" s="7"/>
      <c r="F529" s="7"/>
      <c r="G529" s="7"/>
      <c r="H529" s="7"/>
      <c r="I529" s="7"/>
      <c r="J529" s="7"/>
      <c r="K529" s="7"/>
    </row>
    <row r="530" spans="1:11" ht="12.75" customHeight="1">
      <c r="A530" s="3"/>
      <c r="B530" s="8"/>
      <c r="C530" s="8"/>
      <c r="D530" s="8"/>
      <c r="E530" s="7"/>
      <c r="F530" s="7"/>
      <c r="G530" s="7"/>
      <c r="H530" s="7"/>
      <c r="I530" s="7"/>
      <c r="J530" s="7"/>
      <c r="K530" s="7"/>
    </row>
    <row r="531" spans="1:11" ht="12.75" customHeight="1">
      <c r="A531" s="3"/>
      <c r="B531" s="6"/>
      <c r="C531" s="6"/>
      <c r="D531" s="6"/>
      <c r="E531" s="3"/>
      <c r="F531" s="3"/>
      <c r="G531" s="3"/>
      <c r="H531" s="3"/>
      <c r="I531" s="3"/>
      <c r="J531" s="3"/>
      <c r="K531" s="3"/>
    </row>
    <row r="532" spans="1:11" ht="12.75" customHeight="1">
      <c r="A532" s="3"/>
      <c r="B532" s="6"/>
      <c r="C532" s="6"/>
      <c r="D532" s="6"/>
      <c r="E532" s="3"/>
      <c r="F532" s="3"/>
      <c r="G532" s="3"/>
      <c r="H532" s="3"/>
      <c r="I532" s="3"/>
      <c r="J532" s="3"/>
      <c r="K532" s="3"/>
    </row>
    <row r="533" spans="1:11" ht="12.75" customHeight="1">
      <c r="A533" s="3"/>
      <c r="B533" s="6"/>
      <c r="C533" s="6"/>
      <c r="D533" s="6"/>
      <c r="E533" s="3"/>
      <c r="F533" s="3"/>
      <c r="G533" s="3"/>
      <c r="H533" s="3"/>
      <c r="I533" s="3"/>
      <c r="J533" s="3"/>
      <c r="K533" s="3"/>
    </row>
    <row r="534" spans="1:11" ht="12.75" customHeight="1">
      <c r="A534" s="3"/>
      <c r="B534" s="6"/>
      <c r="C534" s="6"/>
      <c r="D534" s="6"/>
      <c r="E534" s="3"/>
      <c r="F534" s="3"/>
      <c r="G534" s="3"/>
      <c r="H534" s="3"/>
      <c r="I534" s="3"/>
      <c r="J534" s="3"/>
      <c r="K534" s="3"/>
    </row>
    <row r="535" spans="1:11" ht="12.75" customHeight="1">
      <c r="A535" s="3"/>
      <c r="B535" s="6"/>
      <c r="C535" s="6"/>
      <c r="D535" s="6"/>
      <c r="E535" s="3"/>
      <c r="F535" s="3"/>
      <c r="G535" s="3"/>
      <c r="H535" s="3"/>
      <c r="I535" s="3"/>
      <c r="J535" s="3"/>
      <c r="K535" s="3"/>
    </row>
    <row r="536" spans="1:11" ht="12.75" customHeight="1">
      <c r="A536" s="7"/>
      <c r="B536" s="8"/>
      <c r="C536" s="8"/>
      <c r="D536" s="8"/>
      <c r="E536" s="7"/>
      <c r="F536" s="7"/>
      <c r="G536" s="7"/>
      <c r="H536" s="7"/>
      <c r="I536" s="7"/>
      <c r="J536" s="7"/>
      <c r="K536" s="7"/>
    </row>
    <row r="537" spans="1:11" ht="12.75" customHeight="1">
      <c r="A537" s="3"/>
      <c r="B537" s="8"/>
      <c r="C537" s="8"/>
      <c r="D537" s="8"/>
      <c r="E537" s="7"/>
      <c r="F537" s="7"/>
      <c r="G537" s="7"/>
      <c r="H537" s="7"/>
      <c r="I537" s="7"/>
      <c r="J537" s="7"/>
      <c r="K537" s="7"/>
    </row>
    <row r="538" spans="1:11" ht="12.75" customHeight="1">
      <c r="A538" s="3"/>
      <c r="B538" s="8"/>
      <c r="C538" s="8"/>
      <c r="D538" s="8"/>
      <c r="E538" s="10"/>
      <c r="F538" s="10"/>
      <c r="G538" s="10"/>
      <c r="H538" s="10"/>
      <c r="I538" s="10"/>
      <c r="J538" s="10"/>
      <c r="K538" s="10"/>
    </row>
    <row r="539" spans="1:11" ht="12.75" customHeight="1">
      <c r="A539" s="3"/>
      <c r="B539" s="6"/>
      <c r="C539" s="6"/>
      <c r="D539" s="6"/>
      <c r="E539" s="3"/>
      <c r="F539" s="3"/>
      <c r="G539" s="3"/>
      <c r="H539" s="3"/>
      <c r="I539" s="3"/>
      <c r="J539" s="3"/>
      <c r="K539" s="3"/>
    </row>
    <row r="540" spans="1:11" ht="12.75" customHeight="1">
      <c r="A540" s="3"/>
      <c r="B540" s="6"/>
      <c r="C540" s="6"/>
      <c r="D540" s="6"/>
      <c r="E540" s="3"/>
      <c r="F540" s="3"/>
      <c r="G540" s="3"/>
      <c r="H540" s="3"/>
      <c r="I540" s="3"/>
      <c r="J540" s="3"/>
      <c r="K540" s="3"/>
    </row>
    <row r="541" spans="1:11" ht="12.75" customHeight="1">
      <c r="A541" s="3"/>
      <c r="B541" s="6"/>
      <c r="C541" s="6"/>
      <c r="D541" s="6"/>
      <c r="E541" s="3"/>
      <c r="F541" s="3"/>
      <c r="G541" s="3"/>
      <c r="H541" s="3"/>
      <c r="I541" s="3"/>
      <c r="J541" s="3"/>
      <c r="K541" s="3"/>
    </row>
    <row r="542" spans="1:11" ht="12.75" customHeight="1">
      <c r="A542" s="3"/>
      <c r="B542" s="6"/>
      <c r="C542" s="6"/>
      <c r="D542" s="6"/>
      <c r="E542" s="3"/>
      <c r="F542" s="3"/>
      <c r="G542" s="3"/>
      <c r="H542" s="3"/>
      <c r="I542" s="3"/>
      <c r="J542" s="3"/>
      <c r="K542" s="3"/>
    </row>
    <row r="543" spans="1:11" ht="12.75" customHeight="1">
      <c r="A543" s="3"/>
      <c r="B543" s="6"/>
      <c r="C543" s="6"/>
      <c r="D543" s="6"/>
      <c r="E543" s="3"/>
      <c r="F543" s="3"/>
      <c r="G543" s="3"/>
      <c r="H543" s="3"/>
      <c r="I543" s="3"/>
      <c r="J543" s="3"/>
      <c r="K543" s="3"/>
    </row>
    <row r="544" spans="1:11" ht="12.75" customHeight="1">
      <c r="A544" s="3"/>
      <c r="B544" s="6"/>
      <c r="C544" s="6"/>
      <c r="D544" s="6"/>
      <c r="E544" s="3"/>
      <c r="F544" s="3"/>
      <c r="G544" s="3"/>
      <c r="H544" s="3"/>
      <c r="I544" s="3"/>
      <c r="J544" s="3"/>
      <c r="K544" s="3"/>
    </row>
    <row r="545" spans="1:11" ht="12.75" customHeight="1">
      <c r="A545" s="3"/>
      <c r="B545" s="6"/>
      <c r="C545" s="6"/>
      <c r="D545" s="6"/>
      <c r="E545" s="3"/>
      <c r="F545" s="3"/>
      <c r="G545" s="3"/>
      <c r="H545" s="3"/>
      <c r="I545" s="3"/>
      <c r="J545" s="3"/>
      <c r="K545" s="3"/>
    </row>
    <row r="546" spans="1:11" ht="12.75" customHeight="1">
      <c r="A546" s="3"/>
      <c r="B546" s="6"/>
      <c r="C546" s="6"/>
      <c r="D546" s="6"/>
      <c r="E546" s="3"/>
      <c r="F546" s="3"/>
      <c r="G546" s="3"/>
      <c r="H546" s="3"/>
      <c r="I546" s="3"/>
      <c r="J546" s="3"/>
      <c r="K546" s="3"/>
    </row>
    <row r="547" spans="1:11" ht="12.75" customHeight="1">
      <c r="A547" s="3"/>
      <c r="B547" s="6"/>
      <c r="C547" s="6"/>
      <c r="D547" s="6"/>
      <c r="E547" s="3"/>
      <c r="F547" s="3"/>
      <c r="G547" s="3"/>
      <c r="H547" s="3"/>
      <c r="I547" s="3"/>
      <c r="J547" s="3"/>
      <c r="K547" s="3"/>
    </row>
    <row r="548" spans="1:11" ht="12.75" customHeight="1">
      <c r="A548" s="3"/>
      <c r="B548" s="6"/>
      <c r="C548" s="6"/>
      <c r="D548" s="6"/>
      <c r="E548" s="3"/>
      <c r="F548" s="3"/>
      <c r="G548" s="3"/>
      <c r="H548" s="3"/>
      <c r="I548" s="3"/>
      <c r="J548" s="3"/>
      <c r="K548" s="3"/>
    </row>
    <row r="549" spans="1:11" ht="12.75" customHeight="1">
      <c r="A549" s="3"/>
      <c r="B549" s="6"/>
      <c r="C549" s="6"/>
      <c r="D549" s="6"/>
      <c r="E549" s="3"/>
      <c r="F549" s="3"/>
      <c r="G549" s="3"/>
      <c r="H549" s="3"/>
      <c r="I549" s="3"/>
      <c r="J549" s="3"/>
      <c r="K549" s="3"/>
    </row>
    <row r="550" spans="1:11" ht="12.75" customHeight="1">
      <c r="A550" s="3"/>
      <c r="B550" s="6"/>
      <c r="C550" s="6"/>
      <c r="D550" s="6"/>
      <c r="E550" s="3"/>
      <c r="F550" s="3"/>
      <c r="G550" s="3"/>
      <c r="H550" s="3"/>
      <c r="I550" s="3"/>
      <c r="J550" s="3"/>
      <c r="K550" s="3"/>
    </row>
    <row r="551" spans="1:11" ht="12.75" customHeight="1">
      <c r="A551" s="3"/>
      <c r="B551" s="6"/>
      <c r="C551" s="6"/>
      <c r="D551" s="6"/>
      <c r="E551" s="3"/>
      <c r="F551" s="3"/>
      <c r="G551" s="3"/>
      <c r="H551" s="3"/>
      <c r="I551" s="3"/>
      <c r="J551" s="3"/>
      <c r="K551" s="3"/>
    </row>
    <row r="552" spans="1:11" ht="12.75" customHeight="1">
      <c r="A552" s="3"/>
      <c r="B552" s="6"/>
      <c r="C552" s="6"/>
      <c r="D552" s="6"/>
      <c r="E552" s="3"/>
      <c r="F552" s="3"/>
      <c r="G552" s="3"/>
      <c r="H552" s="3"/>
      <c r="I552" s="3"/>
      <c r="J552" s="3"/>
      <c r="K552" s="3"/>
    </row>
    <row r="553" spans="1:11" ht="12.75" customHeight="1">
      <c r="A553" s="3"/>
      <c r="B553" s="6"/>
      <c r="C553" s="6"/>
      <c r="D553" s="6"/>
      <c r="E553" s="3"/>
      <c r="F553" s="3"/>
      <c r="G553" s="3"/>
      <c r="H553" s="3"/>
      <c r="I553" s="3"/>
      <c r="J553" s="3"/>
      <c r="K553" s="3"/>
    </row>
    <row r="554" spans="1:11" ht="12.75" customHeight="1">
      <c r="A554" s="3"/>
      <c r="B554" s="6"/>
      <c r="C554" s="6"/>
      <c r="D554" s="6"/>
      <c r="E554" s="3"/>
      <c r="F554" s="3"/>
      <c r="G554" s="3"/>
      <c r="H554" s="3"/>
      <c r="I554" s="3"/>
      <c r="J554" s="3"/>
      <c r="K554" s="3"/>
    </row>
    <row r="555" spans="1:11" ht="12.75" customHeight="1">
      <c r="A555" s="3"/>
      <c r="B555" s="6"/>
      <c r="C555" s="6"/>
      <c r="D555" s="6"/>
      <c r="E555" s="3"/>
      <c r="F555" s="3"/>
      <c r="G555" s="3"/>
      <c r="H555" s="3"/>
      <c r="I555" s="3"/>
      <c r="J555" s="3"/>
      <c r="K555" s="3"/>
    </row>
    <row r="556" spans="1:11" ht="12.75" customHeight="1">
      <c r="A556" s="3"/>
      <c r="B556" s="6"/>
      <c r="C556" s="6"/>
      <c r="D556" s="6"/>
      <c r="E556" s="3"/>
      <c r="F556" s="3"/>
      <c r="G556" s="3"/>
      <c r="H556" s="3"/>
      <c r="I556" s="3"/>
      <c r="J556" s="3"/>
      <c r="K556" s="3"/>
    </row>
    <row r="557" spans="1:11" ht="12.75" customHeight="1">
      <c r="A557" s="3"/>
      <c r="B557" s="6"/>
      <c r="C557" s="6"/>
      <c r="D557" s="6"/>
      <c r="E557" s="3"/>
      <c r="F557" s="3"/>
      <c r="G557" s="3"/>
      <c r="H557" s="3"/>
      <c r="I557" s="3"/>
      <c r="J557" s="3"/>
      <c r="K557" s="3"/>
    </row>
    <row r="558" spans="1:11" ht="12.75" customHeight="1">
      <c r="A558" s="3"/>
      <c r="B558" s="6"/>
      <c r="C558" s="6"/>
      <c r="D558" s="6"/>
      <c r="E558" s="3"/>
      <c r="F558" s="3"/>
      <c r="G558" s="3"/>
      <c r="H558" s="3"/>
      <c r="I558" s="3"/>
      <c r="J558" s="3"/>
      <c r="K558" s="3"/>
    </row>
  </sheetData>
  <sheetProtection/>
  <mergeCells count="12">
    <mergeCell ref="A9:K9"/>
    <mergeCell ref="A12:J12"/>
    <mergeCell ref="A5:K5"/>
    <mergeCell ref="A6:K6"/>
    <mergeCell ref="A7:K7"/>
    <mergeCell ref="A8:K8"/>
    <mergeCell ref="A11:K11"/>
    <mergeCell ref="A10:K10"/>
    <mergeCell ref="A1:K1"/>
    <mergeCell ref="A2:K2"/>
    <mergeCell ref="A3:K3"/>
    <mergeCell ref="A4:K4"/>
  </mergeCells>
  <printOptions/>
  <pageMargins left="0.3937007874015748" right="0.3937007874015748" top="0.5905511811023623" bottom="0.3937007874015748" header="0" footer="0"/>
  <pageSetup firstPageNumber="8" useFirstPageNumber="1" fitToHeight="8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2017-09-29T07:09:58Z</cp:lastPrinted>
  <dcterms:created xsi:type="dcterms:W3CDTF">1996-10-08T23:32:33Z</dcterms:created>
  <dcterms:modified xsi:type="dcterms:W3CDTF">2017-09-29T07:10:12Z</dcterms:modified>
  <cp:category/>
  <cp:version/>
  <cp:contentType/>
  <cp:contentStatus/>
</cp:coreProperties>
</file>