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1"/>
  </bookViews>
  <sheets>
    <sheet name="laroux" sheetId="1" state="hidden" r:id="rId1"/>
    <sheet name="Приложение № 4.1" sheetId="2" r:id="rId2"/>
  </sheets>
  <definedNames>
    <definedName name="_xlnm.Print_Titles" localSheetId="1">'Приложение № 4.1'!$A:$B,'Приложение № 4.1'!$8:$10</definedName>
  </definedNames>
  <calcPr fullCalcOnLoad="1"/>
</workbook>
</file>

<file path=xl/sharedStrings.xml><?xml version="1.0" encoding="utf-8"?>
<sst xmlns="http://schemas.openxmlformats.org/spreadsheetml/2006/main" count="251" uniqueCount="174">
  <si>
    <t>Срок погашения</t>
  </si>
  <si>
    <t>% ставка</t>
  </si>
  <si>
    <t>рубли ПМР</t>
  </si>
  <si>
    <t>2021 г.</t>
  </si>
  <si>
    <t xml:space="preserve"> 30.09. 2006 г.</t>
  </si>
  <si>
    <t>10.04.2006 г.</t>
  </si>
  <si>
    <t>17.04.2006 г.</t>
  </si>
  <si>
    <t>10.04.2007 г.</t>
  </si>
  <si>
    <t>с 20.07.2007 г. по 04.09.2007 г.</t>
  </si>
  <si>
    <t>с 17.12.2007 г. по 29.12.2007 г.</t>
  </si>
  <si>
    <t>2008 г.</t>
  </si>
  <si>
    <t xml:space="preserve"> </t>
  </si>
  <si>
    <t xml:space="preserve">Итого по государственным долгосрочным облигациям </t>
  </si>
  <si>
    <t>Государственные долгосрочные облигации, выпущенные  в 2006 году</t>
  </si>
  <si>
    <t>Итого по государственным долгосрочным облигациям</t>
  </si>
  <si>
    <t>Всего перед центральным банком ПМР</t>
  </si>
  <si>
    <t>Государственные долгосрочные облигации, выпущенные в 2012 году</t>
  </si>
  <si>
    <t>0.01%</t>
  </si>
  <si>
    <t>Наименование задолженности/обязательств</t>
  </si>
  <si>
    <t>Дата (период) возникновения задолженности/ обязательств</t>
  </si>
  <si>
    <t xml:space="preserve">Внутренний  долг  республиканского  бюджета </t>
  </si>
  <si>
    <t xml:space="preserve">Задолженность перед центральным банком Приднестровской Молдавской Республики </t>
  </si>
  <si>
    <t>Кредиторская задолженность Правительства ПМР (cоглашение от 31.12.2009 г.)</t>
  </si>
  <si>
    <t>Курсовая разница по государственным долгосрочным облигациям 2008 г.</t>
  </si>
  <si>
    <t>Курсовая разница по государственным долгосрочным облигациям 2010 г.</t>
  </si>
  <si>
    <t>Курсовая разница по государственным долгосрочным облигациям 2011 г.</t>
  </si>
  <si>
    <t>Курсовая разница по государственным долгосрочным облигациям 2012 г.</t>
  </si>
  <si>
    <t>Курсовая разница по государственным долгосрочным облигациям 2013 г.</t>
  </si>
  <si>
    <t>Ссуда на выплату задолженности по заработной плате и социально защищенным статьям</t>
  </si>
  <si>
    <t xml:space="preserve"> Государственный заём</t>
  </si>
  <si>
    <t xml:space="preserve"> Договор перевода долга</t>
  </si>
  <si>
    <t>Задолженность перед ЕРЭС (оросительные системы)</t>
  </si>
  <si>
    <t>Беспроцентный кредит, полученный для финансирования в 2011 году государственной программы развития и поддержки малого предпринимательства в ПМР   (кредитный договор № 510 от 23.09.2011 г.)</t>
  </si>
  <si>
    <t>Задолженность по прочим кредитам, ссудам, займам, облигациям и курсовой разнице</t>
  </si>
  <si>
    <t>Всего по прочим кредитам, ссудам, займам, облигациям и курсовой разнице</t>
  </si>
  <si>
    <t>согласно Закону ПМР                                                     "О республиканском   бюджете"</t>
  </si>
  <si>
    <t xml:space="preserve">  </t>
  </si>
  <si>
    <t>по полученным ссудам, кредитам и договорам перевода долга</t>
  </si>
  <si>
    <t>Государственные долгосрочные облигации, выпущенные в 2014 году</t>
  </si>
  <si>
    <t>Итого по беспроцентным кредитам, соглашениям и договорам перевода долга</t>
  </si>
  <si>
    <t>Внутренний  долг  перед  центральным  банком  ПМР  и  по  прочим  кредитам,  ссудам,  займам,  облигациям  и  курсовой  разнице</t>
  </si>
  <si>
    <t>Реструктуризация задолжености за потребленные тепло, газ, воду и  электроэнергию</t>
  </si>
  <si>
    <t>Приложение № 4.1</t>
  </si>
  <si>
    <t>Статья 5 (секретно) Закона ПМР "О республиканском бюджете на 2015 год и плановый период 2016 и 2017 годов"</t>
  </si>
  <si>
    <t>п.8 ст.7 Закона ПМР "О республиканском бюджете на 2015 год и плановый период 2016 и 2017 годов" (ЕГФСС)</t>
  </si>
  <si>
    <t>Кредиты ЗАО " Приднестровский сберегательный банк"</t>
  </si>
  <si>
    <t>Договор беспроцентного целевого займа ООО "Шериф"</t>
  </si>
  <si>
    <t>Прирост за   2017 год</t>
  </si>
  <si>
    <t>Всего задолженность республиканского бюджета по состоянию на 01.01.2018 года</t>
  </si>
  <si>
    <t>Задолженность по ценным бумагам, кредитам, соглашениям в части основного долга                                  на 01.01.2017 года</t>
  </si>
  <si>
    <t>№ п/п</t>
  </si>
  <si>
    <t>в течение                   2009 г.</t>
  </si>
  <si>
    <t>в течение                 2008 г.</t>
  </si>
  <si>
    <t>п.6 статьи 8  Закона ПМР "О республиканском бюджете                     на 2010 год"</t>
  </si>
  <si>
    <t>п.6 статьи 8  Закона ПМР "О республиканском бюджете                      на 2010 год"</t>
  </si>
  <si>
    <t>п.6 статьи 8  Закона ПМР "О республиканском бюджете                        на 2010 год"</t>
  </si>
  <si>
    <t>Статья 5 (секретно) Закона ПМР "О республиканском бюджете                      на 2011 год"</t>
  </si>
  <si>
    <t>п.7 статьи 8  Закона ПМР "О республиканском бюджете                      на 2011 год"</t>
  </si>
  <si>
    <t>п.7 статьи 8  Закона ПМР "О республиканском бюджете                              на 2011 год"</t>
  </si>
  <si>
    <t>п.7 статьи 8  Закона ПМР "О республиканском бюджете                            на 2011 год"</t>
  </si>
  <si>
    <t>Статья 5 (секретно) Закона ПМР "О республиканском бюджете                               на 2012 год"</t>
  </si>
  <si>
    <t>п.7 статьи 7  Закона ПМР "О республиканском бюджете                      на 2012 год"</t>
  </si>
  <si>
    <t>п.7 статьи 7  Закона ПМР "О республиканском бюджете                           на 2012 год"</t>
  </si>
  <si>
    <t>п.7 ст.7 Закона ПМР "О республиканском бюджете                       на 2016 год" (ЕГФСС)</t>
  </si>
  <si>
    <t>статья 5 (секретно) Закона ПМР "О республиканском бюджете                                   на 2017 год"</t>
  </si>
  <si>
    <t>п.6 ст.7  Закона ПМР "О республиканском бюджете                          на 2017 год" (ЕГФСС)</t>
  </si>
  <si>
    <t>к Закону Приднестровской Молдавской Республики</t>
  </si>
  <si>
    <t>"О республиканском бюджете на 2018 год"</t>
  </si>
  <si>
    <t>Задолженность  по начисленным и не погашенным процентам по ссудам, ценным бумагам,  купонному доходу по ценным бумагам                      за 2008–2016 год</t>
  </si>
  <si>
    <t>по начисленным и не погашенным процентам и купонному доходу по ценным бумагам  и курсовой разницы                за 2017 год</t>
  </si>
  <si>
    <t>2027 г.</t>
  </si>
  <si>
    <t>2029 г.</t>
  </si>
  <si>
    <t>01.01.2018 г.</t>
  </si>
  <si>
    <t>28.12.2022 г.</t>
  </si>
  <si>
    <t>01.01.2019 г.</t>
  </si>
  <si>
    <t>в течение 2017 г.</t>
  </si>
  <si>
    <t>в течение 2018 г.</t>
  </si>
  <si>
    <t>в течение 2019 г.</t>
  </si>
  <si>
    <t>в течение 2020 г.</t>
  </si>
  <si>
    <t>в течение 2021 г.</t>
  </si>
  <si>
    <t>31.12.2018 г.</t>
  </si>
  <si>
    <t>31.12.2017 г.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</si>
  <si>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</si>
  <si>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</si>
  <si>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</si>
  <si>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</si>
  <si>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</si>
  <si>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</si>
  <si>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</si>
  <si>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</si>
  <si>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</si>
  <si>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</si>
  <si>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</si>
  <si>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</si>
  <si>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</si>
  <si>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</si>
  <si>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</si>
  <si>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</si>
  <si>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</si>
  <si>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</si>
  <si>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</si>
  <si>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</si>
  <si>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</si>
  <si>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</si>
  <si>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</si>
  <si>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</si>
  <si>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</si>
  <si>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</si>
  <si>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</si>
  <si>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</si>
  <si>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</si>
  <si>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</si>
  <si>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</si>
  <si>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</si>
  <si>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</si>
  <si>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</si>
  <si>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</si>
  <si>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</si>
  <si>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</si>
  <si>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Кредиторская задолженность по займам, выданным ПРБ Государственному пенсионному фонду ПМР в 2011 году     (договор о переводе задолженности во внутренний госуд. долг                                       от 30.03.2012 г.)</t>
  </si>
  <si>
    <t xml:space="preserve">Кредиторская задолженность по займам, выданным ПРБ Государственному пенсионному фонду ПМР в 2012 году (договор о переводе задолженности на  внутренний государственный долг от 13.08.2012 г.) </t>
  </si>
  <si>
    <t>Беспроцентный кредит,  полученный в соответствии со статьей 5 (секретно) Закона ПМР "О республиканском бюджете на 2014 и плановый период 2015 и 2016 годов" (кредитный договор № 529 от 15.08.2014 г.)</t>
  </si>
  <si>
    <t>Беспроцентный кредит на погашение долгосрочных государственных облигаций, выпущенных в 2007 году со сроком погашения в 2012 году (кредитный договор № 528 от 28.12.2012 г.).</t>
  </si>
  <si>
    <t>Статья 4 (секретно) Закона ПМР "О республиканском бюджете                       на 2009 год"</t>
  </si>
  <si>
    <t>Статья 5 (секретно) Закона ПМР "О республиканском бюджете                      на 2010 год"</t>
  </si>
  <si>
    <t xml:space="preserve">В течение 2013 г. </t>
  </si>
  <si>
    <t>Единый государственный фонд социального страхования в течение 2013 г.</t>
  </si>
  <si>
    <t>Статья 5 (секретно) Закона ПМР "О республиканском бюджете на 2014 год и плановый период 2015 и 2016 годов"</t>
  </si>
  <si>
    <t>п.10 ст.7 Закона ПМР "О республиканском бюджете на 2014 год и плановый период 2015 и                      2016 годов" (ЕГФСС)</t>
  </si>
  <si>
    <t>Статья 5 (секретно) Закона ПМР "О республиканском бюджете                         на 2016 год"</t>
  </si>
  <si>
    <t>Задолженность перед предприятиями энергетического комплекса на 1.01.2016 г.</t>
  </si>
  <si>
    <t xml:space="preserve">Распоряжение Правительства                          № 23 рп от 24.01.2000 г. </t>
  </si>
  <si>
    <t>За дизельное топливо, оплаченное ММЗ</t>
  </si>
  <si>
    <t>Задолженность, возникшая в результате исполнения нормативно-правовых актов ПМР</t>
  </si>
  <si>
    <t>Итого</t>
  </si>
  <si>
    <t>ВСЕГО   ВНУТРЕННИЙ   ДОЛГ</t>
  </si>
  <si>
    <t>31.12.2009 г.</t>
  </si>
  <si>
    <t>07.04.2011 г.</t>
  </si>
  <si>
    <t>26.09.2011 г.</t>
  </si>
  <si>
    <t xml:space="preserve">30.03.2012 г. </t>
  </si>
  <si>
    <t>28.12.2012 г.</t>
  </si>
  <si>
    <t>20.08.2012 г.</t>
  </si>
  <si>
    <t>15.08.2014 г.</t>
  </si>
  <si>
    <t xml:space="preserve">в течение                    2010 г. </t>
  </si>
  <si>
    <t xml:space="preserve">в течение                  2010 г. </t>
  </si>
  <si>
    <t xml:space="preserve">в течение                   2010 г. </t>
  </si>
  <si>
    <t xml:space="preserve">в течение                     2010 г. </t>
  </si>
  <si>
    <t>в течение 2011г.</t>
  </si>
  <si>
    <t>в течение                       2011 г.</t>
  </si>
  <si>
    <t>в течение                    2011 г.</t>
  </si>
  <si>
    <t>в течение                    2012 г.</t>
  </si>
  <si>
    <t>в течение                          2012 г.</t>
  </si>
  <si>
    <t>в течение                           2012 г.</t>
  </si>
  <si>
    <t>в течение                       2012 г.</t>
  </si>
  <si>
    <t>в течение                      2013 г.</t>
  </si>
  <si>
    <t>в течение                 2013 г.</t>
  </si>
  <si>
    <t>в течение                          2014 г.</t>
  </si>
  <si>
    <t>в течение                     2014 г.</t>
  </si>
  <si>
    <t>в течение                      2015 г.</t>
  </si>
  <si>
    <t>в течение                     2016 г.</t>
  </si>
  <si>
    <t>в течение                         2015 г.</t>
  </si>
  <si>
    <t>в течение                       2016 г.</t>
  </si>
  <si>
    <t>в течение                    2016 г.</t>
  </si>
  <si>
    <t>04.05.2016 г.</t>
  </si>
  <si>
    <t>в течение                      2017 г.</t>
  </si>
  <si>
    <t>в течение                     2017 г.</t>
  </si>
  <si>
    <t xml:space="preserve"> на 1.01.2011 г.</t>
  </si>
  <si>
    <t>на 1.01.2012 г.</t>
  </si>
  <si>
    <t>на 1.01.2014 г.</t>
  </si>
  <si>
    <t>в течение                 2012 г.</t>
  </si>
  <si>
    <t>в течение                 2014 г.</t>
  </si>
  <si>
    <t>Кредиторская задолженность по кредитам, выданным  ЗАО КО "Агроинвест" комбинатам хлебопродуктов (cоглашение от 31.12.2009 г.)</t>
  </si>
  <si>
    <t>Беспроцентный кредит, полученный на цели внесения доли от имени государства в уставный капитал ЗАО "Банк сельхозразвития" (кредитный договор № 497 от 04.04.2011 г.)</t>
  </si>
  <si>
    <t>на 1.01.2011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</si>
</sst>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\ _р_._-;\-* #,##0.0\ _р_._-;_-* &quot;-&quot;??\ _р_._-;_-@_-"/>
    <numFmt numFmtId="181" formatCode="_-* #,##0.000\ _р_._-;\-* #,##0.000\ _р_._-;_-* &quot;-&quot;??\ _р_._-;_-@_-"/>
    <numFmt numFmtId="182" formatCode="[$-FC19]d\ mmmm\ yyyy\ &quot;г.&quot;"/>
    <numFmt numFmtId="183" formatCode="dd/mm/yy;@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  <numFmt numFmtId="191" formatCode="_-* #,##0_р_._-;\-* #,##0_р_._-;_-* &quot;-&quot;??_р_._-;_-@_-"/>
    <numFmt numFmtId="192" formatCode="0.0%"/>
    <numFmt numFmtId="193" formatCode="_-* #,##0.000_р_._-;\-* #,##0.000_р_._-;_-* &quot;-&quot;??_р_._-;_-@_-"/>
    <numFmt numFmtId="194" formatCode="_-* #,##0.0_р_._-;\-* #,##0.0_р_._-;_-* &quot;-&quot;??_р_._-;_-@_-"/>
  </numFmts>
  <fonts count="2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61" applyNumberFormat="1" applyFont="1" applyBorder="1" applyAlignment="1">
      <alignment vertical="center"/>
    </xf>
    <xf numFmtId="14" fontId="7" fillId="0" borderId="10" xfId="53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91" fontId="10" fillId="0" borderId="10" xfId="61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91" fontId="7" fillId="0" borderId="10" xfId="61" applyNumberFormat="1" applyFont="1" applyBorder="1" applyAlignment="1">
      <alignment horizontal="right" vertical="center"/>
    </xf>
    <xf numFmtId="3" fontId="10" fillId="0" borderId="10" xfId="6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7" fillId="0" borderId="10" xfId="61" applyNumberFormat="1" applyFont="1" applyBorder="1" applyAlignment="1">
      <alignment vertical="center" wrapText="1"/>
    </xf>
    <xf numFmtId="3" fontId="7" fillId="0" borderId="10" xfId="61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191" fontId="10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91" fontId="10" fillId="0" borderId="10" xfId="61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61" applyNumberFormat="1" applyFont="1" applyBorder="1" applyAlignment="1">
      <alignment horizontal="right" vertical="center" wrapText="1"/>
    </xf>
    <xf numFmtId="191" fontId="7" fillId="0" borderId="10" xfId="61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3" fontId="10" fillId="20" borderId="1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2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90" zoomScaleNormal="90" zoomScaleSheetLayoutView="75" zoomScalePageLayoutView="0" workbookViewId="0" topLeftCell="A69">
      <selection activeCell="D74" sqref="D74"/>
    </sheetView>
  </sheetViews>
  <sheetFormatPr defaultColWidth="9.00390625" defaultRowHeight="12.75"/>
  <cols>
    <col min="1" max="1" width="4.125" style="1" customWidth="1"/>
    <col min="2" max="2" width="37.00390625" style="9" customWidth="1"/>
    <col min="3" max="3" width="19.375" style="2" customWidth="1"/>
    <col min="4" max="4" width="22.25390625" style="2" customWidth="1"/>
    <col min="5" max="5" width="7.875" style="3" customWidth="1"/>
    <col min="6" max="6" width="20.25390625" style="2" customWidth="1"/>
    <col min="7" max="7" width="18.375" style="2" customWidth="1"/>
    <col min="8" max="8" width="1.25" style="2" hidden="1" customWidth="1"/>
    <col min="9" max="9" width="16.625" style="2" customWidth="1"/>
    <col min="10" max="10" width="17.75390625" style="2" customWidth="1"/>
    <col min="11" max="11" width="19.625" style="2" customWidth="1"/>
    <col min="12" max="12" width="0.12890625" style="2" hidden="1" customWidth="1"/>
    <col min="13" max="13" width="0.74609375" style="2" hidden="1" customWidth="1"/>
    <col min="14" max="14" width="1.37890625" style="2" hidden="1" customWidth="1"/>
    <col min="15" max="15" width="12.00390625" style="2" hidden="1" customWidth="1"/>
    <col min="16" max="16" width="9.125" style="2" hidden="1" customWidth="1"/>
    <col min="17" max="17" width="1.875" style="2" hidden="1" customWidth="1"/>
    <col min="18" max="18" width="0" style="2" hidden="1" customWidth="1"/>
    <col min="19" max="16384" width="9.125" style="2" customWidth="1"/>
  </cols>
  <sheetData>
    <row r="1" spans="3:11" ht="15.75">
      <c r="C1" s="21"/>
      <c r="D1" s="21"/>
      <c r="E1" s="21"/>
      <c r="K1" s="21" t="s">
        <v>42</v>
      </c>
    </row>
    <row r="2" spans="3:11" ht="15.75">
      <c r="C2" s="21"/>
      <c r="D2" s="21"/>
      <c r="E2" s="21"/>
      <c r="K2" s="21" t="s">
        <v>66</v>
      </c>
    </row>
    <row r="3" spans="3:11" ht="15" customHeight="1">
      <c r="C3" s="21"/>
      <c r="D3" s="21"/>
      <c r="E3" s="21"/>
      <c r="K3" s="21" t="s">
        <v>67</v>
      </c>
    </row>
    <row r="4" spans="3:6" ht="15">
      <c r="C4" s="10"/>
      <c r="D4" s="12"/>
      <c r="E4" s="12"/>
      <c r="F4" s="12"/>
    </row>
    <row r="5" spans="1:11" ht="15" customHeight="1">
      <c r="A5" s="72" t="s">
        <v>20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3:6" ht="11.25" customHeight="1">
      <c r="C6" s="4"/>
      <c r="D6" s="4"/>
      <c r="E6" s="4"/>
      <c r="F6" s="4"/>
    </row>
    <row r="7" spans="2:3" ht="17.25" customHeight="1" hidden="1">
      <c r="B7" s="11"/>
      <c r="C7" s="5"/>
    </row>
    <row r="8" spans="1:11" ht="35.25" customHeight="1">
      <c r="A8" s="73" t="s">
        <v>50</v>
      </c>
      <c r="B8" s="70" t="s">
        <v>18</v>
      </c>
      <c r="C8" s="70" t="s">
        <v>19</v>
      </c>
      <c r="D8" s="70" t="s">
        <v>0</v>
      </c>
      <c r="E8" s="70" t="s">
        <v>1</v>
      </c>
      <c r="F8" s="70" t="s">
        <v>49</v>
      </c>
      <c r="G8" s="70" t="s">
        <v>68</v>
      </c>
      <c r="H8" s="70"/>
      <c r="I8" s="70" t="s">
        <v>47</v>
      </c>
      <c r="J8" s="70"/>
      <c r="K8" s="70" t="s">
        <v>48</v>
      </c>
    </row>
    <row r="9" spans="1:11" ht="161.25" customHeight="1">
      <c r="A9" s="74"/>
      <c r="B9" s="70"/>
      <c r="C9" s="70"/>
      <c r="D9" s="70"/>
      <c r="E9" s="70"/>
      <c r="F9" s="70"/>
      <c r="G9" s="70"/>
      <c r="H9" s="70"/>
      <c r="I9" s="22" t="s">
        <v>69</v>
      </c>
      <c r="J9" s="22" t="s">
        <v>37</v>
      </c>
      <c r="K9" s="70"/>
    </row>
    <row r="10" spans="1:11" ht="21" customHeight="1">
      <c r="A10" s="75"/>
      <c r="B10" s="70"/>
      <c r="C10" s="70"/>
      <c r="D10" s="70"/>
      <c r="E10" s="70"/>
      <c r="F10" s="23" t="s">
        <v>2</v>
      </c>
      <c r="G10" s="23" t="s">
        <v>2</v>
      </c>
      <c r="H10" s="24" t="s">
        <v>11</v>
      </c>
      <c r="I10" s="24" t="s">
        <v>2</v>
      </c>
      <c r="J10" s="22" t="s">
        <v>2</v>
      </c>
      <c r="K10" s="23" t="s">
        <v>2</v>
      </c>
    </row>
    <row r="11" spans="1:11" s="6" customFormat="1" ht="15.75">
      <c r="A11" s="25"/>
      <c r="B11" s="81" t="s">
        <v>21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1:11" s="6" customFormat="1" ht="47.25">
      <c r="A12" s="22" t="s">
        <v>82</v>
      </c>
      <c r="B12" s="26" t="s">
        <v>16</v>
      </c>
      <c r="C12" s="22" t="s">
        <v>169</v>
      </c>
      <c r="D12" s="22" t="s">
        <v>70</v>
      </c>
      <c r="E12" s="50" t="s">
        <v>17</v>
      </c>
      <c r="F12" s="51">
        <v>67934805</v>
      </c>
      <c r="G12" s="51">
        <f>18467+6794</f>
        <v>25261</v>
      </c>
      <c r="H12" s="51"/>
      <c r="I12" s="51">
        <v>6794</v>
      </c>
      <c r="J12" s="51">
        <v>0</v>
      </c>
      <c r="K12" s="51">
        <f>F12+G12+I12</f>
        <v>67966860</v>
      </c>
    </row>
    <row r="13" spans="1:11" s="6" customFormat="1" ht="47.25">
      <c r="A13" s="28" t="s">
        <v>83</v>
      </c>
      <c r="B13" s="29" t="s">
        <v>38</v>
      </c>
      <c r="C13" s="28" t="s">
        <v>170</v>
      </c>
      <c r="D13" s="28" t="s">
        <v>71</v>
      </c>
      <c r="E13" s="52" t="s">
        <v>17</v>
      </c>
      <c r="F13" s="53">
        <v>228711883</v>
      </c>
      <c r="G13" s="53">
        <f>17232+22871</f>
        <v>40103</v>
      </c>
      <c r="H13" s="53"/>
      <c r="I13" s="53">
        <v>22871</v>
      </c>
      <c r="J13" s="53">
        <v>0</v>
      </c>
      <c r="K13" s="53">
        <f>SUM(F13+I13+J13+G13)</f>
        <v>228774857</v>
      </c>
    </row>
    <row r="14" spans="1:13" s="7" customFormat="1" ht="31.5">
      <c r="A14" s="17"/>
      <c r="B14" s="30" t="s">
        <v>12</v>
      </c>
      <c r="C14" s="17"/>
      <c r="D14" s="17"/>
      <c r="E14" s="54"/>
      <c r="F14" s="55">
        <f>SUM(F12:F13)</f>
        <v>296646688</v>
      </c>
      <c r="G14" s="55">
        <f>SUM(G12:G13)</f>
        <v>65364</v>
      </c>
      <c r="H14" s="55"/>
      <c r="I14" s="55">
        <f>I12+I13</f>
        <v>29665</v>
      </c>
      <c r="J14" s="55">
        <f>SUM(J12:J13)</f>
        <v>0</v>
      </c>
      <c r="K14" s="55">
        <f>K12+K13</f>
        <v>296741717</v>
      </c>
      <c r="M14" s="14"/>
    </row>
    <row r="15" spans="1:13" s="6" customFormat="1" ht="78.75">
      <c r="A15" s="22" t="s">
        <v>84</v>
      </c>
      <c r="B15" s="26" t="s">
        <v>171</v>
      </c>
      <c r="C15" s="22" t="s">
        <v>136</v>
      </c>
      <c r="D15" s="33" t="s">
        <v>35</v>
      </c>
      <c r="E15" s="50">
        <v>0</v>
      </c>
      <c r="F15" s="51">
        <v>22128940.77</v>
      </c>
      <c r="G15" s="51">
        <v>0</v>
      </c>
      <c r="H15" s="51"/>
      <c r="I15" s="51">
        <v>0</v>
      </c>
      <c r="J15" s="51">
        <v>0</v>
      </c>
      <c r="K15" s="51">
        <f aca="true" t="shared" si="0" ref="K15:K20">SUM(F15+G15+J15)</f>
        <v>22128940.77</v>
      </c>
      <c r="M15" s="13"/>
    </row>
    <row r="16" spans="1:11" s="6" customFormat="1" ht="75.75" customHeight="1">
      <c r="A16" s="22" t="s">
        <v>85</v>
      </c>
      <c r="B16" s="26" t="s">
        <v>22</v>
      </c>
      <c r="C16" s="22" t="s">
        <v>136</v>
      </c>
      <c r="D16" s="33" t="s">
        <v>35</v>
      </c>
      <c r="E16" s="50">
        <v>0</v>
      </c>
      <c r="F16" s="51">
        <v>4074135.99</v>
      </c>
      <c r="G16" s="51">
        <v>0</v>
      </c>
      <c r="H16" s="51"/>
      <c r="I16" s="51">
        <v>0</v>
      </c>
      <c r="J16" s="51">
        <v>0</v>
      </c>
      <c r="K16" s="51">
        <f t="shared" si="0"/>
        <v>4074135.99</v>
      </c>
    </row>
    <row r="17" spans="1:11" s="6" customFormat="1" ht="94.5">
      <c r="A17" s="22" t="s">
        <v>86</v>
      </c>
      <c r="B17" s="26" t="s">
        <v>172</v>
      </c>
      <c r="C17" s="56" t="s">
        <v>137</v>
      </c>
      <c r="D17" s="57" t="s">
        <v>72</v>
      </c>
      <c r="E17" s="50">
        <v>0</v>
      </c>
      <c r="F17" s="51">
        <v>20000000</v>
      </c>
      <c r="G17" s="51">
        <v>0</v>
      </c>
      <c r="H17" s="51"/>
      <c r="I17" s="51">
        <v>0</v>
      </c>
      <c r="J17" s="51">
        <v>0</v>
      </c>
      <c r="K17" s="51">
        <f t="shared" si="0"/>
        <v>20000000</v>
      </c>
    </row>
    <row r="18" spans="1:11" s="6" customFormat="1" ht="110.25">
      <c r="A18" s="22" t="s">
        <v>87</v>
      </c>
      <c r="B18" s="26" t="s">
        <v>32</v>
      </c>
      <c r="C18" s="57" t="s">
        <v>138</v>
      </c>
      <c r="D18" s="22" t="s">
        <v>72</v>
      </c>
      <c r="E18" s="50">
        <v>0</v>
      </c>
      <c r="F18" s="51">
        <v>25000000</v>
      </c>
      <c r="G18" s="51">
        <v>0</v>
      </c>
      <c r="H18" s="51"/>
      <c r="I18" s="51">
        <v>0</v>
      </c>
      <c r="J18" s="51">
        <v>0</v>
      </c>
      <c r="K18" s="51">
        <f t="shared" si="0"/>
        <v>25000000</v>
      </c>
    </row>
    <row r="19" spans="1:11" s="6" customFormat="1" ht="110.25">
      <c r="A19" s="22" t="s">
        <v>88</v>
      </c>
      <c r="B19" s="26" t="s">
        <v>119</v>
      </c>
      <c r="C19" s="57" t="s">
        <v>139</v>
      </c>
      <c r="D19" s="33" t="s">
        <v>35</v>
      </c>
      <c r="E19" s="50">
        <v>0</v>
      </c>
      <c r="F19" s="51">
        <v>195516759</v>
      </c>
      <c r="G19" s="51">
        <v>0</v>
      </c>
      <c r="H19" s="51"/>
      <c r="I19" s="51">
        <v>0</v>
      </c>
      <c r="J19" s="51">
        <v>0</v>
      </c>
      <c r="K19" s="51">
        <f t="shared" si="0"/>
        <v>195516759</v>
      </c>
    </row>
    <row r="20" spans="1:11" s="6" customFormat="1" ht="94.5">
      <c r="A20" s="22" t="s">
        <v>89</v>
      </c>
      <c r="B20" s="26" t="s">
        <v>122</v>
      </c>
      <c r="C20" s="22" t="s">
        <v>140</v>
      </c>
      <c r="D20" s="34" t="s">
        <v>73</v>
      </c>
      <c r="E20" s="50">
        <v>0</v>
      </c>
      <c r="F20" s="51">
        <v>24842589</v>
      </c>
      <c r="G20" s="51">
        <v>0</v>
      </c>
      <c r="H20" s="51"/>
      <c r="I20" s="51" t="s">
        <v>11</v>
      </c>
      <c r="J20" s="51">
        <v>0</v>
      </c>
      <c r="K20" s="51">
        <f t="shared" si="0"/>
        <v>24842589</v>
      </c>
    </row>
    <row r="21" spans="1:11" s="6" customFormat="1" ht="110.25">
      <c r="A21" s="22" t="s">
        <v>90</v>
      </c>
      <c r="B21" s="26" t="s">
        <v>120</v>
      </c>
      <c r="C21" s="22" t="s">
        <v>141</v>
      </c>
      <c r="D21" s="33" t="s">
        <v>35</v>
      </c>
      <c r="E21" s="50">
        <v>0</v>
      </c>
      <c r="F21" s="51">
        <v>97700000</v>
      </c>
      <c r="G21" s="51">
        <v>0</v>
      </c>
      <c r="H21" s="51"/>
      <c r="I21" s="51">
        <v>0</v>
      </c>
      <c r="J21" s="51">
        <v>0</v>
      </c>
      <c r="K21" s="51">
        <v>97700000</v>
      </c>
    </row>
    <row r="22" spans="1:11" s="6" customFormat="1" ht="110.25">
      <c r="A22" s="22" t="s">
        <v>91</v>
      </c>
      <c r="B22" s="26" t="s">
        <v>121</v>
      </c>
      <c r="C22" s="22" t="s">
        <v>142</v>
      </c>
      <c r="D22" s="33" t="s">
        <v>72</v>
      </c>
      <c r="E22" s="50">
        <v>0</v>
      </c>
      <c r="F22" s="51">
        <v>50000000</v>
      </c>
      <c r="G22" s="51">
        <v>0</v>
      </c>
      <c r="H22" s="51"/>
      <c r="I22" s="51">
        <v>0</v>
      </c>
      <c r="J22" s="51">
        <v>0</v>
      </c>
      <c r="K22" s="51">
        <v>50000000</v>
      </c>
    </row>
    <row r="23" spans="1:11" s="6" customFormat="1" ht="47.25">
      <c r="A23" s="22"/>
      <c r="B23" s="30" t="s">
        <v>39</v>
      </c>
      <c r="C23" s="22"/>
      <c r="D23" s="33"/>
      <c r="E23" s="50"/>
      <c r="F23" s="51">
        <f>SUM(F15:F22)</f>
        <v>439262424.76</v>
      </c>
      <c r="G23" s="51">
        <v>0</v>
      </c>
      <c r="H23" s="51"/>
      <c r="I23" s="51">
        <v>0</v>
      </c>
      <c r="J23" s="51">
        <v>0</v>
      </c>
      <c r="K23" s="51">
        <f>SUM(K15:K22)</f>
        <v>439262424.76</v>
      </c>
    </row>
    <row r="24" spans="1:11" s="8" customFormat="1" ht="31.5">
      <c r="A24" s="17"/>
      <c r="B24" s="17" t="s">
        <v>15</v>
      </c>
      <c r="C24" s="36" t="s">
        <v>11</v>
      </c>
      <c r="D24" s="58" t="s">
        <v>11</v>
      </c>
      <c r="E24" s="17"/>
      <c r="F24" s="55">
        <f>SUM(F14:F22)</f>
        <v>735909112.76</v>
      </c>
      <c r="G24" s="55">
        <f>SUM(G14:G21)</f>
        <v>65364</v>
      </c>
      <c r="H24" s="55"/>
      <c r="I24" s="55">
        <f>I14</f>
        <v>29665</v>
      </c>
      <c r="J24" s="55">
        <f>SUM(J14:J22)</f>
        <v>0</v>
      </c>
      <c r="K24" s="55">
        <f>SUM(K14:K22)</f>
        <v>736004141.76</v>
      </c>
    </row>
    <row r="25" spans="1:11" s="7" customFormat="1" ht="15.75">
      <c r="A25" s="31"/>
      <c r="B25" s="36"/>
      <c r="C25" s="36"/>
      <c r="D25" s="58" t="s">
        <v>11</v>
      </c>
      <c r="E25" s="17"/>
      <c r="F25" s="55"/>
      <c r="G25" s="55"/>
      <c r="H25" s="55"/>
      <c r="I25" s="55"/>
      <c r="J25" s="55"/>
      <c r="K25" s="55"/>
    </row>
    <row r="26" spans="1:11" s="6" customFormat="1" ht="15.75">
      <c r="A26" s="25"/>
      <c r="B26" s="78" t="s">
        <v>33</v>
      </c>
      <c r="C26" s="78"/>
      <c r="D26" s="78"/>
      <c r="E26" s="78"/>
      <c r="F26" s="78"/>
      <c r="G26" s="78"/>
      <c r="H26" s="78"/>
      <c r="I26" s="78"/>
      <c r="J26" s="78"/>
      <c r="K26" s="78"/>
    </row>
    <row r="27" spans="1:11" s="6" customFormat="1" ht="47.25">
      <c r="A27" s="24" t="s">
        <v>82</v>
      </c>
      <c r="B27" s="37" t="s">
        <v>13</v>
      </c>
      <c r="C27" s="40" t="s">
        <v>4</v>
      </c>
      <c r="D27" s="40" t="s">
        <v>3</v>
      </c>
      <c r="E27" s="50">
        <v>0.01</v>
      </c>
      <c r="F27" s="51">
        <v>70533392</v>
      </c>
      <c r="G27" s="51">
        <f>2709368+541873.8+541873.8</f>
        <v>3793115.5999999996</v>
      </c>
      <c r="H27" s="51">
        <v>65286</v>
      </c>
      <c r="I27" s="51">
        <v>0</v>
      </c>
      <c r="J27" s="51">
        <v>0</v>
      </c>
      <c r="K27" s="51">
        <f>SUM(F27+G27+I27)</f>
        <v>74326507.6</v>
      </c>
    </row>
    <row r="28" spans="1:11" s="6" customFormat="1" ht="47.25">
      <c r="A28" s="24" t="s">
        <v>83</v>
      </c>
      <c r="B28" s="37" t="s">
        <v>23</v>
      </c>
      <c r="C28" s="40"/>
      <c r="D28" s="40"/>
      <c r="E28" s="40"/>
      <c r="F28" s="51">
        <v>97727</v>
      </c>
      <c r="G28" s="51">
        <v>0</v>
      </c>
      <c r="H28" s="51"/>
      <c r="I28" s="51">
        <v>0</v>
      </c>
      <c r="J28" s="51">
        <v>0</v>
      </c>
      <c r="K28" s="51">
        <f>SUM(F28+G28+J28)</f>
        <v>97727</v>
      </c>
    </row>
    <row r="29" spans="1:11" s="6" customFormat="1" ht="47.25">
      <c r="A29" s="24" t="s">
        <v>84</v>
      </c>
      <c r="B29" s="37" t="s">
        <v>24</v>
      </c>
      <c r="C29" s="40"/>
      <c r="D29" s="40"/>
      <c r="E29" s="40"/>
      <c r="F29" s="51">
        <v>10197598.84</v>
      </c>
      <c r="G29" s="51">
        <v>0</v>
      </c>
      <c r="H29" s="51"/>
      <c r="I29" s="51">
        <v>0</v>
      </c>
      <c r="J29" s="51">
        <v>0</v>
      </c>
      <c r="K29" s="51">
        <f>SUM(F29+G29+J29)</f>
        <v>10197598.84</v>
      </c>
    </row>
    <row r="30" spans="1:11" s="6" customFormat="1" ht="47.25">
      <c r="A30" s="24" t="s">
        <v>85</v>
      </c>
      <c r="B30" s="37" t="s">
        <v>25</v>
      </c>
      <c r="C30" s="40"/>
      <c r="D30" s="40"/>
      <c r="E30" s="40"/>
      <c r="F30" s="51">
        <v>2549400</v>
      </c>
      <c r="G30" s="51">
        <v>0</v>
      </c>
      <c r="H30" s="51"/>
      <c r="I30" s="51">
        <v>0</v>
      </c>
      <c r="J30" s="51">
        <v>0</v>
      </c>
      <c r="K30" s="51">
        <f>SUM(F30+G30+J30)</f>
        <v>2549400</v>
      </c>
    </row>
    <row r="31" spans="1:11" s="6" customFormat="1" ht="47.25">
      <c r="A31" s="24" t="s">
        <v>86</v>
      </c>
      <c r="B31" s="37" t="s">
        <v>26</v>
      </c>
      <c r="C31" s="40"/>
      <c r="D31" s="40"/>
      <c r="E31" s="40"/>
      <c r="F31" s="51">
        <v>5098799</v>
      </c>
      <c r="G31" s="51">
        <v>0</v>
      </c>
      <c r="H31" s="51"/>
      <c r="I31" s="51">
        <v>0</v>
      </c>
      <c r="J31" s="51">
        <v>0</v>
      </c>
      <c r="K31" s="51">
        <f>SUM(F31+G31+J31)</f>
        <v>5098799</v>
      </c>
    </row>
    <row r="32" spans="1:11" s="6" customFormat="1" ht="47.25">
      <c r="A32" s="24" t="s">
        <v>87</v>
      </c>
      <c r="B32" s="37" t="s">
        <v>27</v>
      </c>
      <c r="C32" s="40"/>
      <c r="D32" s="40"/>
      <c r="E32" s="40"/>
      <c r="F32" s="51">
        <v>0</v>
      </c>
      <c r="G32" s="51">
        <v>0</v>
      </c>
      <c r="H32" s="51"/>
      <c r="I32" s="51">
        <v>0</v>
      </c>
      <c r="J32" s="51">
        <v>0</v>
      </c>
      <c r="K32" s="51">
        <f>F32</f>
        <v>0</v>
      </c>
    </row>
    <row r="33" spans="1:12" s="7" customFormat="1" ht="31.5">
      <c r="A33" s="31"/>
      <c r="B33" s="38" t="s">
        <v>14</v>
      </c>
      <c r="C33" s="59"/>
      <c r="D33" s="59"/>
      <c r="E33" s="59"/>
      <c r="F33" s="55">
        <f>SUM(F27:F32)</f>
        <v>88476916.84</v>
      </c>
      <c r="G33" s="55">
        <f>G27</f>
        <v>3793115.5999999996</v>
      </c>
      <c r="H33" s="55"/>
      <c r="I33" s="55">
        <f>SUM(I27:I32)</f>
        <v>0</v>
      </c>
      <c r="J33" s="55">
        <v>0</v>
      </c>
      <c r="K33" s="55">
        <f>SUM(K27:K32)</f>
        <v>92270032.44</v>
      </c>
      <c r="L33" s="14" t="s">
        <v>11</v>
      </c>
    </row>
    <row r="34" spans="1:11" s="6" customFormat="1" ht="15.75">
      <c r="A34" s="79" t="s">
        <v>88</v>
      </c>
      <c r="B34" s="76" t="s">
        <v>28</v>
      </c>
      <c r="C34" s="40" t="s">
        <v>5</v>
      </c>
      <c r="D34" s="40" t="s">
        <v>72</v>
      </c>
      <c r="E34" s="50">
        <v>0</v>
      </c>
      <c r="F34" s="51">
        <v>0</v>
      </c>
      <c r="G34" s="51">
        <v>1967327</v>
      </c>
      <c r="H34" s="51">
        <v>60000</v>
      </c>
      <c r="I34" s="51">
        <v>0</v>
      </c>
      <c r="J34" s="51">
        <v>0</v>
      </c>
      <c r="K34" s="53">
        <f>SUM(G34)</f>
        <v>1967327</v>
      </c>
    </row>
    <row r="35" spans="1:13" s="6" customFormat="1" ht="15.75">
      <c r="A35" s="80"/>
      <c r="B35" s="76"/>
      <c r="C35" s="40" t="s">
        <v>6</v>
      </c>
      <c r="D35" s="40" t="s">
        <v>72</v>
      </c>
      <c r="E35" s="50">
        <v>0</v>
      </c>
      <c r="F35" s="51">
        <v>0</v>
      </c>
      <c r="G35" s="51">
        <v>2037305</v>
      </c>
      <c r="H35" s="51">
        <v>60000</v>
      </c>
      <c r="I35" s="51">
        <v>0</v>
      </c>
      <c r="J35" s="51">
        <v>0</v>
      </c>
      <c r="K35" s="53">
        <f>SUM(G35)</f>
        <v>2037305</v>
      </c>
      <c r="M35" s="13"/>
    </row>
    <row r="36" spans="1:11" s="6" customFormat="1" ht="15.75">
      <c r="A36" s="24" t="s">
        <v>89</v>
      </c>
      <c r="B36" s="39" t="s">
        <v>29</v>
      </c>
      <c r="C36" s="40" t="s">
        <v>7</v>
      </c>
      <c r="D36" s="40" t="s">
        <v>72</v>
      </c>
      <c r="E36" s="50">
        <v>0</v>
      </c>
      <c r="F36" s="51">
        <v>0</v>
      </c>
      <c r="G36" s="51">
        <v>2053024</v>
      </c>
      <c r="H36" s="51">
        <v>82584.81</v>
      </c>
      <c r="I36" s="51">
        <v>0</v>
      </c>
      <c r="J36" s="51">
        <v>0</v>
      </c>
      <c r="K36" s="53">
        <f>SUM(G36)</f>
        <v>2053024</v>
      </c>
    </row>
    <row r="37" spans="1:11" s="6" customFormat="1" ht="31.5">
      <c r="A37" s="24" t="s">
        <v>90</v>
      </c>
      <c r="B37" s="37" t="s">
        <v>29</v>
      </c>
      <c r="C37" s="40" t="s">
        <v>8</v>
      </c>
      <c r="D37" s="40" t="s">
        <v>72</v>
      </c>
      <c r="E37" s="50">
        <v>0</v>
      </c>
      <c r="F37" s="51">
        <v>0</v>
      </c>
      <c r="G37" s="51">
        <f>4107381</f>
        <v>4107381</v>
      </c>
      <c r="H37" s="51">
        <v>135698.35</v>
      </c>
      <c r="I37" s="51">
        <v>0</v>
      </c>
      <c r="J37" s="51">
        <v>0</v>
      </c>
      <c r="K37" s="53">
        <f>SUM(G37)</f>
        <v>4107381</v>
      </c>
    </row>
    <row r="38" spans="1:13" s="6" customFormat="1" ht="63">
      <c r="A38" s="24" t="s">
        <v>91</v>
      </c>
      <c r="B38" s="37" t="s">
        <v>29</v>
      </c>
      <c r="C38" s="40" t="s">
        <v>9</v>
      </c>
      <c r="D38" s="40" t="s">
        <v>35</v>
      </c>
      <c r="E38" s="50">
        <v>0</v>
      </c>
      <c r="F38" s="51">
        <v>52619639</v>
      </c>
      <c r="G38" s="51">
        <v>0</v>
      </c>
      <c r="H38" s="51">
        <v>113130.45</v>
      </c>
      <c r="I38" s="51">
        <v>0</v>
      </c>
      <c r="J38" s="51">
        <v>0</v>
      </c>
      <c r="K38" s="53">
        <f>SUM(F38+G38+J38+I38)</f>
        <v>52619639</v>
      </c>
      <c r="M38" s="13" t="s">
        <v>11</v>
      </c>
    </row>
    <row r="39" spans="1:11" s="6" customFormat="1" ht="29.25" customHeight="1">
      <c r="A39" s="24" t="s">
        <v>92</v>
      </c>
      <c r="B39" s="37" t="s">
        <v>29</v>
      </c>
      <c r="C39" s="40" t="s">
        <v>52</v>
      </c>
      <c r="D39" s="40" t="s">
        <v>74</v>
      </c>
      <c r="E39" s="50">
        <v>0</v>
      </c>
      <c r="F39" s="51">
        <v>218250449</v>
      </c>
      <c r="G39" s="51">
        <v>0</v>
      </c>
      <c r="H39" s="51">
        <v>113130.45</v>
      </c>
      <c r="I39" s="51">
        <v>0</v>
      </c>
      <c r="J39" s="51">
        <v>0</v>
      </c>
      <c r="K39" s="53">
        <f>SUM(F39)</f>
        <v>218250449</v>
      </c>
    </row>
    <row r="40" spans="1:11" s="6" customFormat="1" ht="15.75">
      <c r="A40" s="24" t="s">
        <v>93</v>
      </c>
      <c r="B40" s="37" t="s">
        <v>30</v>
      </c>
      <c r="C40" s="40" t="s">
        <v>10</v>
      </c>
      <c r="D40" s="40" t="s">
        <v>72</v>
      </c>
      <c r="E40" s="50">
        <v>0</v>
      </c>
      <c r="F40" s="51">
        <v>21936503</v>
      </c>
      <c r="G40" s="51">
        <v>0</v>
      </c>
      <c r="H40" s="51">
        <v>113130.45</v>
      </c>
      <c r="I40" s="51">
        <v>0</v>
      </c>
      <c r="J40" s="51">
        <v>0</v>
      </c>
      <c r="K40" s="53">
        <f aca="true" t="shared" si="1" ref="K40:K57">SUM(F40+G40+J40)</f>
        <v>21936503</v>
      </c>
    </row>
    <row r="41" spans="1:11" s="6" customFormat="1" ht="47.25">
      <c r="A41" s="24" t="s">
        <v>94</v>
      </c>
      <c r="B41" s="37" t="s">
        <v>123</v>
      </c>
      <c r="C41" s="40" t="s">
        <v>51</v>
      </c>
      <c r="D41" s="40" t="s">
        <v>74</v>
      </c>
      <c r="E41" s="50">
        <v>0</v>
      </c>
      <c r="F41" s="51">
        <v>1629490397</v>
      </c>
      <c r="G41" s="51">
        <v>0</v>
      </c>
      <c r="H41" s="51">
        <v>113130.45</v>
      </c>
      <c r="I41" s="51">
        <v>0</v>
      </c>
      <c r="J41" s="51">
        <v>0</v>
      </c>
      <c r="K41" s="53">
        <f t="shared" si="1"/>
        <v>1629490397</v>
      </c>
    </row>
    <row r="42" spans="1:11" s="6" customFormat="1" ht="47.25">
      <c r="A42" s="24" t="s">
        <v>95</v>
      </c>
      <c r="B42" s="37" t="s">
        <v>124</v>
      </c>
      <c r="C42" s="40" t="s">
        <v>143</v>
      </c>
      <c r="D42" s="40" t="s">
        <v>75</v>
      </c>
      <c r="E42" s="50">
        <v>0</v>
      </c>
      <c r="F42" s="51">
        <v>1055589683</v>
      </c>
      <c r="G42" s="51">
        <v>0</v>
      </c>
      <c r="H42" s="51">
        <v>113130.45</v>
      </c>
      <c r="I42" s="51">
        <v>0</v>
      </c>
      <c r="J42" s="51">
        <v>0</v>
      </c>
      <c r="K42" s="53">
        <f t="shared" si="1"/>
        <v>1055589683</v>
      </c>
    </row>
    <row r="43" spans="1:11" s="6" customFormat="1" ht="47.25">
      <c r="A43" s="24" t="s">
        <v>96</v>
      </c>
      <c r="B43" s="37" t="s">
        <v>53</v>
      </c>
      <c r="C43" s="40" t="s">
        <v>144</v>
      </c>
      <c r="D43" s="77" t="s">
        <v>35</v>
      </c>
      <c r="E43" s="50">
        <v>0</v>
      </c>
      <c r="F43" s="51">
        <v>445637818</v>
      </c>
      <c r="G43" s="51">
        <v>0</v>
      </c>
      <c r="H43" s="51">
        <v>113130.45</v>
      </c>
      <c r="I43" s="51">
        <v>0</v>
      </c>
      <c r="J43" s="51">
        <v>0</v>
      </c>
      <c r="K43" s="53">
        <f t="shared" si="1"/>
        <v>445637818</v>
      </c>
    </row>
    <row r="44" spans="1:11" s="6" customFormat="1" ht="47.25">
      <c r="A44" s="24" t="s">
        <v>97</v>
      </c>
      <c r="B44" s="37" t="s">
        <v>54</v>
      </c>
      <c r="C44" s="40" t="s">
        <v>145</v>
      </c>
      <c r="D44" s="77"/>
      <c r="E44" s="50">
        <v>0</v>
      </c>
      <c r="F44" s="51">
        <v>30968648</v>
      </c>
      <c r="G44" s="51">
        <v>0</v>
      </c>
      <c r="H44" s="51">
        <v>113130.45</v>
      </c>
      <c r="I44" s="51">
        <v>0</v>
      </c>
      <c r="J44" s="51">
        <v>0</v>
      </c>
      <c r="K44" s="53">
        <f t="shared" si="1"/>
        <v>30968648</v>
      </c>
    </row>
    <row r="45" spans="1:11" s="6" customFormat="1" ht="47.25">
      <c r="A45" s="24" t="s">
        <v>98</v>
      </c>
      <c r="B45" s="37" t="s">
        <v>55</v>
      </c>
      <c r="C45" s="40" t="s">
        <v>146</v>
      </c>
      <c r="D45" s="77"/>
      <c r="E45" s="50">
        <v>0</v>
      </c>
      <c r="F45" s="51">
        <v>13300000</v>
      </c>
      <c r="G45" s="51">
        <v>0</v>
      </c>
      <c r="H45" s="51">
        <v>113130.45</v>
      </c>
      <c r="I45" s="51">
        <v>0</v>
      </c>
      <c r="J45" s="51">
        <v>0</v>
      </c>
      <c r="K45" s="53">
        <f t="shared" si="1"/>
        <v>13300000</v>
      </c>
    </row>
    <row r="46" spans="1:11" s="6" customFormat="1" ht="47.25">
      <c r="A46" s="24" t="s">
        <v>99</v>
      </c>
      <c r="B46" s="37" t="s">
        <v>56</v>
      </c>
      <c r="C46" s="40" t="s">
        <v>147</v>
      </c>
      <c r="D46" s="40" t="s">
        <v>74</v>
      </c>
      <c r="E46" s="50">
        <v>0</v>
      </c>
      <c r="F46" s="51">
        <v>1091504161</v>
      </c>
      <c r="G46" s="51">
        <v>0</v>
      </c>
      <c r="H46" s="51">
        <v>113130.45</v>
      </c>
      <c r="I46" s="51">
        <v>0</v>
      </c>
      <c r="J46" s="51">
        <v>0</v>
      </c>
      <c r="K46" s="53">
        <f t="shared" si="1"/>
        <v>1091504161</v>
      </c>
    </row>
    <row r="47" spans="1:11" s="6" customFormat="1" ht="47.25">
      <c r="A47" s="24" t="s">
        <v>100</v>
      </c>
      <c r="B47" s="37" t="s">
        <v>57</v>
      </c>
      <c r="C47" s="40" t="s">
        <v>148</v>
      </c>
      <c r="D47" s="71" t="s">
        <v>36</v>
      </c>
      <c r="E47" s="50">
        <v>0</v>
      </c>
      <c r="F47" s="51">
        <v>546200000</v>
      </c>
      <c r="G47" s="51">
        <v>0</v>
      </c>
      <c r="H47" s="51">
        <v>113130.45</v>
      </c>
      <c r="I47" s="51">
        <v>0</v>
      </c>
      <c r="J47" s="51">
        <v>0</v>
      </c>
      <c r="K47" s="53">
        <f t="shared" si="1"/>
        <v>546200000</v>
      </c>
    </row>
    <row r="48" spans="1:11" s="6" customFormat="1" ht="47.25">
      <c r="A48" s="24" t="s">
        <v>101</v>
      </c>
      <c r="B48" s="37" t="s">
        <v>58</v>
      </c>
      <c r="C48" s="40" t="s">
        <v>148</v>
      </c>
      <c r="D48" s="70"/>
      <c r="E48" s="50">
        <v>0</v>
      </c>
      <c r="F48" s="51">
        <v>22730000</v>
      </c>
      <c r="G48" s="51">
        <v>0</v>
      </c>
      <c r="H48" s="51">
        <v>113130.45</v>
      </c>
      <c r="I48" s="51">
        <v>0</v>
      </c>
      <c r="J48" s="51">
        <v>0</v>
      </c>
      <c r="K48" s="53">
        <f t="shared" si="1"/>
        <v>22730000</v>
      </c>
    </row>
    <row r="49" spans="1:11" s="6" customFormat="1" ht="47.25">
      <c r="A49" s="24" t="s">
        <v>102</v>
      </c>
      <c r="B49" s="37" t="s">
        <v>59</v>
      </c>
      <c r="C49" s="40" t="s">
        <v>149</v>
      </c>
      <c r="D49" s="70"/>
      <c r="E49" s="50">
        <v>0</v>
      </c>
      <c r="F49" s="51">
        <v>23813692</v>
      </c>
      <c r="G49" s="51">
        <v>0</v>
      </c>
      <c r="H49" s="51">
        <v>113130.45</v>
      </c>
      <c r="I49" s="51">
        <v>0</v>
      </c>
      <c r="J49" s="51">
        <v>0</v>
      </c>
      <c r="K49" s="53">
        <f t="shared" si="1"/>
        <v>23813692</v>
      </c>
    </row>
    <row r="50" spans="1:11" s="6" customFormat="1" ht="47.25">
      <c r="A50" s="24" t="s">
        <v>103</v>
      </c>
      <c r="B50" s="37" t="s">
        <v>60</v>
      </c>
      <c r="C50" s="40" t="s">
        <v>150</v>
      </c>
      <c r="D50" s="33" t="s">
        <v>74</v>
      </c>
      <c r="E50" s="50">
        <v>0</v>
      </c>
      <c r="F50" s="60">
        <v>852039500</v>
      </c>
      <c r="G50" s="51">
        <v>0</v>
      </c>
      <c r="H50" s="51">
        <v>113130.45</v>
      </c>
      <c r="I50" s="51">
        <v>0</v>
      </c>
      <c r="J50" s="51">
        <v>0</v>
      </c>
      <c r="K50" s="53">
        <f t="shared" si="1"/>
        <v>852039500</v>
      </c>
    </row>
    <row r="51" spans="1:11" s="6" customFormat="1" ht="47.25">
      <c r="A51" s="24" t="s">
        <v>104</v>
      </c>
      <c r="B51" s="37" t="s">
        <v>61</v>
      </c>
      <c r="C51" s="40" t="s">
        <v>151</v>
      </c>
      <c r="D51" s="71" t="s">
        <v>35</v>
      </c>
      <c r="E51" s="50">
        <v>0</v>
      </c>
      <c r="F51" s="61">
        <v>973529268</v>
      </c>
      <c r="G51" s="51">
        <v>0</v>
      </c>
      <c r="H51" s="51">
        <v>113130.45</v>
      </c>
      <c r="I51" s="51">
        <v>0</v>
      </c>
      <c r="J51" s="51">
        <v>0</v>
      </c>
      <c r="K51" s="53">
        <f t="shared" si="1"/>
        <v>973529268</v>
      </c>
    </row>
    <row r="52" spans="1:11" s="6" customFormat="1" ht="73.5" customHeight="1">
      <c r="A52" s="24" t="s">
        <v>105</v>
      </c>
      <c r="B52" s="37" t="s">
        <v>61</v>
      </c>
      <c r="C52" s="40" t="s">
        <v>152</v>
      </c>
      <c r="D52" s="70"/>
      <c r="E52" s="50">
        <v>0</v>
      </c>
      <c r="F52" s="61">
        <v>23238665</v>
      </c>
      <c r="G52" s="51">
        <v>0</v>
      </c>
      <c r="H52" s="51">
        <v>113130.45</v>
      </c>
      <c r="I52" s="51">
        <v>0</v>
      </c>
      <c r="J52" s="51">
        <v>0</v>
      </c>
      <c r="K52" s="53">
        <f t="shared" si="1"/>
        <v>23238665</v>
      </c>
    </row>
    <row r="53" spans="1:11" s="6" customFormat="1" ht="47.25">
      <c r="A53" s="24" t="s">
        <v>106</v>
      </c>
      <c r="B53" s="37" t="s">
        <v>62</v>
      </c>
      <c r="C53" s="40" t="s">
        <v>153</v>
      </c>
      <c r="D53" s="70"/>
      <c r="E53" s="50">
        <v>0</v>
      </c>
      <c r="F53" s="61">
        <v>8300000</v>
      </c>
      <c r="G53" s="51">
        <v>0</v>
      </c>
      <c r="H53" s="51">
        <v>113130.45</v>
      </c>
      <c r="I53" s="51">
        <v>0</v>
      </c>
      <c r="J53" s="51">
        <v>0</v>
      </c>
      <c r="K53" s="53">
        <f t="shared" si="1"/>
        <v>8300000</v>
      </c>
    </row>
    <row r="54" spans="1:11" s="6" customFormat="1" ht="31.5">
      <c r="A54" s="24" t="s">
        <v>107</v>
      </c>
      <c r="B54" s="37" t="s">
        <v>125</v>
      </c>
      <c r="C54" s="40" t="s">
        <v>154</v>
      </c>
      <c r="D54" s="22" t="s">
        <v>76</v>
      </c>
      <c r="E54" s="50">
        <v>0</v>
      </c>
      <c r="F54" s="61">
        <v>510000000</v>
      </c>
      <c r="G54" s="51">
        <v>0</v>
      </c>
      <c r="H54" s="51">
        <v>113130.45</v>
      </c>
      <c r="I54" s="51">
        <v>0</v>
      </c>
      <c r="J54" s="51">
        <v>0</v>
      </c>
      <c r="K54" s="53">
        <f t="shared" si="1"/>
        <v>510000000</v>
      </c>
    </row>
    <row r="55" spans="1:11" s="6" customFormat="1" ht="63">
      <c r="A55" s="24" t="s">
        <v>108</v>
      </c>
      <c r="B55" s="37" t="s">
        <v>126</v>
      </c>
      <c r="C55" s="40" t="s">
        <v>155</v>
      </c>
      <c r="D55" s="33" t="s">
        <v>35</v>
      </c>
      <c r="E55" s="50">
        <v>0</v>
      </c>
      <c r="F55" s="61">
        <v>960675344</v>
      </c>
      <c r="G55" s="51">
        <v>0</v>
      </c>
      <c r="H55" s="51">
        <v>113130.45</v>
      </c>
      <c r="I55" s="51">
        <v>0</v>
      </c>
      <c r="J55" s="51">
        <v>0</v>
      </c>
      <c r="K55" s="53">
        <f t="shared" si="1"/>
        <v>960675344</v>
      </c>
    </row>
    <row r="56" spans="1:11" s="6" customFormat="1" ht="63">
      <c r="A56" s="24" t="s">
        <v>109</v>
      </c>
      <c r="B56" s="37" t="s">
        <v>127</v>
      </c>
      <c r="C56" s="40" t="s">
        <v>156</v>
      </c>
      <c r="D56" s="22" t="s">
        <v>77</v>
      </c>
      <c r="E56" s="50">
        <v>0</v>
      </c>
      <c r="F56" s="61">
        <v>540000000</v>
      </c>
      <c r="G56" s="51">
        <v>0</v>
      </c>
      <c r="H56" s="51">
        <v>113130.45</v>
      </c>
      <c r="I56" s="51">
        <v>0</v>
      </c>
      <c r="J56" s="51">
        <v>0</v>
      </c>
      <c r="K56" s="53">
        <f t="shared" si="1"/>
        <v>540000000</v>
      </c>
    </row>
    <row r="57" spans="1:11" s="6" customFormat="1" ht="70.5" customHeight="1">
      <c r="A57" s="24" t="s">
        <v>110</v>
      </c>
      <c r="B57" s="37" t="s">
        <v>128</v>
      </c>
      <c r="C57" s="40" t="s">
        <v>157</v>
      </c>
      <c r="D57" s="33" t="s">
        <v>35</v>
      </c>
      <c r="E57" s="50">
        <v>0</v>
      </c>
      <c r="F57" s="61">
        <v>1005962284</v>
      </c>
      <c r="G57" s="51">
        <v>0</v>
      </c>
      <c r="H57" s="51">
        <v>113130.45</v>
      </c>
      <c r="I57" s="51">
        <v>0</v>
      </c>
      <c r="J57" s="51">
        <v>0</v>
      </c>
      <c r="K57" s="53">
        <f t="shared" si="1"/>
        <v>1005962284</v>
      </c>
    </row>
    <row r="58" spans="1:11" s="6" customFormat="1" ht="63">
      <c r="A58" s="24" t="s">
        <v>111</v>
      </c>
      <c r="B58" s="37" t="s">
        <v>43</v>
      </c>
      <c r="C58" s="40" t="s">
        <v>158</v>
      </c>
      <c r="D58" s="22" t="s">
        <v>78</v>
      </c>
      <c r="E58" s="50">
        <v>0</v>
      </c>
      <c r="F58" s="61">
        <v>670687472</v>
      </c>
      <c r="G58" s="51">
        <v>0</v>
      </c>
      <c r="H58" s="51"/>
      <c r="I58" s="51">
        <v>0</v>
      </c>
      <c r="J58" s="51">
        <v>0</v>
      </c>
      <c r="K58" s="53">
        <f>SUM(F58)</f>
        <v>670687472</v>
      </c>
    </row>
    <row r="59" spans="1:11" s="6" customFormat="1" ht="47.25">
      <c r="A59" s="24" t="s">
        <v>112</v>
      </c>
      <c r="B59" s="37" t="s">
        <v>129</v>
      </c>
      <c r="C59" s="40" t="s">
        <v>159</v>
      </c>
      <c r="D59" s="22" t="s">
        <v>79</v>
      </c>
      <c r="E59" s="50">
        <v>0</v>
      </c>
      <c r="F59" s="61">
        <v>462454916</v>
      </c>
      <c r="G59" s="51">
        <v>0</v>
      </c>
      <c r="H59" s="51"/>
      <c r="I59" s="51">
        <v>0</v>
      </c>
      <c r="J59" s="51">
        <v>0</v>
      </c>
      <c r="K59" s="53">
        <v>462454916</v>
      </c>
    </row>
    <row r="60" spans="1:13" s="6" customFormat="1" ht="63">
      <c r="A60" s="24" t="s">
        <v>113</v>
      </c>
      <c r="B60" s="37" t="s">
        <v>44</v>
      </c>
      <c r="C60" s="40" t="s">
        <v>160</v>
      </c>
      <c r="D60" s="33" t="s">
        <v>35</v>
      </c>
      <c r="E60" s="50">
        <v>0</v>
      </c>
      <c r="F60" s="61">
        <v>968020638</v>
      </c>
      <c r="G60" s="51">
        <v>0</v>
      </c>
      <c r="H60" s="51"/>
      <c r="I60" s="51">
        <v>0</v>
      </c>
      <c r="J60" s="51">
        <v>0</v>
      </c>
      <c r="K60" s="53">
        <f>SUM(F60)</f>
        <v>968020638</v>
      </c>
      <c r="L60" s="13" t="s">
        <v>11</v>
      </c>
      <c r="M60" s="13" t="s">
        <v>11</v>
      </c>
    </row>
    <row r="61" spans="1:13" s="6" customFormat="1" ht="63">
      <c r="A61" s="24" t="s">
        <v>114</v>
      </c>
      <c r="B61" s="37" t="s">
        <v>63</v>
      </c>
      <c r="C61" s="40" t="s">
        <v>161</v>
      </c>
      <c r="D61" s="33" t="s">
        <v>35</v>
      </c>
      <c r="E61" s="50">
        <v>0</v>
      </c>
      <c r="F61" s="61">
        <v>813578398</v>
      </c>
      <c r="G61" s="51">
        <v>0</v>
      </c>
      <c r="H61" s="51"/>
      <c r="I61" s="51">
        <v>0</v>
      </c>
      <c r="J61" s="51">
        <v>0</v>
      </c>
      <c r="K61" s="53">
        <v>813578398</v>
      </c>
      <c r="L61" s="13"/>
      <c r="M61" s="13"/>
    </row>
    <row r="62" spans="1:13" s="6" customFormat="1" ht="36.75" customHeight="1">
      <c r="A62" s="24" t="s">
        <v>115</v>
      </c>
      <c r="B62" s="37" t="s">
        <v>45</v>
      </c>
      <c r="C62" s="40" t="s">
        <v>162</v>
      </c>
      <c r="D62" s="42" t="s">
        <v>80</v>
      </c>
      <c r="E62" s="62">
        <v>0.0001</v>
      </c>
      <c r="F62" s="61">
        <v>475000000</v>
      </c>
      <c r="G62" s="51">
        <v>0</v>
      </c>
      <c r="H62" s="51"/>
      <c r="I62" s="51">
        <v>47500</v>
      </c>
      <c r="J62" s="51">
        <v>0</v>
      </c>
      <c r="K62" s="53">
        <f>I62+F62</f>
        <v>475047500</v>
      </c>
      <c r="L62" s="13"/>
      <c r="M62" s="13"/>
    </row>
    <row r="63" spans="1:13" s="6" customFormat="1" ht="31.5">
      <c r="A63" s="24" t="s">
        <v>116</v>
      </c>
      <c r="B63" s="37" t="s">
        <v>46</v>
      </c>
      <c r="C63" s="40" t="s">
        <v>163</v>
      </c>
      <c r="D63" s="33" t="s">
        <v>81</v>
      </c>
      <c r="E63" s="50">
        <v>0</v>
      </c>
      <c r="F63" s="61">
        <v>282296642</v>
      </c>
      <c r="G63" s="51">
        <v>0</v>
      </c>
      <c r="H63" s="51"/>
      <c r="I63" s="51">
        <v>0</v>
      </c>
      <c r="J63" s="51">
        <v>0</v>
      </c>
      <c r="K63" s="53">
        <v>0</v>
      </c>
      <c r="L63" s="13"/>
      <c r="M63" s="13"/>
    </row>
    <row r="64" spans="1:13" s="6" customFormat="1" ht="63">
      <c r="A64" s="24" t="s">
        <v>117</v>
      </c>
      <c r="B64" s="37" t="s">
        <v>64</v>
      </c>
      <c r="C64" s="40" t="s">
        <v>164</v>
      </c>
      <c r="D64" s="33" t="s">
        <v>35</v>
      </c>
      <c r="E64" s="50">
        <v>0</v>
      </c>
      <c r="F64" s="61">
        <v>0</v>
      </c>
      <c r="G64" s="51">
        <v>0</v>
      </c>
      <c r="H64" s="51"/>
      <c r="I64" s="51">
        <v>0</v>
      </c>
      <c r="J64" s="51">
        <v>395437216</v>
      </c>
      <c r="K64" s="53">
        <f>F64+J64</f>
        <v>395437216</v>
      </c>
      <c r="L64" s="13"/>
      <c r="M64" s="13"/>
    </row>
    <row r="65" spans="1:13" s="6" customFormat="1" ht="63">
      <c r="A65" s="24" t="s">
        <v>118</v>
      </c>
      <c r="B65" s="37" t="s">
        <v>65</v>
      </c>
      <c r="C65" s="40" t="s">
        <v>165</v>
      </c>
      <c r="D65" s="33" t="s">
        <v>35</v>
      </c>
      <c r="E65" s="50">
        <v>0</v>
      </c>
      <c r="F65" s="61">
        <v>0</v>
      </c>
      <c r="G65" s="51">
        <v>0</v>
      </c>
      <c r="H65" s="51"/>
      <c r="I65" s="51">
        <v>0</v>
      </c>
      <c r="J65" s="51">
        <v>827143076</v>
      </c>
      <c r="K65" s="53">
        <v>827143076</v>
      </c>
      <c r="L65" s="13"/>
      <c r="M65" s="13"/>
    </row>
    <row r="66" spans="1:15" s="8" customFormat="1" ht="47.25">
      <c r="A66" s="24" t="s">
        <v>36</v>
      </c>
      <c r="B66" s="17" t="s">
        <v>34</v>
      </c>
      <c r="C66" s="59"/>
      <c r="D66" s="59"/>
      <c r="E66" s="54"/>
      <c r="F66" s="55">
        <f aca="true" t="shared" si="2" ref="F66:K66">SUM(F33:F65)</f>
        <v>13786301033.84</v>
      </c>
      <c r="G66" s="55">
        <f t="shared" si="2"/>
        <v>13958152.6</v>
      </c>
      <c r="H66" s="55">
        <f t="shared" si="2"/>
        <v>2600892.16</v>
      </c>
      <c r="I66" s="55">
        <f t="shared" si="2"/>
        <v>47500</v>
      </c>
      <c r="J66" s="55">
        <f t="shared" si="2"/>
        <v>1222580292</v>
      </c>
      <c r="K66" s="55">
        <f t="shared" si="2"/>
        <v>14740590336.44</v>
      </c>
      <c r="L66" s="15" t="s">
        <v>11</v>
      </c>
      <c r="M66" s="15" t="s">
        <v>11</v>
      </c>
      <c r="O66" s="15" t="s">
        <v>11</v>
      </c>
    </row>
    <row r="67" spans="1:12" s="6" customFormat="1" ht="3.75" customHeight="1">
      <c r="A67" s="24"/>
      <c r="B67" s="38"/>
      <c r="C67" s="58"/>
      <c r="D67" s="58"/>
      <c r="E67" s="59"/>
      <c r="F67" s="58"/>
      <c r="G67" s="58"/>
      <c r="H67" s="58"/>
      <c r="I67" s="58"/>
      <c r="J67" s="58"/>
      <c r="K67" s="58"/>
      <c r="L67" s="13" t="s">
        <v>11</v>
      </c>
    </row>
    <row r="68" spans="1:13" s="18" customFormat="1" ht="78.75">
      <c r="A68" s="24" t="s">
        <v>11</v>
      </c>
      <c r="B68" s="17" t="s">
        <v>40</v>
      </c>
      <c r="C68" s="58"/>
      <c r="D68" s="55"/>
      <c r="E68" s="59"/>
      <c r="F68" s="55">
        <f>SUM(F66+F24)</f>
        <v>14522210146.6</v>
      </c>
      <c r="G68" s="55">
        <f>SUM(G66+G24)-2</f>
        <v>14023514.6</v>
      </c>
      <c r="H68" s="55"/>
      <c r="I68" s="55">
        <f>I66+I24</f>
        <v>77165</v>
      </c>
      <c r="J68" s="55">
        <f>J66+J24</f>
        <v>1222580292</v>
      </c>
      <c r="K68" s="55">
        <f>SUM(K66+K24)</f>
        <v>15476594478.2</v>
      </c>
      <c r="M68" s="19" t="s">
        <v>11</v>
      </c>
    </row>
    <row r="69" spans="1:13" s="6" customFormat="1" ht="6" customHeight="1">
      <c r="A69" s="24"/>
      <c r="B69" s="38"/>
      <c r="C69" s="58"/>
      <c r="D69" s="55"/>
      <c r="E69" s="59"/>
      <c r="F69" s="55"/>
      <c r="G69" s="55"/>
      <c r="H69" s="55"/>
      <c r="I69" s="55"/>
      <c r="J69" s="55"/>
      <c r="K69" s="55"/>
      <c r="M69" s="13"/>
    </row>
    <row r="70" spans="1:12" s="6" customFormat="1" ht="75.75" customHeight="1">
      <c r="A70" s="24" t="s">
        <v>11</v>
      </c>
      <c r="B70" s="38" t="s">
        <v>130</v>
      </c>
      <c r="C70" s="36"/>
      <c r="D70" s="33" t="s">
        <v>35</v>
      </c>
      <c r="E70" s="17"/>
      <c r="F70" s="60">
        <v>2088236537</v>
      </c>
      <c r="G70" s="51">
        <v>0</v>
      </c>
      <c r="H70" s="63"/>
      <c r="I70" s="63">
        <v>0</v>
      </c>
      <c r="J70" s="51">
        <v>174163634</v>
      </c>
      <c r="K70" s="64">
        <f>F70+J70</f>
        <v>2262400171</v>
      </c>
      <c r="L70" s="13" t="s">
        <v>11</v>
      </c>
    </row>
    <row r="71" spans="1:11" s="6" customFormat="1" ht="73.5" customHeight="1">
      <c r="A71" s="24" t="s">
        <v>11</v>
      </c>
      <c r="B71" s="38" t="s">
        <v>131</v>
      </c>
      <c r="C71" s="22" t="s">
        <v>173</v>
      </c>
      <c r="D71" s="33" t="s">
        <v>35</v>
      </c>
      <c r="E71" s="22"/>
      <c r="F71" s="60">
        <f>K71</f>
        <v>1966640</v>
      </c>
      <c r="G71" s="65">
        <v>0</v>
      </c>
      <c r="H71" s="65"/>
      <c r="I71" s="65">
        <v>0</v>
      </c>
      <c r="J71" s="65">
        <v>0</v>
      </c>
      <c r="K71" s="66">
        <v>1966640</v>
      </c>
    </row>
    <row r="72" spans="1:13" s="6" customFormat="1" ht="63">
      <c r="A72" s="24" t="s">
        <v>11</v>
      </c>
      <c r="B72" s="38" t="s">
        <v>132</v>
      </c>
      <c r="C72" s="22" t="s">
        <v>166</v>
      </c>
      <c r="D72" s="33" t="s">
        <v>35</v>
      </c>
      <c r="E72" s="22"/>
      <c r="F72" s="60">
        <f>K72</f>
        <v>10868505</v>
      </c>
      <c r="G72" s="65">
        <v>0</v>
      </c>
      <c r="H72" s="65"/>
      <c r="I72" s="65">
        <v>0</v>
      </c>
      <c r="J72" s="65">
        <v>0</v>
      </c>
      <c r="K72" s="66">
        <v>10868505</v>
      </c>
      <c r="M72" s="16" t="s">
        <v>11</v>
      </c>
    </row>
    <row r="73" spans="1:11" s="6" customFormat="1" ht="66" customHeight="1">
      <c r="A73" s="24" t="s">
        <v>36</v>
      </c>
      <c r="B73" s="38" t="s">
        <v>31</v>
      </c>
      <c r="C73" s="22" t="s">
        <v>167</v>
      </c>
      <c r="D73" s="33" t="s">
        <v>35</v>
      </c>
      <c r="E73" s="22"/>
      <c r="F73" s="60">
        <v>6923218</v>
      </c>
      <c r="G73" s="65">
        <v>0</v>
      </c>
      <c r="H73" s="65"/>
      <c r="I73" s="65">
        <v>0</v>
      </c>
      <c r="J73" s="65">
        <v>0</v>
      </c>
      <c r="K73" s="66">
        <f>F73</f>
        <v>6923218</v>
      </c>
    </row>
    <row r="74" spans="1:13" s="6" customFormat="1" ht="53.25" customHeight="1">
      <c r="A74" s="24" t="s">
        <v>36</v>
      </c>
      <c r="B74" s="38" t="s">
        <v>41</v>
      </c>
      <c r="C74" s="22" t="s">
        <v>168</v>
      </c>
      <c r="D74" s="67"/>
      <c r="E74" s="22"/>
      <c r="F74" s="60">
        <f>13527045+32119255</f>
        <v>45646300</v>
      </c>
      <c r="G74" s="65">
        <v>0</v>
      </c>
      <c r="H74" s="65"/>
      <c r="I74" s="65">
        <v>0</v>
      </c>
      <c r="J74" s="68">
        <v>0</v>
      </c>
      <c r="K74" s="66">
        <f>F74+J74</f>
        <v>45646300</v>
      </c>
      <c r="M74" s="16" t="s">
        <v>11</v>
      </c>
    </row>
    <row r="75" spans="1:11" s="6" customFormat="1" ht="63.75" customHeight="1">
      <c r="A75" s="24" t="s">
        <v>36</v>
      </c>
      <c r="B75" s="38" t="s">
        <v>133</v>
      </c>
      <c r="C75" s="67"/>
      <c r="D75" s="65"/>
      <c r="E75" s="22"/>
      <c r="F75" s="60">
        <v>82477867</v>
      </c>
      <c r="G75" s="65">
        <v>0</v>
      </c>
      <c r="H75" s="65"/>
      <c r="I75" s="65">
        <v>0</v>
      </c>
      <c r="J75" s="69">
        <v>1101954</v>
      </c>
      <c r="K75" s="66">
        <f>F75+J75</f>
        <v>83579821</v>
      </c>
    </row>
    <row r="76" spans="1:11" s="6" customFormat="1" ht="4.5" customHeight="1">
      <c r="A76" s="24" t="s">
        <v>11</v>
      </c>
      <c r="B76" s="38"/>
      <c r="C76" s="46"/>
      <c r="D76" s="65"/>
      <c r="E76" s="24"/>
      <c r="F76" s="41"/>
      <c r="G76" s="44"/>
      <c r="H76" s="44"/>
      <c r="I76" s="44"/>
      <c r="J76" s="47"/>
      <c r="K76" s="45"/>
    </row>
    <row r="77" spans="1:11" s="18" customFormat="1" ht="18.75">
      <c r="A77" s="24" t="s">
        <v>11</v>
      </c>
      <c r="B77" s="49" t="s">
        <v>134</v>
      </c>
      <c r="C77" s="46"/>
      <c r="D77" s="65"/>
      <c r="E77" s="24"/>
      <c r="F77" s="48">
        <f>SUM(F70:F75)-1</f>
        <v>2236119066</v>
      </c>
      <c r="G77" s="32">
        <v>0</v>
      </c>
      <c r="H77" s="44"/>
      <c r="I77" s="43">
        <v>0</v>
      </c>
      <c r="J77" s="45">
        <f>SUM(J70+J75)</f>
        <v>175265588</v>
      </c>
      <c r="K77" s="45">
        <f>SUM(K70:K75)</f>
        <v>2411384655</v>
      </c>
    </row>
    <row r="78" spans="1:11" s="6" customFormat="1" ht="3" customHeight="1">
      <c r="A78" s="24" t="s">
        <v>11</v>
      </c>
      <c r="B78" s="38"/>
      <c r="C78" s="46"/>
      <c r="D78" s="44"/>
      <c r="E78" s="24"/>
      <c r="F78" s="41"/>
      <c r="G78" s="27"/>
      <c r="H78" s="44"/>
      <c r="I78" s="44"/>
      <c r="J78" s="47"/>
      <c r="K78" s="45"/>
    </row>
    <row r="79" spans="1:13" s="8" customFormat="1" ht="15.75">
      <c r="A79" s="24" t="s">
        <v>11</v>
      </c>
      <c r="B79" s="20" t="s">
        <v>135</v>
      </c>
      <c r="C79" s="35"/>
      <c r="D79" s="43"/>
      <c r="E79" s="31" t="s">
        <v>11</v>
      </c>
      <c r="F79" s="32">
        <f>SUM(F68+F77)-3</f>
        <v>16758329209.6</v>
      </c>
      <c r="G79" s="32">
        <f>SUM(G68+G74)</f>
        <v>14023514.6</v>
      </c>
      <c r="H79" s="43"/>
      <c r="I79" s="32">
        <f>I68+I77</f>
        <v>77165</v>
      </c>
      <c r="J79" s="32">
        <f>SUM(J68+J77)</f>
        <v>1397845880</v>
      </c>
      <c r="K79" s="32">
        <f>K68+K77-6</f>
        <v>17887979127.2</v>
      </c>
      <c r="M79" s="15" t="s">
        <v>11</v>
      </c>
    </row>
  </sheetData>
  <sheetProtection/>
  <mergeCells count="17">
    <mergeCell ref="D51:D53"/>
    <mergeCell ref="A8:A10"/>
    <mergeCell ref="B8:B10"/>
    <mergeCell ref="C8:C10"/>
    <mergeCell ref="D8:D10"/>
    <mergeCell ref="B34:B35"/>
    <mergeCell ref="D43:D45"/>
    <mergeCell ref="B26:K26"/>
    <mergeCell ref="A34:A35"/>
    <mergeCell ref="B11:K11"/>
    <mergeCell ref="G8:H9"/>
    <mergeCell ref="I8:J8"/>
    <mergeCell ref="D47:D49"/>
    <mergeCell ref="A5:K5"/>
    <mergeCell ref="E8:E10"/>
    <mergeCell ref="F8:F9"/>
    <mergeCell ref="K8:K9"/>
  </mergeCells>
  <printOptions/>
  <pageMargins left="0.1968503937007874" right="0.1968503937007874" top="0.7874015748031497" bottom="0.3937007874015748" header="0" footer="0"/>
  <pageSetup firstPageNumber="157" useFirstPageNumber="1"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Pro</cp:lastModifiedBy>
  <cp:lastPrinted>2017-12-20T13:19:22Z</cp:lastPrinted>
  <dcterms:created xsi:type="dcterms:W3CDTF">2002-01-22T04:43:44Z</dcterms:created>
  <dcterms:modified xsi:type="dcterms:W3CDTF">2017-12-21T09:32:50Z</dcterms:modified>
  <cp:category/>
  <cp:version/>
  <cp:contentType/>
  <cp:contentStatus/>
</cp:coreProperties>
</file>