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" i="1"/>
  <c r="I63"/>
  <c r="G63"/>
  <c r="D52"/>
  <c r="F46"/>
  <c r="F45"/>
  <c r="G43"/>
  <c r="F38"/>
  <c r="D26"/>
  <c r="J21"/>
  <c r="I21"/>
  <c r="G21"/>
  <c r="F21"/>
  <c r="E21"/>
  <c r="D21"/>
  <c r="C21"/>
  <c r="G19"/>
  <c r="G28"/>
  <c r="F29"/>
  <c r="K23"/>
  <c r="K24"/>
  <c r="K26"/>
  <c r="H28"/>
  <c r="J28"/>
  <c r="K28"/>
  <c r="I29"/>
  <c r="G30"/>
  <c r="G29" s="1"/>
  <c r="H30"/>
  <c r="K30"/>
  <c r="J31"/>
  <c r="K31"/>
  <c r="G32"/>
  <c r="H32"/>
  <c r="J32"/>
  <c r="K32"/>
  <c r="K33"/>
  <c r="K35"/>
  <c r="G38"/>
  <c r="G37" s="1"/>
  <c r="H38"/>
  <c r="H37" s="1"/>
  <c r="I38"/>
  <c r="I37" s="1"/>
  <c r="J38"/>
  <c r="J37" s="1"/>
  <c r="K38"/>
  <c r="K39"/>
  <c r="H42"/>
  <c r="I42"/>
  <c r="I41" s="1"/>
  <c r="J42"/>
  <c r="G42"/>
  <c r="K43"/>
  <c r="K45"/>
  <c r="K46"/>
  <c r="K47"/>
  <c r="J49"/>
  <c r="K49"/>
  <c r="J50"/>
  <c r="K50"/>
  <c r="G52"/>
  <c r="H52"/>
  <c r="K52"/>
  <c r="K54"/>
  <c r="K56"/>
  <c r="K58"/>
  <c r="G60"/>
  <c r="H60"/>
  <c r="I60"/>
  <c r="J60"/>
  <c r="K61"/>
  <c r="K60" s="1"/>
  <c r="K63"/>
  <c r="F60"/>
  <c r="E60"/>
  <c r="D60"/>
  <c r="C60"/>
  <c r="C44"/>
  <c r="K44" s="1"/>
  <c r="F42"/>
  <c r="E42"/>
  <c r="D42"/>
  <c r="C42"/>
  <c r="F41"/>
  <c r="E41"/>
  <c r="D41"/>
  <c r="C41"/>
  <c r="F37"/>
  <c r="E37"/>
  <c r="D37"/>
  <c r="C37"/>
  <c r="E29"/>
  <c r="D29"/>
  <c r="C29"/>
  <c r="K21"/>
  <c r="K20"/>
  <c r="D19"/>
  <c r="K19" s="1"/>
  <c r="K18"/>
  <c r="J17"/>
  <c r="I17"/>
  <c r="H17"/>
  <c r="G17"/>
  <c r="G16" s="1"/>
  <c r="F17"/>
  <c r="E17"/>
  <c r="D17"/>
  <c r="C17"/>
  <c r="F16"/>
  <c r="F64" s="1"/>
  <c r="E16"/>
  <c r="E64" s="1"/>
  <c r="D16"/>
  <c r="D64" s="1"/>
  <c r="C16"/>
  <c r="C64" s="1"/>
  <c r="K17" l="1"/>
  <c r="J41"/>
  <c r="H41"/>
  <c r="K37"/>
  <c r="J16"/>
  <c r="I16"/>
  <c r="H16"/>
  <c r="J29"/>
  <c r="K29"/>
  <c r="H29"/>
  <c r="G41"/>
  <c r="K42"/>
  <c r="K41" s="1"/>
  <c r="J64"/>
  <c r="I64"/>
  <c r="H64"/>
  <c r="G64"/>
  <c r="K16"/>
  <c r="K64" s="1"/>
</calcChain>
</file>

<file path=xl/sharedStrings.xml><?xml version="1.0" encoding="utf-8"?>
<sst xmlns="http://schemas.openxmlformats.org/spreadsheetml/2006/main" count="59" uniqueCount="57">
  <si>
    <t>Приложение № 3</t>
  </si>
  <si>
    <t xml:space="preserve">к Закону Приднестровской Молдавской Республики 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</si>
  <si>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</si>
  <si>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</si>
  <si>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2018 год"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</si>
  <si>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</si>
  <si>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</si>
  <si>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</si>
  <si>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на 2018 год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</si>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</sst>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64" fontId="3" fillId="0" borderId="3" xfId="0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left"/>
    </xf>
    <xf numFmtId="164" fontId="3" fillId="0" borderId="6" xfId="1" applyNumberFormat="1" applyFont="1" applyFill="1" applyBorder="1"/>
    <xf numFmtId="164" fontId="3" fillId="0" borderId="6" xfId="0" applyNumberFormat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6" xfId="0" applyNumberFormat="1" applyFont="1" applyFill="1" applyBorder="1"/>
    <xf numFmtId="164" fontId="3" fillId="0" borderId="6" xfId="1" applyNumberFormat="1" applyFont="1" applyFill="1" applyBorder="1" applyAlignment="1">
      <alignment horizontal="left"/>
    </xf>
    <xf numFmtId="164" fontId="4" fillId="0" borderId="6" xfId="0" applyNumberFormat="1" applyFont="1" applyFill="1" applyBorder="1"/>
    <xf numFmtId="164" fontId="4" fillId="0" borderId="7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/>
    <xf numFmtId="164" fontId="3" fillId="0" borderId="7" xfId="1" applyNumberFormat="1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4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/>
    <xf numFmtId="164" fontId="4" fillId="0" borderId="4" xfId="0" applyNumberFormat="1" applyFont="1" applyFill="1" applyBorder="1"/>
    <xf numFmtId="164" fontId="4" fillId="0" borderId="7" xfId="1" applyNumberFormat="1" applyFont="1" applyFill="1" applyBorder="1"/>
    <xf numFmtId="164" fontId="3" fillId="0" borderId="8" xfId="0" applyNumberFormat="1" applyFont="1" applyFill="1" applyBorder="1"/>
    <xf numFmtId="164" fontId="3" fillId="0" borderId="2" xfId="1" applyNumberFormat="1" applyFont="1" applyFill="1" applyBorder="1"/>
    <xf numFmtId="164" fontId="3" fillId="0" borderId="8" xfId="1" applyNumberFormat="1" applyFont="1" applyFill="1" applyBorder="1"/>
    <xf numFmtId="164" fontId="3" fillId="0" borderId="1" xfId="1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3" xfId="1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4" fillId="0" borderId="6" xfId="0" applyFont="1" applyFill="1" applyBorder="1"/>
    <xf numFmtId="0" fontId="3" fillId="0" borderId="6" xfId="0" applyFont="1" applyFill="1" applyBorder="1" applyAlignment="1"/>
    <xf numFmtId="0" fontId="4" fillId="0" borderId="6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8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4" fillId="0" borderId="6" xfId="0" applyFont="1" applyFill="1" applyBorder="1" applyAlignment="1"/>
    <xf numFmtId="44" fontId="4" fillId="0" borderId="6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/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96" zoomScaleNormal="96" workbookViewId="0">
      <pane xSplit="2" ySplit="15" topLeftCell="C41" activePane="bottomRight" state="frozen"/>
      <selection pane="topRight" activeCell="C1" sqref="C1"/>
      <selection pane="bottomLeft" activeCell="A16" sqref="A16"/>
      <selection pane="bottomRight" activeCell="B44" sqref="B44"/>
    </sheetView>
  </sheetViews>
  <sheetFormatPr defaultRowHeight="15"/>
  <cols>
    <col min="1" max="1" width="9.140625" customWidth="1"/>
    <col min="2" max="2" width="40.140625" customWidth="1"/>
    <col min="3" max="3" width="14.5703125" customWidth="1"/>
    <col min="4" max="4" width="14.5703125" bestFit="1" customWidth="1"/>
    <col min="5" max="5" width="15.7109375" bestFit="1" customWidth="1"/>
    <col min="6" max="6" width="14.7109375" customWidth="1"/>
    <col min="7" max="8" width="14.5703125" bestFit="1" customWidth="1"/>
    <col min="9" max="9" width="16" bestFit="1" customWidth="1"/>
    <col min="10" max="10" width="14.5703125" bestFit="1" customWidth="1"/>
    <col min="11" max="11" width="15.7109375" bestFit="1" customWidth="1"/>
  </cols>
  <sheetData>
    <row r="1" spans="1:1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58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.75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5.75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5.75">
      <c r="A13" s="59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5.75" thickBot="1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1" t="s">
        <v>9</v>
      </c>
    </row>
    <row r="15" spans="1:11" ht="30.75" thickBot="1">
      <c r="A15" s="32" t="s">
        <v>10</v>
      </c>
      <c r="B15" s="33" t="s">
        <v>11</v>
      </c>
      <c r="C15" s="34" t="s">
        <v>12</v>
      </c>
      <c r="D15" s="34" t="s">
        <v>13</v>
      </c>
      <c r="E15" s="34" t="s">
        <v>14</v>
      </c>
      <c r="F15" s="34" t="s">
        <v>15</v>
      </c>
      <c r="G15" s="34" t="s">
        <v>16</v>
      </c>
      <c r="H15" s="34" t="s">
        <v>17</v>
      </c>
      <c r="I15" s="34" t="s">
        <v>18</v>
      </c>
      <c r="J15" s="34" t="s">
        <v>19</v>
      </c>
      <c r="K15" s="34" t="s">
        <v>20</v>
      </c>
    </row>
    <row r="16" spans="1:11" ht="15.75" thickBot="1">
      <c r="A16" s="35">
        <v>1000000</v>
      </c>
      <c r="B16" s="36" t="s">
        <v>21</v>
      </c>
      <c r="C16" s="1">
        <f t="shared" ref="C16:K16" si="0">SUM(C17+C23+C26+C28+C35+C37)</f>
        <v>215892879</v>
      </c>
      <c r="D16" s="1">
        <f t="shared" si="0"/>
        <v>23704915</v>
      </c>
      <c r="E16" s="1">
        <f t="shared" si="0"/>
        <v>156735483</v>
      </c>
      <c r="F16" s="1">
        <f t="shared" si="0"/>
        <v>133372837</v>
      </c>
      <c r="G16" s="1">
        <f>SUM(G17+G23+G26+G28+G35+G37)</f>
        <v>62450073</v>
      </c>
      <c r="H16" s="1">
        <f t="shared" si="0"/>
        <v>87307660</v>
      </c>
      <c r="I16" s="1">
        <f t="shared" si="0"/>
        <v>41741419</v>
      </c>
      <c r="J16" s="1">
        <f t="shared" si="0"/>
        <v>24883813</v>
      </c>
      <c r="K16" s="1">
        <f t="shared" si="0"/>
        <v>746089079</v>
      </c>
    </row>
    <row r="17" spans="1:11">
      <c r="A17" s="37">
        <v>1010000</v>
      </c>
      <c r="B17" s="38" t="s">
        <v>22</v>
      </c>
      <c r="C17" s="2">
        <f t="shared" ref="C17:K17" si="1">SUM(C18:C21)</f>
        <v>182499453</v>
      </c>
      <c r="D17" s="2">
        <f t="shared" si="1"/>
        <v>17056445</v>
      </c>
      <c r="E17" s="2">
        <f t="shared" si="1"/>
        <v>134906010</v>
      </c>
      <c r="F17" s="2">
        <f t="shared" si="1"/>
        <v>101937345</v>
      </c>
      <c r="G17" s="2">
        <f t="shared" si="1"/>
        <v>47420932</v>
      </c>
      <c r="H17" s="2">
        <f t="shared" si="1"/>
        <v>54063981</v>
      </c>
      <c r="I17" s="2">
        <f t="shared" si="1"/>
        <v>25177250</v>
      </c>
      <c r="J17" s="2">
        <f t="shared" si="1"/>
        <v>17384486</v>
      </c>
      <c r="K17" s="3">
        <f t="shared" si="1"/>
        <v>580445902</v>
      </c>
    </row>
    <row r="18" spans="1:11">
      <c r="A18" s="39">
        <v>1010100</v>
      </c>
      <c r="B18" s="42" t="s">
        <v>23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f>SUM(C18:J18)</f>
        <v>0</v>
      </c>
    </row>
    <row r="19" spans="1:11" ht="29.25" customHeight="1">
      <c r="A19" s="39">
        <v>1010200</v>
      </c>
      <c r="B19" s="40" t="s">
        <v>24</v>
      </c>
      <c r="C19" s="6">
        <v>32472165</v>
      </c>
      <c r="D19" s="6">
        <f>8696993-2384437-402785</f>
        <v>5909771</v>
      </c>
      <c r="E19" s="6">
        <v>76065752</v>
      </c>
      <c r="F19" s="6">
        <v>55421919</v>
      </c>
      <c r="G19" s="6">
        <f>27111143+796729</f>
        <v>27907872</v>
      </c>
      <c r="H19" s="6">
        <v>31990580</v>
      </c>
      <c r="I19" s="6">
        <v>14385166</v>
      </c>
      <c r="J19" s="6">
        <v>9973098</v>
      </c>
      <c r="K19" s="5">
        <f>SUM(C19:J19)</f>
        <v>254126323</v>
      </c>
    </row>
    <row r="20" spans="1:11" ht="57.75">
      <c r="A20" s="39">
        <v>1010600</v>
      </c>
      <c r="B20" s="40" t="s">
        <v>25</v>
      </c>
      <c r="C20" s="7">
        <v>1025359</v>
      </c>
      <c r="D20" s="7">
        <v>5601</v>
      </c>
      <c r="E20" s="7">
        <v>2843988</v>
      </c>
      <c r="F20" s="7">
        <v>622510</v>
      </c>
      <c r="G20" s="7">
        <v>1594</v>
      </c>
      <c r="H20" s="7">
        <v>330419</v>
      </c>
      <c r="I20" s="7">
        <v>35010</v>
      </c>
      <c r="J20" s="7">
        <v>0</v>
      </c>
      <c r="K20" s="5">
        <f>SUM(C20:J20)</f>
        <v>4864481</v>
      </c>
    </row>
    <row r="21" spans="1:11">
      <c r="A21" s="39">
        <v>1010700</v>
      </c>
      <c r="B21" s="40" t="s">
        <v>26</v>
      </c>
      <c r="C21" s="4">
        <f>132128509+13450500+3422920</f>
        <v>149001929</v>
      </c>
      <c r="D21" s="4">
        <f>11317333-176260</f>
        <v>11141073</v>
      </c>
      <c r="E21" s="4">
        <f>54600360+1395910</f>
        <v>55996270</v>
      </c>
      <c r="F21" s="4">
        <f>45269928+622988</f>
        <v>45892916</v>
      </c>
      <c r="G21" s="4">
        <f>17411466+2100000</f>
        <v>19511466</v>
      </c>
      <c r="H21" s="4">
        <f>17814924+2909327+1018731</f>
        <v>21742982</v>
      </c>
      <c r="I21" s="4">
        <f>10641434+115640</f>
        <v>10757074</v>
      </c>
      <c r="J21" s="4">
        <f>7175810+235578</f>
        <v>7411388</v>
      </c>
      <c r="K21" s="5">
        <f>SUM(C21:J21)</f>
        <v>321455098</v>
      </c>
    </row>
    <row r="22" spans="1:11" ht="0.75" customHeight="1">
      <c r="A22" s="41"/>
      <c r="B22" s="40"/>
      <c r="C22" s="7"/>
      <c r="D22" s="7"/>
      <c r="E22" s="7"/>
      <c r="F22" s="7"/>
      <c r="G22" s="7"/>
      <c r="H22" s="7"/>
      <c r="I22" s="7"/>
      <c r="J22" s="7"/>
      <c r="K22" s="5"/>
    </row>
    <row r="23" spans="1:11" ht="29.25" customHeight="1">
      <c r="A23" s="42">
        <v>1020000</v>
      </c>
      <c r="B23" s="40" t="s">
        <v>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5">
        <f>SUM(C23:J23)</f>
        <v>0</v>
      </c>
    </row>
    <row r="24" spans="1:11">
      <c r="A24" s="39">
        <v>1020100</v>
      </c>
      <c r="B24" s="40" t="s">
        <v>28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f>SUM(C24:J24)</f>
        <v>0</v>
      </c>
    </row>
    <row r="25" spans="1:11" hidden="1">
      <c r="A25" s="39"/>
      <c r="B25" s="40"/>
      <c r="C25" s="7"/>
      <c r="D25" s="7"/>
      <c r="E25" s="7"/>
      <c r="F25" s="7"/>
      <c r="G25" s="7"/>
      <c r="H25" s="7"/>
      <c r="I25" s="7"/>
      <c r="J25" s="7"/>
      <c r="K25" s="5"/>
    </row>
    <row r="26" spans="1:11">
      <c r="A26" s="39">
        <v>1040000</v>
      </c>
      <c r="B26" s="40" t="s">
        <v>29</v>
      </c>
      <c r="C26" s="8">
        <v>4108684</v>
      </c>
      <c r="D26" s="8">
        <f>252097-51111</f>
        <v>200986</v>
      </c>
      <c r="E26" s="8">
        <v>3435901</v>
      </c>
      <c r="F26" s="8">
        <v>2571081</v>
      </c>
      <c r="G26" s="8">
        <v>2369351</v>
      </c>
      <c r="H26" s="8">
        <v>2952526</v>
      </c>
      <c r="I26" s="8">
        <v>1568239</v>
      </c>
      <c r="J26" s="8">
        <v>981498</v>
      </c>
      <c r="K26" s="5">
        <f>SUM(C26:J26)</f>
        <v>18188266</v>
      </c>
    </row>
    <row r="27" spans="1:11" hidden="1">
      <c r="A27" s="41"/>
      <c r="B27" s="43"/>
      <c r="C27" s="9"/>
      <c r="D27" s="9"/>
      <c r="E27" s="9"/>
      <c r="F27" s="9"/>
      <c r="G27" s="9"/>
      <c r="H27" s="9"/>
      <c r="I27" s="9"/>
      <c r="J27" s="9"/>
      <c r="K27" s="5"/>
    </row>
    <row r="28" spans="1:11" ht="29.25">
      <c r="A28" s="39">
        <v>1050000</v>
      </c>
      <c r="B28" s="40" t="s">
        <v>30</v>
      </c>
      <c r="C28" s="8">
        <v>8131497</v>
      </c>
      <c r="D28" s="8">
        <v>68755</v>
      </c>
      <c r="E28" s="8">
        <v>8229473</v>
      </c>
      <c r="F28" s="8">
        <v>19999637</v>
      </c>
      <c r="G28" s="8">
        <f>9935759-1299432-4000</f>
        <v>8632327</v>
      </c>
      <c r="H28" s="8">
        <f>23764608-786188</f>
        <v>22978420</v>
      </c>
      <c r="I28" s="8">
        <v>11788809</v>
      </c>
      <c r="J28" s="8">
        <f>4147007-59812+323351</f>
        <v>4410546</v>
      </c>
      <c r="K28" s="5">
        <f>SUM(C28:J28)</f>
        <v>84239464</v>
      </c>
    </row>
    <row r="29" spans="1:11">
      <c r="A29" s="39">
        <v>1050100</v>
      </c>
      <c r="B29" s="40" t="s">
        <v>31</v>
      </c>
      <c r="C29" s="4">
        <f t="shared" ref="C29:K29" si="2">SUM(C30:C32)</f>
        <v>7984641</v>
      </c>
      <c r="D29" s="4">
        <f t="shared" si="2"/>
        <v>68755</v>
      </c>
      <c r="E29" s="4">
        <f t="shared" si="2"/>
        <v>8228318</v>
      </c>
      <c r="F29" s="4">
        <f>SUM(F30:F32)</f>
        <v>17601656</v>
      </c>
      <c r="G29" s="4">
        <f>SUM(G30:G32)</f>
        <v>8500357</v>
      </c>
      <c r="H29" s="4">
        <f t="shared" si="2"/>
        <v>21514048</v>
      </c>
      <c r="I29" s="4">
        <f t="shared" si="2"/>
        <v>8761503</v>
      </c>
      <c r="J29" s="4">
        <f t="shared" si="2"/>
        <v>2999590</v>
      </c>
      <c r="K29" s="4">
        <f t="shared" si="2"/>
        <v>75658868</v>
      </c>
    </row>
    <row r="30" spans="1:11" ht="30">
      <c r="A30" s="41">
        <v>1050101</v>
      </c>
      <c r="B30" s="43" t="s">
        <v>32</v>
      </c>
      <c r="C30" s="9">
        <v>343726</v>
      </c>
      <c r="D30" s="9">
        <v>0</v>
      </c>
      <c r="E30" s="9">
        <v>829937</v>
      </c>
      <c r="F30" s="9">
        <v>7535141</v>
      </c>
      <c r="G30" s="9">
        <f>6675253-1299432</f>
        <v>5375821</v>
      </c>
      <c r="H30" s="10">
        <f>11723281</f>
        <v>11723281</v>
      </c>
      <c r="I30" s="9">
        <v>6074178</v>
      </c>
      <c r="J30" s="10">
        <v>1614686</v>
      </c>
      <c r="K30" s="11">
        <f>SUM(C30:J30)</f>
        <v>33496770</v>
      </c>
    </row>
    <row r="31" spans="1:11" ht="30">
      <c r="A31" s="41">
        <v>1050102</v>
      </c>
      <c r="B31" s="43" t="s">
        <v>33</v>
      </c>
      <c r="C31" s="9">
        <v>7533148</v>
      </c>
      <c r="D31" s="9">
        <v>66234</v>
      </c>
      <c r="E31" s="9">
        <v>7251845</v>
      </c>
      <c r="F31" s="9">
        <v>9390228</v>
      </c>
      <c r="G31" s="9">
        <v>2830962</v>
      </c>
      <c r="H31" s="10">
        <v>8976688</v>
      </c>
      <c r="I31" s="9">
        <v>2275298</v>
      </c>
      <c r="J31" s="10">
        <f>1120986-59812</f>
        <v>1061174</v>
      </c>
      <c r="K31" s="11">
        <f>SUM(C31:J31)</f>
        <v>39385577</v>
      </c>
    </row>
    <row r="32" spans="1:11">
      <c r="A32" s="41">
        <v>1050103</v>
      </c>
      <c r="B32" s="43" t="s">
        <v>34</v>
      </c>
      <c r="C32" s="9">
        <v>107767</v>
      </c>
      <c r="D32" s="9">
        <v>2521</v>
      </c>
      <c r="E32" s="9">
        <v>146536</v>
      </c>
      <c r="F32" s="9">
        <v>676287</v>
      </c>
      <c r="G32" s="9">
        <f>297574-4000</f>
        <v>293574</v>
      </c>
      <c r="H32" s="10">
        <f>1600267-786188</f>
        <v>814079</v>
      </c>
      <c r="I32" s="9">
        <v>412027</v>
      </c>
      <c r="J32" s="10">
        <f>379+323351</f>
        <v>323730</v>
      </c>
      <c r="K32" s="11">
        <f>SUM(C32:J32)</f>
        <v>2776521</v>
      </c>
    </row>
    <row r="33" spans="1:11" ht="28.5" customHeight="1">
      <c r="A33" s="42">
        <v>1051100</v>
      </c>
      <c r="B33" s="40" t="s">
        <v>35</v>
      </c>
      <c r="C33" s="12">
        <v>29244</v>
      </c>
      <c r="D33" s="12">
        <v>0</v>
      </c>
      <c r="E33" s="12">
        <v>1155</v>
      </c>
      <c r="F33" s="12">
        <v>2382981</v>
      </c>
      <c r="G33" s="12">
        <v>127432</v>
      </c>
      <c r="H33" s="12">
        <v>1395582</v>
      </c>
      <c r="I33" s="12">
        <v>3007306</v>
      </c>
      <c r="J33" s="12">
        <v>1409931</v>
      </c>
      <c r="K33" s="5">
        <f>SUM(C33:J33)</f>
        <v>8353631</v>
      </c>
    </row>
    <row r="34" spans="1:11" hidden="1">
      <c r="A34" s="41"/>
      <c r="B34" s="43"/>
      <c r="C34" s="9"/>
      <c r="D34" s="9"/>
      <c r="E34" s="9"/>
      <c r="F34" s="9"/>
      <c r="G34" s="9"/>
      <c r="H34" s="9"/>
      <c r="I34" s="9"/>
      <c r="J34" s="9"/>
      <c r="K34" s="5"/>
    </row>
    <row r="35" spans="1:11" ht="28.5" customHeight="1">
      <c r="A35" s="42">
        <v>1060000</v>
      </c>
      <c r="B35" s="40" t="s">
        <v>36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5">
        <f>SUM(C35+D35+E35+F35+G35+H35+I35+J35)</f>
        <v>0</v>
      </c>
    </row>
    <row r="36" spans="1:11" hidden="1">
      <c r="A36" s="39"/>
      <c r="B36" s="40"/>
      <c r="C36" s="9"/>
      <c r="D36" s="9"/>
      <c r="E36" s="9"/>
      <c r="F36" s="9"/>
      <c r="G36" s="9"/>
      <c r="H36" s="9"/>
      <c r="I36" s="9"/>
      <c r="J36" s="9"/>
      <c r="K36" s="5"/>
    </row>
    <row r="37" spans="1:11">
      <c r="A37" s="39">
        <v>1400000</v>
      </c>
      <c r="B37" s="40" t="s">
        <v>37</v>
      </c>
      <c r="C37" s="13">
        <f t="shared" ref="C37:K37" si="3">C38+C39</f>
        <v>21153245</v>
      </c>
      <c r="D37" s="13">
        <f t="shared" si="3"/>
        <v>6378729</v>
      </c>
      <c r="E37" s="13">
        <f t="shared" si="3"/>
        <v>10164099</v>
      </c>
      <c r="F37" s="13">
        <f t="shared" si="3"/>
        <v>8864774</v>
      </c>
      <c r="G37" s="13">
        <f t="shared" si="3"/>
        <v>4027463</v>
      </c>
      <c r="H37" s="13">
        <f t="shared" si="3"/>
        <v>7312733</v>
      </c>
      <c r="I37" s="13">
        <f t="shared" si="3"/>
        <v>3207121</v>
      </c>
      <c r="J37" s="13">
        <f t="shared" si="3"/>
        <v>2107283</v>
      </c>
      <c r="K37" s="8">
        <f t="shared" si="3"/>
        <v>63215447</v>
      </c>
    </row>
    <row r="38" spans="1:11">
      <c r="A38" s="39">
        <v>1400400</v>
      </c>
      <c r="B38" s="40" t="s">
        <v>38</v>
      </c>
      <c r="C38" s="14">
        <v>16524300</v>
      </c>
      <c r="D38" s="14">
        <v>6231404</v>
      </c>
      <c r="E38" s="14">
        <v>7119908</v>
      </c>
      <c r="F38" s="14">
        <f>5754749+1400000</f>
        <v>7154749</v>
      </c>
      <c r="G38" s="15">
        <f>3327868-1088-78188</f>
        <v>3248592</v>
      </c>
      <c r="H38" s="15">
        <f>5402690-13560</f>
        <v>5389130</v>
      </c>
      <c r="I38" s="15">
        <f>2627847-12180</f>
        <v>2615667</v>
      </c>
      <c r="J38" s="15">
        <f>1772351-22304</f>
        <v>1750047</v>
      </c>
      <c r="K38" s="5">
        <f>SUM(C38:J38)</f>
        <v>50033797</v>
      </c>
    </row>
    <row r="39" spans="1:11" ht="15.75" thickBot="1">
      <c r="A39" s="39">
        <v>1400500</v>
      </c>
      <c r="B39" s="42" t="s">
        <v>39</v>
      </c>
      <c r="C39" s="7">
        <v>4628945</v>
      </c>
      <c r="D39" s="7">
        <v>147325</v>
      </c>
      <c r="E39" s="7">
        <v>3044191</v>
      </c>
      <c r="F39" s="7">
        <v>1710025</v>
      </c>
      <c r="G39" s="7">
        <v>778871</v>
      </c>
      <c r="H39" s="7">
        <v>1923603</v>
      </c>
      <c r="I39" s="7">
        <v>591454</v>
      </c>
      <c r="J39" s="7">
        <v>357236</v>
      </c>
      <c r="K39" s="5">
        <f>SUM(C39:J39)</f>
        <v>13181650</v>
      </c>
    </row>
    <row r="40" spans="1:11" ht="15.75" hidden="1" thickBot="1">
      <c r="A40" s="44"/>
      <c r="B40" s="45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5.75" thickBot="1">
      <c r="A41" s="46">
        <v>2000000</v>
      </c>
      <c r="B41" s="47" t="s">
        <v>40</v>
      </c>
      <c r="C41" s="18">
        <f t="shared" ref="C41:K41" si="4">C42+C49+C52+C54+C56+C58</f>
        <v>6489668</v>
      </c>
      <c r="D41" s="18">
        <f t="shared" si="4"/>
        <v>142147</v>
      </c>
      <c r="E41" s="18">
        <f t="shared" si="4"/>
        <v>6916996</v>
      </c>
      <c r="F41" s="18">
        <f t="shared" si="4"/>
        <v>1704823</v>
      </c>
      <c r="G41" s="18">
        <f t="shared" si="4"/>
        <v>2812672</v>
      </c>
      <c r="H41" s="18">
        <f t="shared" si="4"/>
        <v>3518962</v>
      </c>
      <c r="I41" s="18">
        <f t="shared" si="4"/>
        <v>3316026</v>
      </c>
      <c r="J41" s="18">
        <f t="shared" si="4"/>
        <v>2697268</v>
      </c>
      <c r="K41" s="19">
        <f t="shared" si="4"/>
        <v>27598562</v>
      </c>
    </row>
    <row r="42" spans="1:11" ht="43.5">
      <c r="A42" s="48">
        <v>2010000</v>
      </c>
      <c r="B42" s="40" t="s">
        <v>41</v>
      </c>
      <c r="C42" s="4">
        <f t="shared" ref="C42:J42" si="5">SUM(C43:C47)</f>
        <v>2349188</v>
      </c>
      <c r="D42" s="4">
        <f t="shared" si="5"/>
        <v>62093</v>
      </c>
      <c r="E42" s="4">
        <f t="shared" si="5"/>
        <v>5422593</v>
      </c>
      <c r="F42" s="4">
        <f t="shared" si="5"/>
        <v>1087049</v>
      </c>
      <c r="G42" s="4">
        <f>SUM(G43:G47)</f>
        <v>1076563</v>
      </c>
      <c r="H42" s="4">
        <f t="shared" si="5"/>
        <v>2731646</v>
      </c>
      <c r="I42" s="4">
        <f t="shared" si="5"/>
        <v>2804954</v>
      </c>
      <c r="J42" s="4">
        <f t="shared" si="5"/>
        <v>2418667</v>
      </c>
      <c r="K42" s="5">
        <f t="shared" ref="K42:K47" si="6">SUM(C42:J42)</f>
        <v>17952753</v>
      </c>
    </row>
    <row r="43" spans="1:11" ht="43.5">
      <c r="A43" s="49">
        <v>2010200</v>
      </c>
      <c r="B43" s="40" t="s">
        <v>42</v>
      </c>
      <c r="C43" s="6">
        <v>1725456</v>
      </c>
      <c r="D43" s="6">
        <v>62093</v>
      </c>
      <c r="E43" s="6">
        <v>2410949</v>
      </c>
      <c r="F43" s="6">
        <v>512542</v>
      </c>
      <c r="G43" s="6">
        <f>630118-74532-176305</f>
        <v>379281</v>
      </c>
      <c r="H43" s="6">
        <v>894160</v>
      </c>
      <c r="I43" s="6">
        <v>388824</v>
      </c>
      <c r="J43" s="6">
        <v>462190</v>
      </c>
      <c r="K43" s="5">
        <f t="shared" si="6"/>
        <v>6835495</v>
      </c>
    </row>
    <row r="44" spans="1:11" ht="43.5">
      <c r="A44" s="49">
        <v>2010300</v>
      </c>
      <c r="B44" s="40" t="s">
        <v>43</v>
      </c>
      <c r="C44" s="7">
        <f>2767-2148</f>
        <v>619</v>
      </c>
      <c r="D44" s="7">
        <v>0</v>
      </c>
      <c r="E44" s="7">
        <v>2148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5">
        <f t="shared" si="6"/>
        <v>2767</v>
      </c>
    </row>
    <row r="45" spans="1:11" ht="29.25">
      <c r="A45" s="39">
        <v>2010400</v>
      </c>
      <c r="B45" s="40" t="s">
        <v>44</v>
      </c>
      <c r="C45" s="7">
        <v>459845</v>
      </c>
      <c r="D45" s="7">
        <v>0</v>
      </c>
      <c r="E45" s="7">
        <v>254671</v>
      </c>
      <c r="F45" s="7">
        <f>410487+136442</f>
        <v>546929</v>
      </c>
      <c r="G45" s="7">
        <v>348985</v>
      </c>
      <c r="H45" s="7">
        <v>1808438</v>
      </c>
      <c r="I45" s="7">
        <v>2367697</v>
      </c>
      <c r="J45" s="7">
        <v>1933618</v>
      </c>
      <c r="K45" s="5">
        <f t="shared" si="6"/>
        <v>7720183</v>
      </c>
    </row>
    <row r="46" spans="1:11" ht="29.25">
      <c r="A46" s="42">
        <v>2010500</v>
      </c>
      <c r="B46" s="40" t="s">
        <v>45</v>
      </c>
      <c r="C46" s="20">
        <v>12748</v>
      </c>
      <c r="D46" s="20">
        <v>0</v>
      </c>
      <c r="E46" s="20">
        <v>5488</v>
      </c>
      <c r="F46" s="20">
        <f>6787+3558</f>
        <v>10345</v>
      </c>
      <c r="G46" s="20">
        <v>7957</v>
      </c>
      <c r="H46" s="20">
        <v>14595</v>
      </c>
      <c r="I46" s="20">
        <v>24045</v>
      </c>
      <c r="J46" s="20">
        <v>20484</v>
      </c>
      <c r="K46" s="5">
        <f t="shared" si="6"/>
        <v>95662</v>
      </c>
    </row>
    <row r="47" spans="1:11" ht="29.25">
      <c r="A47" s="42">
        <v>2010900</v>
      </c>
      <c r="B47" s="40" t="s">
        <v>46</v>
      </c>
      <c r="C47" s="12">
        <v>150520</v>
      </c>
      <c r="D47" s="12">
        <v>0</v>
      </c>
      <c r="E47" s="12">
        <v>2749337</v>
      </c>
      <c r="F47" s="12">
        <v>17233</v>
      </c>
      <c r="G47" s="12">
        <v>340340</v>
      </c>
      <c r="H47" s="12">
        <v>14453</v>
      </c>
      <c r="I47" s="12">
        <v>24388</v>
      </c>
      <c r="J47" s="12">
        <v>2375</v>
      </c>
      <c r="K47" s="5">
        <f t="shared" si="6"/>
        <v>3298646</v>
      </c>
    </row>
    <row r="48" spans="1:11" hidden="1">
      <c r="A48" s="39"/>
      <c r="B48" s="40"/>
      <c r="C48" s="7"/>
      <c r="D48" s="7"/>
      <c r="E48" s="7"/>
      <c r="F48" s="7"/>
      <c r="G48" s="7"/>
      <c r="H48" s="7"/>
      <c r="I48" s="7"/>
      <c r="J48" s="7"/>
      <c r="K48" s="5"/>
    </row>
    <row r="49" spans="1:11" ht="43.5">
      <c r="A49" s="42">
        <v>2020000</v>
      </c>
      <c r="B49" s="40" t="s">
        <v>47</v>
      </c>
      <c r="C49" s="4">
        <v>1080690</v>
      </c>
      <c r="D49" s="4">
        <v>34926</v>
      </c>
      <c r="E49" s="4">
        <v>374590</v>
      </c>
      <c r="F49" s="4">
        <v>110000</v>
      </c>
      <c r="G49" s="4">
        <v>1012115</v>
      </c>
      <c r="H49" s="4">
        <v>53825</v>
      </c>
      <c r="I49" s="4">
        <v>40690</v>
      </c>
      <c r="J49" s="6">
        <f>31932+98749</f>
        <v>130681</v>
      </c>
      <c r="K49" s="5">
        <f>SUM(C49:J49)</f>
        <v>2837517</v>
      </c>
    </row>
    <row r="50" spans="1:11" ht="45">
      <c r="A50" s="50">
        <v>2020100</v>
      </c>
      <c r="B50" s="51" t="s">
        <v>48</v>
      </c>
      <c r="C50" s="21">
        <v>750000</v>
      </c>
      <c r="D50" s="21">
        <v>23639</v>
      </c>
      <c r="E50" s="21">
        <v>220000</v>
      </c>
      <c r="F50" s="21">
        <v>100000</v>
      </c>
      <c r="G50" s="21">
        <v>1000000</v>
      </c>
      <c r="H50" s="21">
        <v>32000</v>
      </c>
      <c r="I50" s="21">
        <v>40690</v>
      </c>
      <c r="J50" s="22">
        <f>31932+98749</f>
        <v>130681</v>
      </c>
      <c r="K50" s="11">
        <f>SUM(C50:J50)</f>
        <v>2297010</v>
      </c>
    </row>
    <row r="51" spans="1:11" hidden="1">
      <c r="A51" s="41"/>
      <c r="B51" s="43"/>
      <c r="C51" s="9"/>
      <c r="D51" s="9"/>
      <c r="E51" s="9"/>
      <c r="F51" s="9"/>
      <c r="G51" s="9"/>
      <c r="H51" s="9"/>
      <c r="I51" s="9"/>
      <c r="J51" s="9"/>
      <c r="K51" s="5"/>
    </row>
    <row r="52" spans="1:11">
      <c r="A52" s="39">
        <v>2060000</v>
      </c>
      <c r="B52" s="40" t="s">
        <v>49</v>
      </c>
      <c r="C52" s="4">
        <v>1091805</v>
      </c>
      <c r="D52" s="4">
        <f>112482-112482</f>
        <v>0</v>
      </c>
      <c r="E52" s="4">
        <v>9676</v>
      </c>
      <c r="F52" s="4">
        <v>0</v>
      </c>
      <c r="G52" s="4">
        <f>16923+1088</f>
        <v>18011</v>
      </c>
      <c r="H52" s="4">
        <f>18860+13560</f>
        <v>32420</v>
      </c>
      <c r="I52" s="4">
        <v>12180</v>
      </c>
      <c r="J52" s="4">
        <v>22304</v>
      </c>
      <c r="K52" s="5">
        <f>SUM(C52:J52)</f>
        <v>1186396</v>
      </c>
    </row>
    <row r="53" spans="1:11" ht="0.75" customHeight="1">
      <c r="A53" s="41"/>
      <c r="B53" s="43"/>
      <c r="C53" s="9"/>
      <c r="D53" s="9"/>
      <c r="E53" s="9"/>
      <c r="F53" s="9"/>
      <c r="G53" s="9"/>
      <c r="H53" s="9"/>
      <c r="I53" s="9"/>
      <c r="J53" s="9"/>
      <c r="K53" s="5"/>
    </row>
    <row r="54" spans="1:11">
      <c r="A54" s="39">
        <v>2070000</v>
      </c>
      <c r="B54" s="42" t="s">
        <v>50</v>
      </c>
      <c r="C54" s="4">
        <v>1967985</v>
      </c>
      <c r="D54" s="4">
        <v>45128</v>
      </c>
      <c r="E54" s="4">
        <v>1110137</v>
      </c>
      <c r="F54" s="4">
        <v>507774</v>
      </c>
      <c r="G54" s="4">
        <v>705983</v>
      </c>
      <c r="H54" s="4">
        <v>701071</v>
      </c>
      <c r="I54" s="4">
        <v>458202</v>
      </c>
      <c r="J54" s="4">
        <v>125616</v>
      </c>
      <c r="K54" s="5">
        <f>SUM(C54:J54)</f>
        <v>5621896</v>
      </c>
    </row>
    <row r="55" spans="1:11" hidden="1">
      <c r="A55" s="41"/>
      <c r="B55" s="43"/>
      <c r="C55" s="9"/>
      <c r="D55" s="9"/>
      <c r="E55" s="9"/>
      <c r="F55" s="9"/>
      <c r="G55" s="9"/>
      <c r="H55" s="9"/>
      <c r="I55" s="9"/>
      <c r="J55" s="9"/>
      <c r="K55" s="5"/>
    </row>
    <row r="56" spans="1:11" ht="29.25">
      <c r="A56" s="39">
        <v>2080000</v>
      </c>
      <c r="B56" s="40" t="s">
        <v>51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5">
        <f>SUM(C56:J56)</f>
        <v>0</v>
      </c>
    </row>
    <row r="57" spans="1:11" ht="0.75" customHeight="1">
      <c r="A57" s="41"/>
      <c r="B57" s="43"/>
      <c r="C57" s="9"/>
      <c r="D57" s="9"/>
      <c r="E57" s="9"/>
      <c r="F57" s="9"/>
      <c r="G57" s="9"/>
      <c r="H57" s="9"/>
      <c r="I57" s="9"/>
      <c r="J57" s="9"/>
      <c r="K57" s="5"/>
    </row>
    <row r="58" spans="1:11">
      <c r="A58" s="39">
        <v>2090000</v>
      </c>
      <c r="B58" s="40" t="s">
        <v>52</v>
      </c>
      <c r="C58" s="7"/>
      <c r="D58" s="7"/>
      <c r="E58" s="7"/>
      <c r="F58" s="7"/>
      <c r="G58" s="7"/>
      <c r="H58" s="7"/>
      <c r="I58" s="7"/>
      <c r="J58" s="7"/>
      <c r="K58" s="5">
        <f>SUM(C58:J58)</f>
        <v>0</v>
      </c>
    </row>
    <row r="59" spans="1:11" ht="0.75" customHeight="1" thickBot="1">
      <c r="A59" s="44"/>
      <c r="B59" s="52"/>
      <c r="C59" s="23"/>
      <c r="D59" s="23"/>
      <c r="E59" s="23"/>
      <c r="F59" s="23"/>
      <c r="G59" s="23"/>
      <c r="H59" s="23"/>
      <c r="I59" s="23"/>
      <c r="J59" s="23"/>
      <c r="K59" s="5"/>
    </row>
    <row r="60" spans="1:11" ht="15.75" thickBot="1">
      <c r="A60" s="46">
        <v>4000000</v>
      </c>
      <c r="B60" s="47" t="s">
        <v>53</v>
      </c>
      <c r="C60" s="24">
        <f>SUM(C61)</f>
        <v>4748773</v>
      </c>
      <c r="D60" s="24">
        <f t="shared" ref="D60:K60" si="7">SUM(D61)</f>
        <v>1842570</v>
      </c>
      <c r="E60" s="24">
        <f t="shared" si="7"/>
        <v>1415411</v>
      </c>
      <c r="F60" s="24">
        <f t="shared" si="7"/>
        <v>1691060</v>
      </c>
      <c r="G60" s="24">
        <f t="shared" si="7"/>
        <v>436416</v>
      </c>
      <c r="H60" s="24">
        <f t="shared" si="7"/>
        <v>1004721</v>
      </c>
      <c r="I60" s="24">
        <f t="shared" si="7"/>
        <v>418239</v>
      </c>
      <c r="J60" s="24">
        <f t="shared" si="7"/>
        <v>213856</v>
      </c>
      <c r="K60" s="24">
        <f t="shared" si="7"/>
        <v>11771046</v>
      </c>
    </row>
    <row r="61" spans="1:11" ht="29.25">
      <c r="A61" s="42">
        <v>4020200</v>
      </c>
      <c r="B61" s="40" t="s">
        <v>54</v>
      </c>
      <c r="C61" s="20">
        <v>4748773</v>
      </c>
      <c r="D61" s="20">
        <v>1842570</v>
      </c>
      <c r="E61" s="20">
        <v>1415411</v>
      </c>
      <c r="F61" s="20">
        <v>1691060</v>
      </c>
      <c r="G61" s="20">
        <v>436416</v>
      </c>
      <c r="H61" s="20">
        <v>1004721</v>
      </c>
      <c r="I61" s="20">
        <v>418239</v>
      </c>
      <c r="J61" s="20">
        <v>213856</v>
      </c>
      <c r="K61" s="5">
        <f>SUM(C61:J61)</f>
        <v>11771046</v>
      </c>
    </row>
    <row r="62" spans="1:11" ht="0.75" customHeight="1" thickBot="1">
      <c r="A62" s="53"/>
      <c r="B62" s="52"/>
      <c r="C62" s="25"/>
      <c r="D62" s="25"/>
      <c r="E62" s="25"/>
      <c r="F62" s="25"/>
      <c r="G62" s="25"/>
      <c r="H62" s="25"/>
      <c r="I62" s="25"/>
      <c r="J62" s="25"/>
      <c r="K62" s="17"/>
    </row>
    <row r="63" spans="1:11" ht="30.75" thickBot="1">
      <c r="A63" s="46">
        <v>5000000</v>
      </c>
      <c r="B63" s="54" t="s">
        <v>55</v>
      </c>
      <c r="C63" s="26">
        <v>21205529</v>
      </c>
      <c r="D63" s="26">
        <v>1416244</v>
      </c>
      <c r="E63" s="26">
        <v>16459517</v>
      </c>
      <c r="F63" s="26">
        <v>10240998</v>
      </c>
      <c r="G63" s="26">
        <f>5047193-450000</f>
        <v>4597193</v>
      </c>
      <c r="H63" s="26">
        <v>8257390</v>
      </c>
      <c r="I63" s="26">
        <f>5329905+27367</f>
        <v>5357272</v>
      </c>
      <c r="J63" s="26">
        <v>4144840</v>
      </c>
      <c r="K63" s="27">
        <f>SUM(C63:J63)</f>
        <v>71678983</v>
      </c>
    </row>
    <row r="64" spans="1:11" ht="15.75" thickBot="1">
      <c r="A64" s="55"/>
      <c r="B64" s="56" t="s">
        <v>56</v>
      </c>
      <c r="C64" s="24">
        <f t="shared" ref="C64:K64" si="8">SUM(C16+C41+C60+C63)</f>
        <v>248336849</v>
      </c>
      <c r="D64" s="24">
        <f t="shared" si="8"/>
        <v>27105876</v>
      </c>
      <c r="E64" s="24">
        <f t="shared" si="8"/>
        <v>181527407</v>
      </c>
      <c r="F64" s="24">
        <f t="shared" si="8"/>
        <v>147009718</v>
      </c>
      <c r="G64" s="24">
        <f t="shared" si="8"/>
        <v>70296354</v>
      </c>
      <c r="H64" s="24">
        <f t="shared" si="8"/>
        <v>100088733</v>
      </c>
      <c r="I64" s="24">
        <f t="shared" si="8"/>
        <v>50832956</v>
      </c>
      <c r="J64" s="24">
        <f t="shared" si="8"/>
        <v>31939777</v>
      </c>
      <c r="K64" s="28">
        <f t="shared" si="8"/>
        <v>857137670</v>
      </c>
    </row>
  </sheetData>
  <mergeCells count="13">
    <mergeCell ref="A13:K13"/>
    <mergeCell ref="A7:K7"/>
    <mergeCell ref="A8:K8"/>
    <mergeCell ref="A9:K9"/>
    <mergeCell ref="A10:K10"/>
    <mergeCell ref="A11:K11"/>
    <mergeCell ref="A12:K12"/>
    <mergeCell ref="A6:K6"/>
    <mergeCell ref="A1:K1"/>
    <mergeCell ref="A2:K2"/>
    <mergeCell ref="A3:K3"/>
    <mergeCell ref="A4:K4"/>
    <mergeCell ref="A5:K5"/>
  </mergeCells>
  <pageMargins left="0.39370078740157483" right="0.39370078740157483" top="1.1811023622047245" bottom="0.39370078740157483" header="0.31496062992125984" footer="0.31496062992125984"/>
  <pageSetup paperSize="9" scale="75" firstPageNumber="15" orientation="landscape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2018-12-12T09:45:54Z</dcterms:modified>
</cp:coreProperties>
</file>