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80" windowWidth="19440" windowHeight="9915" activeTab="0"/>
  </bookViews>
  <sheets>
    <sheet name="Приложение № 6.1" sheetId="1" r:id="rId1"/>
  </sheets>
  <definedNames>
    <definedName name="_xlnm.Print_Titles" localSheetId="0">'Приложение № 6.1'!$16:$17</definedName>
    <definedName name="_xlnm.Print_Area" localSheetId="0">'Приложение № 6.1'!$A$1:$I$179</definedName>
  </definedNames>
  <calcPr fullCalcOnLoad="1"/>
</workbook>
</file>

<file path=xl/sharedStrings.xml><?xml version="1.0" encoding="utf-8"?>
<sst xmlns="http://schemas.openxmlformats.org/spreadsheetml/2006/main" count="166" uniqueCount="142">
  <si>
    <t>№ п/п</t>
  </si>
  <si>
    <t>Статьи расходов</t>
  </si>
  <si>
    <t>ДОХОДЫ,  в т.ч.:</t>
  </si>
  <si>
    <t>РАСХОДЫ,  в т.ч.:</t>
  </si>
  <si>
    <t xml:space="preserve"> </t>
  </si>
  <si>
    <t>1.</t>
  </si>
  <si>
    <t>2.</t>
  </si>
  <si>
    <t>Ремонт дорог и дорожный сервис:</t>
  </si>
  <si>
    <t>КАПИТАЛЬНЫЙ   РЕМОНТ</t>
  </si>
  <si>
    <t>Магистральные автодороги</t>
  </si>
  <si>
    <t>СРЕДНИЙ  РЕМОНТ</t>
  </si>
  <si>
    <t>а)</t>
  </si>
  <si>
    <t>Республиканские автодороги</t>
  </si>
  <si>
    <t>Местные автодороги</t>
  </si>
  <si>
    <t>б)</t>
  </si>
  <si>
    <t>Ремонт асфальтобетонных покрытий</t>
  </si>
  <si>
    <t>в)</t>
  </si>
  <si>
    <t>Ремонт гравийных и щебеночных покрытий</t>
  </si>
  <si>
    <t>Буторы-Виноградное-Малаешты-Красногорка (выборочно)</t>
  </si>
  <si>
    <t>г)</t>
  </si>
  <si>
    <t>Искусственные сооружения</t>
  </si>
  <si>
    <t>д)</t>
  </si>
  <si>
    <t>Работы по обеспечению безопасности дорожного движения</t>
  </si>
  <si>
    <t>1)</t>
  </si>
  <si>
    <t>2)</t>
  </si>
  <si>
    <t>Проектные работы</t>
  </si>
  <si>
    <t>3.</t>
  </si>
  <si>
    <t>4.</t>
  </si>
  <si>
    <t>5.</t>
  </si>
  <si>
    <t>6.</t>
  </si>
  <si>
    <t>Объемы работ, кв.м</t>
  </si>
  <si>
    <t>Организация и функционирование уличного освещения</t>
  </si>
  <si>
    <t>Строительство, реконструкция автодорог</t>
  </si>
  <si>
    <t>7.</t>
  </si>
  <si>
    <t>Ремонт тротуаров</t>
  </si>
  <si>
    <t>3)</t>
  </si>
  <si>
    <t>Субсидии Республиканского бюджета на 2017 год</t>
  </si>
  <si>
    <t>Переходящие остатки по состоянию на 01.01.2017 г.</t>
  </si>
  <si>
    <t>8.</t>
  </si>
  <si>
    <t>Развитие производственных баз</t>
  </si>
  <si>
    <t>ДОХОДЫ, в т.ч.:</t>
  </si>
  <si>
    <t>Техническое перевооружение и модернизация</t>
  </si>
  <si>
    <t>4)</t>
  </si>
  <si>
    <t>в том числе по районам,   руб.</t>
  </si>
  <si>
    <t>Приложение № 6.1</t>
  </si>
  <si>
    <t>ИТОГО по автомобильным дорогам гос.собственности,  руб.</t>
  </si>
  <si>
    <t>Григориопольский ДЭУ(с.Ташлык, г.Григориополь)</t>
  </si>
  <si>
    <t>к Закону Приднестровской Молдавской Республики</t>
  </si>
  <si>
    <r>
      <t xml:space="preserve">Разметка проезжей части </t>
    </r>
    <r>
      <rPr>
        <i/>
        <sz val="12"/>
        <rFont val="Times New Roman"/>
        <family val="1"/>
      </rPr>
      <t>(км линии)</t>
    </r>
  </si>
  <si>
    <t>Дубоссарский район и                   г. Дубоссары</t>
  </si>
  <si>
    <t>Рыбницкий район и                      г. Рыбница</t>
  </si>
  <si>
    <t>Каменский район и                     г. Каменка</t>
  </si>
  <si>
    <t>ВСЕГО ДОХОДОВ</t>
  </si>
  <si>
    <t>Рыбница-Броштяны-гр. Украины, км 0-34 (выборочно)</t>
  </si>
  <si>
    <t>Тирасполь-Каменка, км 167 (устройство пешеходной дорожки на мосту)</t>
  </si>
  <si>
    <t>Тирасполь -Каменка, км 123-128, по с. Ержово</t>
  </si>
  <si>
    <t xml:space="preserve">Каменка-Хрустовая-гр.Украины, км 0-1 </t>
  </si>
  <si>
    <t xml:space="preserve">ВСЕГО РАСХОДОВ </t>
  </si>
  <si>
    <t>Слободзейский район и                 г.Слободзея</t>
  </si>
  <si>
    <t>На новые объекты по устройству уличного освещения в пределах населенных пунктов</t>
  </si>
  <si>
    <t>"О республиканском бюджете на 2019 год"</t>
  </si>
  <si>
    <t>Субсидии республиканского бюджета на 2019 год</t>
  </si>
  <si>
    <t>Тирасполь-Каменка, км 11-23 (выборочно)</t>
  </si>
  <si>
    <t>(Тирасполь-Незаверайловка) - Чобручи</t>
  </si>
  <si>
    <t>(Тирасполь-Незавертайловка) - Суклея</t>
  </si>
  <si>
    <t>гр.РМ - Глиное-Первомайск (выборочно)</t>
  </si>
  <si>
    <t>(Волгоград-Кишинёв) - Койково, км  1-2 (перевод асфальтобетонного покрытия в цементобетонное)</t>
  </si>
  <si>
    <t>Тирасполь-Каменка, км 68-73 (выборочно)</t>
  </si>
  <si>
    <t>Гояны - Дубово - Новые Гояны, км 12-14</t>
  </si>
  <si>
    <t>(Волгоград-Кишинёв)-Н.Комиссаровка, км 2-4 (выбор.)</t>
  </si>
  <si>
    <t>Тирасполь-Каменка, км 88-143 (выборочно)</t>
  </si>
  <si>
    <t>(Тирасполь-Каменка)-Попенки-Зозуляны</t>
  </si>
  <si>
    <t>Рыбница-Андреевка (выборочно)</t>
  </si>
  <si>
    <t>Ремонт производственной базы</t>
  </si>
  <si>
    <t>Тирасполь-Каменка, км 144-168 (выборочно)</t>
  </si>
  <si>
    <t>Каменка-Хрустовая-гр.Украины</t>
  </si>
  <si>
    <t>Каменка-Хрустовая-гр.Украины, км 5-10 (выборочно)</t>
  </si>
  <si>
    <t>Каменка - Красный Октябрь (устройство ливневой канализации)</t>
  </si>
  <si>
    <t>Поверхностная обработка, устранение неровностей покрытия</t>
  </si>
  <si>
    <t>Содержание дорог общего пользования</t>
  </si>
  <si>
    <t>Каменка-Кузьмин-гр. Украины, км 7-16 (выборочно)</t>
  </si>
  <si>
    <t>Грушка-Фрунзовка, км 2-6 (выборочно)</t>
  </si>
  <si>
    <t>Тирасполь -Каменка, км 150-168 (выборочно)</t>
  </si>
  <si>
    <t>Каменка-Красный Октябрь, км 0-3</t>
  </si>
  <si>
    <t>Укрепление обочин, земляного полотна</t>
  </si>
  <si>
    <t>Приобретение техники и оборудования</t>
  </si>
  <si>
    <t xml:space="preserve">Дубоссарский ДЭУ (а/д Тирасполь - Каменка, в т.ч. обход г.Дубоссары),  а/д Волгоград - Кишинев, местные автодороги  </t>
  </si>
  <si>
    <t>Тирасполь-Каменка, км 44-44+500</t>
  </si>
  <si>
    <t>Григориополь-Карманово-гр.Украины, км 0,5-1,0; 1,02-2,0</t>
  </si>
  <si>
    <t>Малаешты - В.Плоское, км 1-3,4 (выборочно)</t>
  </si>
  <si>
    <t>Григориополь-Карманово-гр.Украины, км 0,4-1,0</t>
  </si>
  <si>
    <t xml:space="preserve">Обустройство обстановки пути автодорог </t>
  </si>
  <si>
    <t>Григориополь-Шипка-Карманово-Котовка (выбор.)</t>
  </si>
  <si>
    <t>Тирасполь-Каменка (установка дорожных знаков и панно)</t>
  </si>
  <si>
    <t>Григориополь-Карманово-гр.Украины (установка дорожных знаков и панно)</t>
  </si>
  <si>
    <t>(Тирасполь-Каменка) - Спея-Бычок-Парканы (установка дорожных знаков и панно)</t>
  </si>
  <si>
    <t>5)</t>
  </si>
  <si>
    <t>Григориополь-Шипка-Карманово-Котовка (установка дорожных знаков и панно)</t>
  </si>
  <si>
    <t>Тирасполь-Каменка, км 32 (с. Ташлык) (обустройство остановочной площадки и автопавильона)</t>
  </si>
  <si>
    <t xml:space="preserve">Технические средства регулирования дорожного движения </t>
  </si>
  <si>
    <t>Гидирим-Воронково-гр.Украины (выборочно)</t>
  </si>
  <si>
    <t xml:space="preserve">Программа развития дорожной отрасли </t>
  </si>
  <si>
    <t>на 2019 год</t>
  </si>
  <si>
    <t>Тирасполь-Каменка, км 23-47 (выборочно)</t>
  </si>
  <si>
    <t>по автомобильным дорогам  общего пользования, находящимся в государственной собственности,</t>
  </si>
  <si>
    <t>Автоподъезд к с. Ленино (выборочно)</t>
  </si>
  <si>
    <t>(Тирасполь-Каменка)-Гидирим, по с. Гидирим</t>
  </si>
  <si>
    <t>Тирасполь-Каменка (ремонт автопавильонов, 4 шт.)</t>
  </si>
  <si>
    <t>Григориополь-Карманово-гр.Украины (ремонт автопавильонов, 5 шт.)</t>
  </si>
  <si>
    <t>Григориополь-Шипка-Карманово-Котовка (ремонт автопавильонов, 5 шт.)</t>
  </si>
  <si>
    <t>Тирасполь-Каменка-(обход г. Григориополя) (установка дорожных знаков и панно)</t>
  </si>
  <si>
    <t>Переходящие остатки средств на 01.01.2019 года</t>
  </si>
  <si>
    <t>гр. РМ - Глиное - Первомайск</t>
  </si>
  <si>
    <t>подъезд к р. Днестр, км 0-1</t>
  </si>
  <si>
    <t>подъезд к р. Днестр, км 0-1 (обустройство парковочной площадки)</t>
  </si>
  <si>
    <t>Газификация асфальтобетонного завода (I очередь)</t>
  </si>
  <si>
    <t>(Тирасполь-Каменка)-Б.Молокиш-Гараба (выборочно)</t>
  </si>
  <si>
    <t>Тирасполь -Каменка, км 30-32, по с. Ташлык (выборочно)</t>
  </si>
  <si>
    <t>Ремонт производственной базы ГУП "Григориопольский ДЭУ"</t>
  </si>
  <si>
    <t>Комбинированная дорожная машина, КамАЗ со скоростным отвалом и пескоразбрасывающим оборудованием, грейдер</t>
  </si>
  <si>
    <t>Григориополь-ский район и                      г. Григо- риополь</t>
  </si>
  <si>
    <t>(Тирасполь-Каменка) - Спея-Бычок-Парканы, км 22,6-23,6 (с. Красногорка, ул. Ленина), перевод чёрно-гравийного покрытия в асфальтобетонное</t>
  </si>
  <si>
    <t>(Тирасполь - Незавертайловка)-Незавертайловка             ул. Кирова (въезд в г. Днестровск)</t>
  </si>
  <si>
    <t>(Тирасполь-Каменка)-Выхватинцы</t>
  </si>
  <si>
    <t>Рашково-В.-Адынка-Константиновка, км 1</t>
  </si>
  <si>
    <t>Средства, недоосвоенные в 2018 году на новые объекты</t>
  </si>
  <si>
    <t>Автомобиль КамАЗ (2 шт.), гидромолот карьерный, бетоносмеситель емкостью 2,5 м³, дробилка для дробления камня</t>
  </si>
  <si>
    <t>Тирасполь-Каменка, км 68-73 (выборочно), ремонт кромки проезжей части</t>
  </si>
  <si>
    <t>Автоподъезд к р. Днестр, км 0-1 (перевод асфальтобетонного покрытия в цементобетонное),          ул. Пляжная г. Дубоссары</t>
  </si>
  <si>
    <t>Днестровск-Первомайск (по с. Первомайск, ул. Ленина),  в асфальтобетоне</t>
  </si>
  <si>
    <t>Тирасполь-Незавертайловка (по с. Карагаш, ул. Ленина),  в тротуарной плитке</t>
  </si>
  <si>
    <t>Тирасполь-Незавертайловка (по г. Слободзее, ул. Ленина, от магазина "Шериф" до ул. Ткаченко),  в тротуарной плитке</t>
  </si>
  <si>
    <t>Рыбница-Броштяны-гр.Украины, км 2-3 (г. Рыбница,      ул. Крупской)</t>
  </si>
  <si>
    <t>Тирасполь-Бендеры (по с. Парканы, ул. Тираспольское шоссе),  в асфальтобетоне</t>
  </si>
  <si>
    <t>(Тирасполь-Каменка) - (Волгоград-Кишинёв), км 0-4,4 (выборочно), ремонт кромки проезжей части</t>
  </si>
  <si>
    <t>Установка электронных весов на асфальтобетонном заводе, комплект пескоразбрасывающего оборудования              (2 шт.), асфальтоукладчик</t>
  </si>
  <si>
    <t>Резерв на ликвидацию аварийных ситуаций, в том числе на ликвидацию снежных заносов и гололеда на проезжей части дорог</t>
  </si>
  <si>
    <t xml:space="preserve">к Закону Приднестровской Молдавской Республики </t>
  </si>
  <si>
    <t>в Закон Приднестровской Молдавской Республики</t>
  </si>
  <si>
    <t xml:space="preserve">"О внесении изменений и дополнений </t>
  </si>
  <si>
    <t>в т.ч. Слободзейское ДЭСУ (г. Слободзея, с. Карагаш,      с. Суклея, с. Глиное, с. Коротное, пос. Первомайск,                                                                  с. Парканы, с. Малаешты)</t>
  </si>
  <si>
    <t xml:space="preserve">Приложение № 10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</si>
</sst>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2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20" fillId="7" borderId="1" applyNumberFormat="0" applyAlignment="0" applyProtection="0"/>
    <xf numFmtId="0" fontId="21" fillId="19" borderId="2" applyNumberFormat="0" applyAlignment="0" applyProtection="0"/>
    <xf numFmtId="0" fontId="22" fillId="1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0" borderId="7" applyNumberFormat="0" applyAlignment="0" applyProtection="0"/>
    <xf numFmtId="0" fontId="1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180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top" wrapText="1"/>
    </xf>
    <xf numFmtId="181" fontId="5" fillId="0" borderId="10" xfId="0" applyNumberFormat="1" applyFont="1" applyFill="1" applyBorder="1" applyAlignment="1">
      <alignment horizontal="right" vertical="center" wrapText="1" indent="3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/>
    </xf>
    <xf numFmtId="180" fontId="6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top" wrapText="1" readingOrder="1"/>
    </xf>
    <xf numFmtId="180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view="pageBreakPreview" zoomScaleNormal="90" zoomScaleSheetLayoutView="100" zoomScalePageLayoutView="0" workbookViewId="0" topLeftCell="A1">
      <selection activeCell="F2" sqref="F2:I2"/>
    </sheetView>
  </sheetViews>
  <sheetFormatPr defaultColWidth="8.75390625" defaultRowHeight="12.75"/>
  <cols>
    <col min="1" max="1" width="4.00390625" style="1" customWidth="1"/>
    <col min="2" max="2" width="55.25390625" style="2" customWidth="1"/>
    <col min="3" max="3" width="9.125" style="2" customWidth="1"/>
    <col min="4" max="4" width="16.75390625" style="3" customWidth="1"/>
    <col min="5" max="5" width="13.125" style="4" customWidth="1"/>
    <col min="6" max="7" width="13.375" style="4" customWidth="1"/>
    <col min="8" max="9" width="12.875" style="4" customWidth="1"/>
    <col min="10" max="10" width="7.875" style="1" customWidth="1"/>
    <col min="11" max="11" width="15.00390625" style="1" customWidth="1"/>
    <col min="12" max="16384" width="8.75390625" style="1" customWidth="1"/>
  </cols>
  <sheetData>
    <row r="1" spans="5:9" ht="20.25" customHeight="1">
      <c r="E1" s="118"/>
      <c r="F1" s="118"/>
      <c r="G1" s="120" t="s">
        <v>141</v>
      </c>
      <c r="H1" s="120"/>
      <c r="I1" s="120"/>
    </row>
    <row r="2" spans="5:9" ht="16.5" customHeight="1">
      <c r="E2" s="118"/>
      <c r="F2" s="121" t="s">
        <v>137</v>
      </c>
      <c r="G2" s="121"/>
      <c r="H2" s="121"/>
      <c r="I2" s="121"/>
    </row>
    <row r="3" spans="5:9" ht="17.25" customHeight="1">
      <c r="E3" s="120" t="s">
        <v>139</v>
      </c>
      <c r="F3" s="120"/>
      <c r="G3" s="120"/>
      <c r="H3" s="120"/>
      <c r="I3" s="120"/>
    </row>
    <row r="4" spans="5:9" ht="18.75" customHeight="1">
      <c r="E4" s="119"/>
      <c r="F4" s="120" t="s">
        <v>138</v>
      </c>
      <c r="G4" s="120"/>
      <c r="H4" s="120"/>
      <c r="I4" s="120"/>
    </row>
    <row r="5" spans="5:9" ht="17.25" customHeight="1">
      <c r="E5" s="118"/>
      <c r="F5" s="120" t="s">
        <v>60</v>
      </c>
      <c r="G5" s="120"/>
      <c r="H5" s="120"/>
      <c r="I5" s="120"/>
    </row>
    <row r="6" spans="6:9" ht="15.75">
      <c r="F6" s="114"/>
      <c r="G6" s="114"/>
      <c r="H6" s="114"/>
      <c r="I6" s="114"/>
    </row>
    <row r="7" spans="6:9" ht="15.75">
      <c r="F7" s="1"/>
      <c r="I7" s="5" t="s">
        <v>44</v>
      </c>
    </row>
    <row r="8" spans="6:9" ht="16.5" customHeight="1">
      <c r="F8" s="1"/>
      <c r="I8" s="5" t="s">
        <v>47</v>
      </c>
    </row>
    <row r="9" spans="6:9" ht="16.5" customHeight="1">
      <c r="F9" s="1"/>
      <c r="I9" s="5" t="s">
        <v>60</v>
      </c>
    </row>
    <row r="10" spans="6:9" ht="16.5" customHeight="1" hidden="1">
      <c r="F10" s="1"/>
      <c r="I10" s="6"/>
    </row>
    <row r="11" spans="6:9" ht="15" customHeight="1">
      <c r="F11" s="1"/>
      <c r="I11" s="6"/>
    </row>
    <row r="12" spans="1:9" s="7" customFormat="1" ht="16.5" customHeight="1">
      <c r="A12" s="122" t="s">
        <v>101</v>
      </c>
      <c r="B12" s="122"/>
      <c r="C12" s="122"/>
      <c r="D12" s="122"/>
      <c r="E12" s="122"/>
      <c r="F12" s="122"/>
      <c r="G12" s="122"/>
      <c r="H12" s="122"/>
      <c r="I12" s="122"/>
    </row>
    <row r="13" spans="1:9" s="9" customFormat="1" ht="16.5" customHeight="1">
      <c r="A13" s="123" t="s">
        <v>104</v>
      </c>
      <c r="B13" s="123"/>
      <c r="C13" s="123"/>
      <c r="D13" s="123"/>
      <c r="E13" s="123"/>
      <c r="F13" s="123"/>
      <c r="G13" s="123"/>
      <c r="H13" s="123"/>
      <c r="I13" s="123"/>
    </row>
    <row r="14" spans="1:9" s="9" customFormat="1" ht="16.5" customHeight="1">
      <c r="A14" s="8"/>
      <c r="B14" s="8"/>
      <c r="C14" s="8"/>
      <c r="D14" s="8" t="s">
        <v>102</v>
      </c>
      <c r="E14" s="8"/>
      <c r="F14" s="8"/>
      <c r="G14" s="8"/>
      <c r="H14" s="8"/>
      <c r="I14" s="8"/>
    </row>
    <row r="15" ht="12" customHeight="1"/>
    <row r="16" spans="1:9" ht="12.75" customHeight="1">
      <c r="A16" s="124" t="s">
        <v>0</v>
      </c>
      <c r="B16" s="124" t="s">
        <v>1</v>
      </c>
      <c r="C16" s="125" t="s">
        <v>30</v>
      </c>
      <c r="D16" s="126" t="s">
        <v>45</v>
      </c>
      <c r="E16" s="126" t="s">
        <v>43</v>
      </c>
      <c r="F16" s="126"/>
      <c r="G16" s="126"/>
      <c r="H16" s="126"/>
      <c r="I16" s="126"/>
    </row>
    <row r="17" spans="1:9" ht="54.75" customHeight="1">
      <c r="A17" s="124"/>
      <c r="B17" s="124"/>
      <c r="C17" s="125"/>
      <c r="D17" s="126"/>
      <c r="E17" s="10" t="s">
        <v>58</v>
      </c>
      <c r="F17" s="10" t="s">
        <v>120</v>
      </c>
      <c r="G17" s="10" t="s">
        <v>49</v>
      </c>
      <c r="H17" s="10" t="s">
        <v>50</v>
      </c>
      <c r="I17" s="10" t="s">
        <v>51</v>
      </c>
    </row>
    <row r="18" spans="1:9" ht="4.5" customHeight="1">
      <c r="A18" s="11"/>
      <c r="B18" s="12"/>
      <c r="C18" s="12"/>
      <c r="D18" s="13"/>
      <c r="E18" s="14"/>
      <c r="F18" s="14"/>
      <c r="G18" s="14"/>
      <c r="H18" s="14"/>
      <c r="I18" s="14"/>
    </row>
    <row r="19" spans="1:9" ht="15.75" hidden="1">
      <c r="A19" s="11"/>
      <c r="B19" s="15" t="s">
        <v>2</v>
      </c>
      <c r="C19" s="16"/>
      <c r="D19" s="17"/>
      <c r="E19" s="18"/>
      <c r="F19" s="18"/>
      <c r="G19" s="18"/>
      <c r="H19" s="18"/>
      <c r="I19" s="18"/>
    </row>
    <row r="20" spans="1:9" ht="15.75" hidden="1">
      <c r="A20" s="11"/>
      <c r="B20" s="19" t="s">
        <v>36</v>
      </c>
      <c r="C20" s="16"/>
      <c r="D20" s="20">
        <f>E20+F20+G20+H20+I20</f>
        <v>38793.585</v>
      </c>
      <c r="E20" s="20">
        <v>11761.637</v>
      </c>
      <c r="F20" s="20">
        <v>5514.008</v>
      </c>
      <c r="G20" s="20">
        <v>6543.718</v>
      </c>
      <c r="H20" s="20">
        <v>9178.862</v>
      </c>
      <c r="I20" s="20">
        <v>5795.36</v>
      </c>
    </row>
    <row r="21" spans="1:9" ht="15.75" hidden="1">
      <c r="A21" s="11"/>
      <c r="B21" s="19" t="s">
        <v>37</v>
      </c>
      <c r="C21" s="16"/>
      <c r="D21" s="20">
        <f>E21+F21+G21+H21+I21</f>
        <v>719.914</v>
      </c>
      <c r="E21" s="20">
        <v>160.1</v>
      </c>
      <c r="F21" s="20">
        <v>70.303</v>
      </c>
      <c r="G21" s="20">
        <v>0</v>
      </c>
      <c r="H21" s="20">
        <v>142.155</v>
      </c>
      <c r="I21" s="20">
        <v>347.356</v>
      </c>
    </row>
    <row r="22" spans="1:9" ht="7.5" customHeight="1" hidden="1">
      <c r="A22" s="11"/>
      <c r="B22" s="19"/>
      <c r="C22" s="16"/>
      <c r="D22" s="21"/>
      <c r="E22" s="22"/>
      <c r="F22" s="22"/>
      <c r="G22" s="22"/>
      <c r="H22" s="22"/>
      <c r="I22" s="22"/>
    </row>
    <row r="23" spans="1:11" ht="15.75">
      <c r="A23" s="11"/>
      <c r="B23" s="23" t="s">
        <v>40</v>
      </c>
      <c r="C23" s="16"/>
      <c r="D23" s="20"/>
      <c r="E23" s="24"/>
      <c r="F23" s="24"/>
      <c r="G23" s="24"/>
      <c r="H23" s="24"/>
      <c r="I23" s="24"/>
      <c r="K23" s="25"/>
    </row>
    <row r="24" spans="1:9" ht="15.75">
      <c r="A24" s="11"/>
      <c r="B24" s="19" t="s">
        <v>61</v>
      </c>
      <c r="C24" s="26"/>
      <c r="D24" s="27">
        <f>E24+F24+G24+H24+I24</f>
        <v>62668889</v>
      </c>
      <c r="E24" s="24">
        <v>19051829</v>
      </c>
      <c r="F24" s="24">
        <v>8832070</v>
      </c>
      <c r="G24" s="24">
        <v>10631405</v>
      </c>
      <c r="H24" s="24">
        <v>14728587</v>
      </c>
      <c r="I24" s="24">
        <v>9424998</v>
      </c>
    </row>
    <row r="25" spans="1:9" ht="7.5" customHeight="1">
      <c r="A25" s="11"/>
      <c r="B25" s="19"/>
      <c r="C25" s="26"/>
      <c r="D25" s="27"/>
      <c r="E25" s="27"/>
      <c r="F25" s="27"/>
      <c r="G25" s="27"/>
      <c r="H25" s="27"/>
      <c r="I25" s="27"/>
    </row>
    <row r="26" spans="1:9" ht="15.75" customHeight="1">
      <c r="A26" s="11"/>
      <c r="B26" s="19" t="s">
        <v>111</v>
      </c>
      <c r="C26" s="26"/>
      <c r="D26" s="27">
        <f>E26+F26+G26+H26+I26</f>
        <v>744343</v>
      </c>
      <c r="E26" s="27">
        <v>672694</v>
      </c>
      <c r="F26" s="27">
        <v>70531</v>
      </c>
      <c r="G26" s="27">
        <v>0</v>
      </c>
      <c r="H26" s="27">
        <v>790</v>
      </c>
      <c r="I26" s="27">
        <v>328</v>
      </c>
    </row>
    <row r="27" spans="1:9" ht="7.5" customHeight="1">
      <c r="A27" s="11"/>
      <c r="B27" s="19"/>
      <c r="C27" s="26"/>
      <c r="D27" s="27"/>
      <c r="E27" s="27"/>
      <c r="F27" s="27"/>
      <c r="G27" s="27"/>
      <c r="H27" s="27"/>
      <c r="I27" s="27"/>
    </row>
    <row r="28" spans="1:9" s="32" customFormat="1" ht="15.75">
      <c r="A28" s="28"/>
      <c r="B28" s="29" t="s">
        <v>52</v>
      </c>
      <c r="C28" s="30"/>
      <c r="D28" s="31">
        <f>E28+F28+G28+H28+I28</f>
        <v>63413232</v>
      </c>
      <c r="E28" s="31">
        <f>E24+E26</f>
        <v>19724523</v>
      </c>
      <c r="F28" s="31">
        <f>F24+F26</f>
        <v>8902601</v>
      </c>
      <c r="G28" s="31">
        <f>G24+G26</f>
        <v>10631405</v>
      </c>
      <c r="H28" s="31">
        <f>H24+H26</f>
        <v>14729377</v>
      </c>
      <c r="I28" s="31">
        <f>I24+I26</f>
        <v>9425326</v>
      </c>
    </row>
    <row r="29" spans="1:9" ht="9" customHeight="1">
      <c r="A29" s="11"/>
      <c r="B29" s="29"/>
      <c r="C29" s="26"/>
      <c r="D29" s="31"/>
      <c r="E29" s="33"/>
      <c r="F29" s="33"/>
      <c r="G29" s="33"/>
      <c r="H29" s="33"/>
      <c r="I29" s="33"/>
    </row>
    <row r="30" spans="1:9" ht="15.75">
      <c r="A30" s="11"/>
      <c r="B30" s="34" t="s">
        <v>3</v>
      </c>
      <c r="C30" s="26" t="s">
        <v>4</v>
      </c>
      <c r="D30" s="35"/>
      <c r="E30" s="36"/>
      <c r="F30" s="36"/>
      <c r="G30" s="36"/>
      <c r="H30" s="36"/>
      <c r="I30" s="36"/>
    </row>
    <row r="31" spans="1:9" ht="17.25">
      <c r="A31" s="37" t="s">
        <v>5</v>
      </c>
      <c r="B31" s="38" t="s">
        <v>32</v>
      </c>
      <c r="C31" s="39">
        <v>0</v>
      </c>
      <c r="D31" s="40">
        <f>E31+F31+G31+H31+I31</f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</row>
    <row r="32" spans="1:9" s="45" customFormat="1" ht="7.5" customHeight="1">
      <c r="A32" s="37"/>
      <c r="B32" s="38"/>
      <c r="C32" s="42"/>
      <c r="D32" s="43"/>
      <c r="E32" s="44"/>
      <c r="F32" s="44"/>
      <c r="G32" s="44"/>
      <c r="H32" s="44"/>
      <c r="I32" s="44"/>
    </row>
    <row r="33" spans="1:9" s="47" customFormat="1" ht="15.75">
      <c r="A33" s="46" t="s">
        <v>6</v>
      </c>
      <c r="B33" s="38" t="s">
        <v>7</v>
      </c>
      <c r="C33" s="39">
        <f>C35+C44</f>
        <v>148490</v>
      </c>
      <c r="D33" s="40">
        <f>E33+F33+G33+H33+I33</f>
        <v>27031427</v>
      </c>
      <c r="E33" s="41">
        <f>E44+E35</f>
        <v>7052958</v>
      </c>
      <c r="F33" s="41">
        <f>F44+F35</f>
        <v>4208000</v>
      </c>
      <c r="G33" s="41">
        <f>G44+G35</f>
        <v>4975000</v>
      </c>
      <c r="H33" s="41">
        <f>H44+H35</f>
        <v>6125469</v>
      </c>
      <c r="I33" s="41">
        <f>I44+I35</f>
        <v>4670000</v>
      </c>
    </row>
    <row r="34" spans="1:9" s="45" customFormat="1" ht="7.5" customHeight="1">
      <c r="A34" s="48"/>
      <c r="B34" s="49"/>
      <c r="C34" s="50"/>
      <c r="D34" s="51"/>
      <c r="E34" s="52"/>
      <c r="F34" s="52"/>
      <c r="G34" s="52"/>
      <c r="H34" s="52"/>
      <c r="I34" s="52"/>
    </row>
    <row r="35" spans="1:9" s="47" customFormat="1" ht="15.75">
      <c r="A35" s="53"/>
      <c r="B35" s="54" t="s">
        <v>8</v>
      </c>
      <c r="C35" s="55">
        <f>C37+C40</f>
        <v>6440</v>
      </c>
      <c r="D35" s="56">
        <f>E35+F35+G35+H35+I35</f>
        <v>2090000</v>
      </c>
      <c r="E35" s="57">
        <f>E37+E40</f>
        <v>0</v>
      </c>
      <c r="F35" s="57">
        <f>F37+F40</f>
        <v>700000</v>
      </c>
      <c r="G35" s="57">
        <f>G37+G40</f>
        <v>1390000</v>
      </c>
      <c r="H35" s="57">
        <f>H37+H40</f>
        <v>0</v>
      </c>
      <c r="I35" s="57">
        <f>I37+I40</f>
        <v>0</v>
      </c>
    </row>
    <row r="36" spans="1:9" ht="5.25" customHeight="1">
      <c r="A36" s="11"/>
      <c r="B36" s="58"/>
      <c r="C36" s="59"/>
      <c r="D36" s="60"/>
      <c r="E36" s="61"/>
      <c r="F36" s="61"/>
      <c r="G36" s="61"/>
      <c r="H36" s="61"/>
      <c r="I36" s="61"/>
    </row>
    <row r="37" spans="1:9" ht="15.75">
      <c r="A37" s="11"/>
      <c r="B37" s="49" t="s">
        <v>12</v>
      </c>
      <c r="C37" s="62">
        <f aca="true" t="shared" si="0" ref="C37:I37">C38</f>
        <v>3500</v>
      </c>
      <c r="D37" s="63">
        <f t="shared" si="0"/>
        <v>700000</v>
      </c>
      <c r="E37" s="63">
        <f t="shared" si="0"/>
        <v>0</v>
      </c>
      <c r="F37" s="63">
        <f t="shared" si="0"/>
        <v>700000</v>
      </c>
      <c r="G37" s="63">
        <f t="shared" si="0"/>
        <v>0</v>
      </c>
      <c r="H37" s="63">
        <f t="shared" si="0"/>
        <v>0</v>
      </c>
      <c r="I37" s="63">
        <f t="shared" si="0"/>
        <v>0</v>
      </c>
    </row>
    <row r="38" spans="1:9" ht="48.75" customHeight="1">
      <c r="A38" s="11"/>
      <c r="B38" s="58" t="s">
        <v>121</v>
      </c>
      <c r="C38" s="59">
        <v>3500</v>
      </c>
      <c r="D38" s="60">
        <f>E38+F38+G38+H38+I38</f>
        <v>700000</v>
      </c>
      <c r="E38" s="61"/>
      <c r="F38" s="61">
        <v>700000</v>
      </c>
      <c r="G38" s="61"/>
      <c r="H38" s="61"/>
      <c r="I38" s="61"/>
    </row>
    <row r="39" spans="1:9" ht="6.75" customHeight="1">
      <c r="A39" s="11"/>
      <c r="B39" s="58"/>
      <c r="C39" s="59"/>
      <c r="D39" s="60"/>
      <c r="E39" s="61"/>
      <c r="F39" s="61"/>
      <c r="G39" s="61"/>
      <c r="H39" s="61"/>
      <c r="I39" s="61"/>
    </row>
    <row r="40" spans="1:9" ht="15.75">
      <c r="A40" s="11"/>
      <c r="B40" s="49" t="s">
        <v>13</v>
      </c>
      <c r="C40" s="62">
        <f>C41+C42</f>
        <v>2940</v>
      </c>
      <c r="D40" s="63">
        <f>E40+F40+G40+H40+I40</f>
        <v>1390000</v>
      </c>
      <c r="E40" s="64">
        <f>E41+E42</f>
        <v>0</v>
      </c>
      <c r="F40" s="64">
        <f>F41+F42</f>
        <v>0</v>
      </c>
      <c r="G40" s="64">
        <f>G41+G42</f>
        <v>1390000</v>
      </c>
      <c r="H40" s="64">
        <f>H41+H42</f>
        <v>0</v>
      </c>
      <c r="I40" s="64">
        <f>I41+I42</f>
        <v>0</v>
      </c>
    </row>
    <row r="41" spans="1:9" ht="31.5">
      <c r="A41" s="11"/>
      <c r="B41" s="58" t="s">
        <v>66</v>
      </c>
      <c r="C41" s="59">
        <f>4410-2460</f>
        <v>1950</v>
      </c>
      <c r="D41" s="60">
        <f>E41+F41+G41+H41+I41</f>
        <v>910000</v>
      </c>
      <c r="E41" s="61"/>
      <c r="F41" s="61"/>
      <c r="G41" s="61">
        <v>910000</v>
      </c>
      <c r="H41" s="61"/>
      <c r="I41" s="61"/>
    </row>
    <row r="42" spans="1:9" ht="45.75" customHeight="1">
      <c r="A42" s="11"/>
      <c r="B42" s="58" t="s">
        <v>128</v>
      </c>
      <c r="C42" s="59">
        <v>990</v>
      </c>
      <c r="D42" s="60">
        <f>E42+F42+G42+H42+I42</f>
        <v>480000</v>
      </c>
      <c r="E42" s="61"/>
      <c r="F42" s="61"/>
      <c r="G42" s="61">
        <v>480000</v>
      </c>
      <c r="H42" s="61"/>
      <c r="I42" s="61"/>
    </row>
    <row r="43" spans="1:9" s="65" customFormat="1" ht="6" customHeight="1">
      <c r="A43" s="48"/>
      <c r="B43" s="58"/>
      <c r="C43" s="59"/>
      <c r="D43" s="60"/>
      <c r="E43" s="61"/>
      <c r="F43" s="61"/>
      <c r="G43" s="61"/>
      <c r="H43" s="61"/>
      <c r="I43" s="61"/>
    </row>
    <row r="44" spans="1:9" s="47" customFormat="1" ht="15.75">
      <c r="A44" s="66"/>
      <c r="B44" s="54" t="s">
        <v>10</v>
      </c>
      <c r="C44" s="55">
        <f>C46+C62+C83</f>
        <v>142050</v>
      </c>
      <c r="D44" s="56">
        <f>E44+F44+G44+H44+I44</f>
        <v>24941427</v>
      </c>
      <c r="E44" s="57">
        <f>E46+E62+E103+E83+E96</f>
        <v>7052958</v>
      </c>
      <c r="F44" s="57">
        <f>F46+F62+F103+F83+F96</f>
        <v>3508000</v>
      </c>
      <c r="G44" s="57">
        <f>G46+G62+G103+G83+G96</f>
        <v>3585000</v>
      </c>
      <c r="H44" s="57">
        <f>H46+H62+H103+H83+H96</f>
        <v>6125469</v>
      </c>
      <c r="I44" s="57">
        <f>I46+I62+I103+I83+I96</f>
        <v>4670000</v>
      </c>
    </row>
    <row r="45" spans="1:9" s="67" customFormat="1" ht="7.5" customHeight="1">
      <c r="A45" s="11"/>
      <c r="B45" s="58"/>
      <c r="C45" s="59"/>
      <c r="D45" s="60"/>
      <c r="E45" s="61"/>
      <c r="F45" s="61"/>
      <c r="G45" s="61"/>
      <c r="H45" s="61"/>
      <c r="I45" s="61"/>
    </row>
    <row r="46" spans="1:9" s="69" customFormat="1" ht="31.5" customHeight="1">
      <c r="A46" s="68" t="s">
        <v>11</v>
      </c>
      <c r="B46" s="29" t="s">
        <v>78</v>
      </c>
      <c r="C46" s="55">
        <f>C48+C53+C57</f>
        <v>74670</v>
      </c>
      <c r="D46" s="56">
        <f>E46+F46+G46+H46+I46</f>
        <v>9305427</v>
      </c>
      <c r="E46" s="57">
        <f>E48+E53+E57</f>
        <v>5658958</v>
      </c>
      <c r="F46" s="57">
        <f>F48+F53+F57</f>
        <v>0</v>
      </c>
      <c r="G46" s="57">
        <f>G48+G53+G57</f>
        <v>2060000</v>
      </c>
      <c r="H46" s="57">
        <f>H48+H53+H57</f>
        <v>1036469</v>
      </c>
      <c r="I46" s="57">
        <f>I48+I53+I57</f>
        <v>550000</v>
      </c>
    </row>
    <row r="47" spans="1:9" ht="6.75" customHeight="1">
      <c r="A47" s="70"/>
      <c r="B47" s="19"/>
      <c r="C47" s="71"/>
      <c r="D47" s="27"/>
      <c r="E47" s="36"/>
      <c r="F47" s="36"/>
      <c r="G47" s="36"/>
      <c r="H47" s="36"/>
      <c r="I47" s="36"/>
    </row>
    <row r="48" spans="1:9" ht="15.75">
      <c r="A48" s="70"/>
      <c r="B48" s="49" t="s">
        <v>9</v>
      </c>
      <c r="C48" s="72">
        <f>C49+C50+C51+C52</f>
        <v>25070</v>
      </c>
      <c r="D48" s="63">
        <f>E48+F48+G48+H48+I48</f>
        <v>3846469</v>
      </c>
      <c r="E48" s="33">
        <f>E49+E50+E51+E52</f>
        <v>1400000</v>
      </c>
      <c r="F48" s="33">
        <f>F49+F50+F51+F52</f>
        <v>0</v>
      </c>
      <c r="G48" s="33">
        <f>G49+G50+G51+G52</f>
        <v>1110000</v>
      </c>
      <c r="H48" s="33">
        <f>H49+H50+H51+H52</f>
        <v>1036469</v>
      </c>
      <c r="I48" s="33">
        <f>I49+I50+I51+I52</f>
        <v>300000</v>
      </c>
    </row>
    <row r="49" spans="1:9" ht="15.75">
      <c r="A49" s="70"/>
      <c r="B49" s="58" t="s">
        <v>62</v>
      </c>
      <c r="C49" s="59">
        <v>6750</v>
      </c>
      <c r="D49" s="60">
        <f>E49+F49+G49+H49+I49</f>
        <v>1400000</v>
      </c>
      <c r="E49" s="36">
        <v>1400000</v>
      </c>
      <c r="F49" s="36"/>
      <c r="G49" s="36"/>
      <c r="H49" s="36"/>
      <c r="I49" s="36"/>
    </row>
    <row r="50" spans="1:11" ht="15.75">
      <c r="A50" s="70"/>
      <c r="B50" s="58" t="s">
        <v>67</v>
      </c>
      <c r="C50" s="59">
        <f>5760-1260</f>
        <v>4500</v>
      </c>
      <c r="D50" s="60">
        <f aca="true" t="shared" si="1" ref="D50:D60">E50+F50+G50+H50+I50</f>
        <v>1110000</v>
      </c>
      <c r="E50" s="36"/>
      <c r="F50" s="36"/>
      <c r="G50" s="36">
        <f>1521000-411000</f>
        <v>1110000</v>
      </c>
      <c r="H50" s="36"/>
      <c r="I50" s="36"/>
      <c r="K50" s="25"/>
    </row>
    <row r="51" spans="1:9" ht="15.75">
      <c r="A51" s="70"/>
      <c r="B51" s="58" t="s">
        <v>70</v>
      </c>
      <c r="C51" s="59">
        <f>13500-4680</f>
        <v>8820</v>
      </c>
      <c r="D51" s="60">
        <f t="shared" si="1"/>
        <v>1036469</v>
      </c>
      <c r="E51" s="36"/>
      <c r="F51" s="36"/>
      <c r="G51" s="36"/>
      <c r="H51" s="36">
        <f>2036469-1000000</f>
        <v>1036469</v>
      </c>
      <c r="I51" s="36"/>
    </row>
    <row r="52" spans="1:9" ht="15.75">
      <c r="A52" s="70"/>
      <c r="B52" s="58" t="s">
        <v>74</v>
      </c>
      <c r="C52" s="59">
        <v>5000</v>
      </c>
      <c r="D52" s="60">
        <f t="shared" si="1"/>
        <v>300000</v>
      </c>
      <c r="E52" s="36"/>
      <c r="F52" s="36"/>
      <c r="G52" s="36"/>
      <c r="H52" s="36"/>
      <c r="I52" s="36">
        <v>300000</v>
      </c>
    </row>
    <row r="53" spans="1:9" ht="15.75">
      <c r="A53" s="70"/>
      <c r="B53" s="49" t="s">
        <v>12</v>
      </c>
      <c r="C53" s="33">
        <f>C54+C55+C56</f>
        <v>18700</v>
      </c>
      <c r="D53" s="63">
        <f t="shared" si="1"/>
        <v>2004318</v>
      </c>
      <c r="E53" s="33">
        <f>E54+E55+E56</f>
        <v>1754318</v>
      </c>
      <c r="F53" s="33">
        <f>F54+F55+F56</f>
        <v>0</v>
      </c>
      <c r="G53" s="33">
        <f>G54+G55+G56</f>
        <v>0</v>
      </c>
      <c r="H53" s="33">
        <f>H54+H55+H56</f>
        <v>0</v>
      </c>
      <c r="I53" s="33">
        <f>I54+I55+I56</f>
        <v>250000</v>
      </c>
    </row>
    <row r="54" spans="1:9" ht="15.75">
      <c r="A54" s="70"/>
      <c r="B54" s="58" t="s">
        <v>112</v>
      </c>
      <c r="C54" s="59">
        <v>11500</v>
      </c>
      <c r="D54" s="60">
        <f>E54+F54+G54+H54+I54</f>
        <v>897000</v>
      </c>
      <c r="E54" s="36">
        <v>897000</v>
      </c>
      <c r="F54" s="33"/>
      <c r="G54" s="33"/>
      <c r="H54" s="33"/>
      <c r="I54" s="33"/>
    </row>
    <row r="55" spans="1:9" ht="31.5">
      <c r="A55" s="70"/>
      <c r="B55" s="19" t="s">
        <v>122</v>
      </c>
      <c r="C55" s="59">
        <v>3000</v>
      </c>
      <c r="D55" s="60">
        <f>E55+F55+G55+H55+I55</f>
        <v>857318</v>
      </c>
      <c r="E55" s="36">
        <v>857318</v>
      </c>
      <c r="F55" s="33"/>
      <c r="G55" s="33"/>
      <c r="H55" s="33"/>
      <c r="I55" s="33"/>
    </row>
    <row r="56" spans="1:9" ht="15.75">
      <c r="A56" s="70"/>
      <c r="B56" s="58" t="s">
        <v>75</v>
      </c>
      <c r="C56" s="59">
        <v>4200</v>
      </c>
      <c r="D56" s="60">
        <f t="shared" si="1"/>
        <v>250000</v>
      </c>
      <c r="E56" s="36"/>
      <c r="F56" s="36"/>
      <c r="G56" s="36"/>
      <c r="H56" s="36"/>
      <c r="I56" s="36">
        <v>250000</v>
      </c>
    </row>
    <row r="57" spans="1:9" ht="15.75">
      <c r="A57" s="70"/>
      <c r="B57" s="49" t="s">
        <v>13</v>
      </c>
      <c r="C57" s="62">
        <f>C58+C59+C60</f>
        <v>30900</v>
      </c>
      <c r="D57" s="63">
        <f t="shared" si="1"/>
        <v>3454640</v>
      </c>
      <c r="E57" s="33">
        <f>E58+E59+E60</f>
        <v>2504640</v>
      </c>
      <c r="F57" s="33">
        <f>F58+F60</f>
        <v>0</v>
      </c>
      <c r="G57" s="33">
        <f>G58+G59+G60</f>
        <v>950000</v>
      </c>
      <c r="H57" s="33">
        <f>H58</f>
        <v>0</v>
      </c>
      <c r="I57" s="33">
        <f>I58</f>
        <v>0</v>
      </c>
    </row>
    <row r="58" spans="1:9" ht="15.75">
      <c r="A58" s="70"/>
      <c r="B58" s="58" t="s">
        <v>64</v>
      </c>
      <c r="C58" s="59">
        <f>18000-10800</f>
        <v>7200</v>
      </c>
      <c r="D58" s="60">
        <f>E58+F58+G58+H58+I58</f>
        <v>1500000</v>
      </c>
      <c r="E58" s="36">
        <f>2500000-1000000</f>
        <v>1500000</v>
      </c>
      <c r="F58" s="36"/>
      <c r="G58" s="36"/>
      <c r="H58" s="36"/>
      <c r="I58" s="36"/>
    </row>
    <row r="59" spans="1:9" ht="15.75">
      <c r="A59" s="70"/>
      <c r="B59" s="19" t="s">
        <v>63</v>
      </c>
      <c r="C59" s="59">
        <v>19500</v>
      </c>
      <c r="D59" s="60">
        <f>E59+F59+G59+H59+I59</f>
        <v>1004640</v>
      </c>
      <c r="E59" s="36">
        <v>1004640</v>
      </c>
      <c r="F59" s="36"/>
      <c r="G59" s="36"/>
      <c r="H59" s="36"/>
      <c r="I59" s="36"/>
    </row>
    <row r="60" spans="1:9" ht="15.75">
      <c r="A60" s="70"/>
      <c r="B60" s="19" t="s">
        <v>68</v>
      </c>
      <c r="C60" s="59">
        <v>4200</v>
      </c>
      <c r="D60" s="60">
        <f t="shared" si="1"/>
        <v>950000</v>
      </c>
      <c r="E60" s="36"/>
      <c r="F60" s="36"/>
      <c r="G60" s="36">
        <v>950000</v>
      </c>
      <c r="H60" s="36"/>
      <c r="I60" s="36"/>
    </row>
    <row r="61" spans="1:9" s="9" customFormat="1" ht="6.75" customHeight="1">
      <c r="A61" s="11"/>
      <c r="B61" s="58"/>
      <c r="C61" s="59"/>
      <c r="D61" s="60"/>
      <c r="E61" s="61"/>
      <c r="F61" s="61"/>
      <c r="G61" s="61"/>
      <c r="H61" s="61"/>
      <c r="I61" s="61"/>
    </row>
    <row r="62" spans="1:9" s="73" customFormat="1" ht="15.75">
      <c r="A62" s="68" t="s">
        <v>14</v>
      </c>
      <c r="B62" s="29" t="s">
        <v>15</v>
      </c>
      <c r="C62" s="55">
        <f>C64+C69+C76</f>
        <v>37050</v>
      </c>
      <c r="D62" s="56">
        <f>E62+F62+G62+H62+I62</f>
        <v>7632200</v>
      </c>
      <c r="E62" s="57">
        <f>E64+E69+E76</f>
        <v>210000</v>
      </c>
      <c r="F62" s="57">
        <f>F64+F69+F76</f>
        <v>1823000</v>
      </c>
      <c r="G62" s="57">
        <f>G64+G69+G76</f>
        <v>479200</v>
      </c>
      <c r="H62" s="57">
        <f>H64+H69+H76</f>
        <v>3020000</v>
      </c>
      <c r="I62" s="57">
        <f>I64+I69+I76</f>
        <v>2100000</v>
      </c>
    </row>
    <row r="63" spans="1:9" s="75" customFormat="1" ht="5.25" customHeight="1">
      <c r="A63" s="74"/>
      <c r="B63" s="58"/>
      <c r="C63" s="59"/>
      <c r="D63" s="60"/>
      <c r="E63" s="61"/>
      <c r="F63" s="61"/>
      <c r="G63" s="61"/>
      <c r="H63" s="61"/>
      <c r="I63" s="61"/>
    </row>
    <row r="64" spans="1:9" ht="15.75">
      <c r="A64" s="76"/>
      <c r="B64" s="49" t="s">
        <v>9</v>
      </c>
      <c r="C64" s="62">
        <f>C65+C66+C67</f>
        <v>12365</v>
      </c>
      <c r="D64" s="63">
        <f>E64+F64+G64+H64+I64</f>
        <v>2942000</v>
      </c>
      <c r="E64" s="64">
        <f>E65+E66+E67</f>
        <v>0</v>
      </c>
      <c r="F64" s="64">
        <f>F65+F66+F67</f>
        <v>1423000</v>
      </c>
      <c r="G64" s="64">
        <f>G65+G66+G67</f>
        <v>319000</v>
      </c>
      <c r="H64" s="64">
        <f>H65+H66+H67</f>
        <v>0</v>
      </c>
      <c r="I64" s="64">
        <f>I65+I66+I67</f>
        <v>1200000</v>
      </c>
    </row>
    <row r="65" spans="1:9" s="69" customFormat="1" ht="15.75">
      <c r="A65" s="77"/>
      <c r="B65" s="58" t="s">
        <v>87</v>
      </c>
      <c r="C65" s="59">
        <v>3600</v>
      </c>
      <c r="D65" s="60">
        <f>E65+F65+G65+H65+I65</f>
        <v>1423000</v>
      </c>
      <c r="E65" s="61"/>
      <c r="F65" s="61">
        <f>720000+703000</f>
        <v>1423000</v>
      </c>
      <c r="G65" s="78"/>
      <c r="H65" s="78"/>
      <c r="I65" s="78"/>
    </row>
    <row r="66" spans="1:9" ht="31.5">
      <c r="A66" s="11"/>
      <c r="B66" s="58" t="s">
        <v>127</v>
      </c>
      <c r="C66" s="59">
        <v>765</v>
      </c>
      <c r="D66" s="60">
        <f>E66+F66+G66+H66+I66</f>
        <v>319000</v>
      </c>
      <c r="E66" s="61"/>
      <c r="F66" s="61"/>
      <c r="G66" s="61">
        <v>319000</v>
      </c>
      <c r="H66" s="61"/>
      <c r="I66" s="61"/>
    </row>
    <row r="67" spans="1:9" ht="15.75">
      <c r="A67" s="11"/>
      <c r="B67" s="58" t="s">
        <v>74</v>
      </c>
      <c r="C67" s="59">
        <v>8000</v>
      </c>
      <c r="D67" s="60">
        <f>E67+F67+G67+H67+I67</f>
        <v>1200000</v>
      </c>
      <c r="E67" s="61"/>
      <c r="F67" s="61"/>
      <c r="G67" s="61"/>
      <c r="H67" s="61"/>
      <c r="I67" s="61">
        <v>1200000</v>
      </c>
    </row>
    <row r="68" spans="1:9" ht="5.25" customHeight="1">
      <c r="A68" s="79"/>
      <c r="B68" s="80"/>
      <c r="C68" s="81"/>
      <c r="D68" s="60"/>
      <c r="E68" s="61"/>
      <c r="F68" s="61"/>
      <c r="G68" s="61"/>
      <c r="H68" s="61"/>
      <c r="I68" s="61"/>
    </row>
    <row r="69" spans="1:9" ht="15.75">
      <c r="A69" s="79"/>
      <c r="B69" s="49" t="s">
        <v>12</v>
      </c>
      <c r="C69" s="62">
        <f>C70+C71+C72+C73+C74</f>
        <v>10475</v>
      </c>
      <c r="D69" s="63">
        <f aca="true" t="shared" si="2" ref="D69:D74">E69+F69+G69+H69+I69</f>
        <v>2440200</v>
      </c>
      <c r="E69" s="64">
        <f>E70+E71+E72+E73+E74</f>
        <v>210000</v>
      </c>
      <c r="F69" s="61">
        <f>F70+F71+F72+F73+F74</f>
        <v>400000</v>
      </c>
      <c r="G69" s="64">
        <f>G70+G71+G72+G73+G74</f>
        <v>160200</v>
      </c>
      <c r="H69" s="64">
        <f>H70+H71+H72+H73+H74</f>
        <v>770000</v>
      </c>
      <c r="I69" s="64">
        <f>I70+I71+I72+I73+I74</f>
        <v>900000</v>
      </c>
    </row>
    <row r="70" spans="1:9" ht="18" customHeight="1">
      <c r="A70" s="11"/>
      <c r="B70" s="58" t="s">
        <v>65</v>
      </c>
      <c r="C70" s="59">
        <v>500</v>
      </c>
      <c r="D70" s="60">
        <f t="shared" si="2"/>
        <v>210000</v>
      </c>
      <c r="E70" s="61">
        <v>210000</v>
      </c>
      <c r="F70" s="61"/>
      <c r="G70" s="61"/>
      <c r="H70" s="61"/>
      <c r="I70" s="61"/>
    </row>
    <row r="71" spans="1:9" ht="16.5" customHeight="1">
      <c r="A71" s="11"/>
      <c r="B71" s="117" t="s">
        <v>88</v>
      </c>
      <c r="C71" s="115">
        <f>4100-2100</f>
        <v>2000</v>
      </c>
      <c r="D71" s="116">
        <f t="shared" si="2"/>
        <v>400000</v>
      </c>
      <c r="E71" s="116"/>
      <c r="F71" s="116">
        <f>820000-420000</f>
        <v>400000</v>
      </c>
      <c r="G71" s="116"/>
      <c r="H71" s="116"/>
      <c r="I71" s="116"/>
    </row>
    <row r="72" spans="1:9" ht="34.5" customHeight="1">
      <c r="A72" s="11"/>
      <c r="B72" s="58" t="s">
        <v>134</v>
      </c>
      <c r="C72" s="59">
        <v>385</v>
      </c>
      <c r="D72" s="60">
        <f t="shared" si="2"/>
        <v>160200</v>
      </c>
      <c r="E72" s="61"/>
      <c r="F72" s="61"/>
      <c r="G72" s="61">
        <v>160200</v>
      </c>
      <c r="H72" s="61"/>
      <c r="I72" s="61"/>
    </row>
    <row r="73" spans="1:12" ht="18" customHeight="1">
      <c r="A73" s="11"/>
      <c r="B73" s="58" t="s">
        <v>53</v>
      </c>
      <c r="C73" s="59">
        <f>7510-4220</f>
        <v>3290</v>
      </c>
      <c r="D73" s="60">
        <f t="shared" si="2"/>
        <v>770000</v>
      </c>
      <c r="E73" s="61"/>
      <c r="F73" s="61"/>
      <c r="G73" s="61"/>
      <c r="H73" s="61">
        <f>1370000-600000</f>
        <v>770000</v>
      </c>
      <c r="I73" s="61"/>
      <c r="L73" s="25"/>
    </row>
    <row r="74" spans="1:9" ht="16.5" customHeight="1">
      <c r="A74" s="11"/>
      <c r="B74" s="58" t="s">
        <v>76</v>
      </c>
      <c r="C74" s="59">
        <v>4300</v>
      </c>
      <c r="D74" s="60">
        <f t="shared" si="2"/>
        <v>900000</v>
      </c>
      <c r="E74" s="61"/>
      <c r="F74" s="61"/>
      <c r="G74" s="61"/>
      <c r="H74" s="61"/>
      <c r="I74" s="61">
        <v>900000</v>
      </c>
    </row>
    <row r="75" spans="1:9" ht="7.5" customHeight="1">
      <c r="A75" s="79"/>
      <c r="B75" s="80"/>
      <c r="C75" s="81"/>
      <c r="D75" s="60"/>
      <c r="E75" s="61"/>
      <c r="F75" s="61"/>
      <c r="G75" s="61"/>
      <c r="H75" s="61"/>
      <c r="I75" s="61"/>
    </row>
    <row r="76" spans="1:9" ht="15.75">
      <c r="A76" s="79"/>
      <c r="B76" s="49" t="s">
        <v>13</v>
      </c>
      <c r="C76" s="62">
        <f>C77+C78+C79+C80+C81</f>
        <v>14210</v>
      </c>
      <c r="D76" s="63">
        <f aca="true" t="shared" si="3" ref="D76:D81">E76+F76+G76+H76+I76</f>
        <v>2250000</v>
      </c>
      <c r="E76" s="64">
        <f>E77+E78+E79+E80+E81</f>
        <v>0</v>
      </c>
      <c r="F76" s="64">
        <f>F77+F78+F79+F80+F81</f>
        <v>0</v>
      </c>
      <c r="G76" s="64">
        <f>G77+G78+G79+G80+G81</f>
        <v>0</v>
      </c>
      <c r="H76" s="64">
        <f>H77+H78+H79+H80+H81</f>
        <v>2250000</v>
      </c>
      <c r="I76" s="64">
        <f>I77+I78+I79+I80+I81</f>
        <v>0</v>
      </c>
    </row>
    <row r="77" spans="1:9" ht="6.75" customHeight="1">
      <c r="A77" s="11"/>
      <c r="B77" s="58"/>
      <c r="C77" s="59"/>
      <c r="D77" s="60"/>
      <c r="E77" s="61"/>
      <c r="F77" s="61"/>
      <c r="G77" s="61"/>
      <c r="H77" s="61"/>
      <c r="I77" s="82"/>
    </row>
    <row r="78" spans="1:9" ht="15" customHeight="1">
      <c r="A78" s="11"/>
      <c r="B78" s="58" t="s">
        <v>116</v>
      </c>
      <c r="C78" s="59">
        <v>4310</v>
      </c>
      <c r="D78" s="60">
        <f>E78+F78+G78+H78+I78</f>
        <v>630000</v>
      </c>
      <c r="E78" s="61"/>
      <c r="F78" s="82"/>
      <c r="G78" s="82"/>
      <c r="H78" s="61">
        <v>630000</v>
      </c>
      <c r="I78" s="82"/>
    </row>
    <row r="79" spans="1:9" ht="15.75">
      <c r="A79" s="11"/>
      <c r="B79" s="58" t="s">
        <v>123</v>
      </c>
      <c r="C79" s="59">
        <v>2400</v>
      </c>
      <c r="D79" s="60">
        <f t="shared" si="3"/>
        <v>350000</v>
      </c>
      <c r="E79" s="61"/>
      <c r="F79" s="61"/>
      <c r="G79" s="61"/>
      <c r="H79" s="61">
        <v>350000</v>
      </c>
      <c r="I79" s="82"/>
    </row>
    <row r="80" spans="1:9" ht="15.75">
      <c r="A80" s="11"/>
      <c r="B80" s="58" t="s">
        <v>71</v>
      </c>
      <c r="C80" s="59">
        <v>3600</v>
      </c>
      <c r="D80" s="60">
        <f t="shared" si="3"/>
        <v>550000</v>
      </c>
      <c r="E80" s="61"/>
      <c r="F80" s="61"/>
      <c r="G80" s="61"/>
      <c r="H80" s="61">
        <v>550000</v>
      </c>
      <c r="I80" s="82"/>
    </row>
    <row r="81" spans="1:9" ht="15.75">
      <c r="A81" s="11"/>
      <c r="B81" s="58" t="s">
        <v>72</v>
      </c>
      <c r="C81" s="59">
        <v>3900</v>
      </c>
      <c r="D81" s="60">
        <f t="shared" si="3"/>
        <v>720000</v>
      </c>
      <c r="E81" s="61"/>
      <c r="F81" s="82"/>
      <c r="G81" s="82"/>
      <c r="H81" s="61">
        <v>720000</v>
      </c>
      <c r="I81" s="82"/>
    </row>
    <row r="82" spans="1:9" ht="5.25" customHeight="1">
      <c r="A82" s="11"/>
      <c r="B82" s="80"/>
      <c r="C82" s="81"/>
      <c r="D82" s="83"/>
      <c r="E82" s="84"/>
      <c r="F82" s="84"/>
      <c r="G82" s="84"/>
      <c r="H82" s="84"/>
      <c r="I82" s="84"/>
    </row>
    <row r="83" spans="1:9" s="85" customFormat="1" ht="15.75">
      <c r="A83" s="68" t="s">
        <v>16</v>
      </c>
      <c r="B83" s="29" t="s">
        <v>17</v>
      </c>
      <c r="C83" s="55">
        <f>C85+C89</f>
        <v>30330</v>
      </c>
      <c r="D83" s="56">
        <f>E83+F83+G83+H83+I83</f>
        <v>1587000</v>
      </c>
      <c r="E83" s="57">
        <f>E85+E89</f>
        <v>0</v>
      </c>
      <c r="F83" s="57">
        <f>F85+F89</f>
        <v>500000</v>
      </c>
      <c r="G83" s="57">
        <f>G85+G89</f>
        <v>416000</v>
      </c>
      <c r="H83" s="57">
        <f>H85+H89</f>
        <v>331000</v>
      </c>
      <c r="I83" s="57">
        <f>I85+I89</f>
        <v>340000</v>
      </c>
    </row>
    <row r="84" spans="1:9" s="90" customFormat="1" ht="6" customHeight="1">
      <c r="A84" s="86"/>
      <c r="B84" s="54"/>
      <c r="C84" s="87"/>
      <c r="D84" s="88"/>
      <c r="E84" s="89"/>
      <c r="F84" s="89"/>
      <c r="G84" s="89"/>
      <c r="H84" s="89"/>
      <c r="I84" s="89"/>
    </row>
    <row r="85" spans="1:9" s="90" customFormat="1" ht="15.75">
      <c r="A85" s="76"/>
      <c r="B85" s="49" t="s">
        <v>12</v>
      </c>
      <c r="C85" s="62">
        <f>C86+C87</f>
        <v>7350</v>
      </c>
      <c r="D85" s="63">
        <f>E85+F85+G85+H85+I85</f>
        <v>295800</v>
      </c>
      <c r="E85" s="64">
        <f>E86+E87</f>
        <v>0</v>
      </c>
      <c r="F85" s="64">
        <f>F86+F87</f>
        <v>0</v>
      </c>
      <c r="G85" s="64">
        <f>G86+G87</f>
        <v>0</v>
      </c>
      <c r="H85" s="64">
        <f>H86+H87</f>
        <v>145800</v>
      </c>
      <c r="I85" s="64">
        <f>I86+I87</f>
        <v>150000</v>
      </c>
    </row>
    <row r="86" spans="1:9" s="90" customFormat="1" ht="15.75">
      <c r="A86" s="11"/>
      <c r="B86" s="58" t="s">
        <v>100</v>
      </c>
      <c r="C86" s="59">
        <v>2850</v>
      </c>
      <c r="D86" s="60">
        <f>E86+F86+G86+H86+I86</f>
        <v>145800</v>
      </c>
      <c r="E86" s="61"/>
      <c r="F86" s="61"/>
      <c r="G86" s="61"/>
      <c r="H86" s="61">
        <v>145800</v>
      </c>
      <c r="I86" s="61"/>
    </row>
    <row r="87" spans="1:9" s="90" customFormat="1" ht="15" customHeight="1">
      <c r="A87" s="11"/>
      <c r="B87" s="58" t="s">
        <v>80</v>
      </c>
      <c r="C87" s="59">
        <v>4500</v>
      </c>
      <c r="D87" s="60">
        <f>E87+F87+G87+H87+I87</f>
        <v>150000</v>
      </c>
      <c r="E87" s="61"/>
      <c r="F87" s="61"/>
      <c r="G87" s="61"/>
      <c r="H87" s="61"/>
      <c r="I87" s="61">
        <v>150000</v>
      </c>
    </row>
    <row r="88" spans="1:9" s="75" customFormat="1" ht="6.75" customHeight="1">
      <c r="A88" s="76"/>
      <c r="B88" s="80"/>
      <c r="C88" s="81"/>
      <c r="D88" s="60"/>
      <c r="E88" s="61"/>
      <c r="F88" s="91"/>
      <c r="G88" s="91"/>
      <c r="H88" s="91"/>
      <c r="I88" s="91"/>
    </row>
    <row r="89" spans="1:9" s="75" customFormat="1" ht="15.75">
      <c r="A89" s="76"/>
      <c r="B89" s="49" t="s">
        <v>13</v>
      </c>
      <c r="C89" s="62">
        <f>C90+C91+C92+C93+C94</f>
        <v>22980</v>
      </c>
      <c r="D89" s="63">
        <f aca="true" t="shared" si="4" ref="D89:D94">E89+F89+G89+H89+I89</f>
        <v>1291200</v>
      </c>
      <c r="E89" s="64">
        <f>E90+E91+E92+E93+E94</f>
        <v>0</v>
      </c>
      <c r="F89" s="64">
        <f>F90+F91+F92+F93+F94</f>
        <v>500000</v>
      </c>
      <c r="G89" s="64">
        <f>G90+G91+G92+G93+G94</f>
        <v>416000</v>
      </c>
      <c r="H89" s="64">
        <f>H90+H91+H92+H93+H94</f>
        <v>185200</v>
      </c>
      <c r="I89" s="64">
        <f>I90+I91+I92+I93+I94</f>
        <v>190000</v>
      </c>
    </row>
    <row r="90" spans="1:9" s="69" customFormat="1" ht="15.75">
      <c r="A90" s="77"/>
      <c r="B90" s="58" t="s">
        <v>89</v>
      </c>
      <c r="C90" s="59">
        <v>4300</v>
      </c>
      <c r="D90" s="60">
        <f t="shared" si="4"/>
        <v>200000</v>
      </c>
      <c r="E90" s="78"/>
      <c r="F90" s="61">
        <v>200000</v>
      </c>
      <c r="G90" s="78"/>
      <c r="H90" s="78"/>
      <c r="I90" s="78"/>
    </row>
    <row r="91" spans="1:9" s="75" customFormat="1" ht="31.5">
      <c r="A91" s="76"/>
      <c r="B91" s="58" t="s">
        <v>18</v>
      </c>
      <c r="C91" s="59">
        <f>8600-2150</f>
        <v>6450</v>
      </c>
      <c r="D91" s="60">
        <f t="shared" si="4"/>
        <v>300000</v>
      </c>
      <c r="E91" s="61"/>
      <c r="F91" s="61">
        <f>400000-100000</f>
        <v>300000</v>
      </c>
      <c r="G91" s="64"/>
      <c r="H91" s="64"/>
      <c r="I91" s="64"/>
    </row>
    <row r="92" spans="1:9" s="73" customFormat="1" ht="17.25" customHeight="1">
      <c r="A92" s="11"/>
      <c r="B92" s="58" t="s">
        <v>69</v>
      </c>
      <c r="C92" s="59">
        <v>5580</v>
      </c>
      <c r="D92" s="60">
        <f t="shared" si="4"/>
        <v>416000</v>
      </c>
      <c r="E92" s="61"/>
      <c r="F92" s="61"/>
      <c r="G92" s="61">
        <v>416000</v>
      </c>
      <c r="H92" s="61"/>
      <c r="I92" s="61"/>
    </row>
    <row r="93" spans="1:9" s="73" customFormat="1" ht="15.75">
      <c r="A93" s="11"/>
      <c r="B93" s="58" t="s">
        <v>105</v>
      </c>
      <c r="C93" s="59">
        <v>3650</v>
      </c>
      <c r="D93" s="60">
        <f t="shared" si="4"/>
        <v>185200</v>
      </c>
      <c r="E93" s="61"/>
      <c r="F93" s="61"/>
      <c r="G93" s="61"/>
      <c r="H93" s="61">
        <v>185200</v>
      </c>
      <c r="I93" s="61"/>
    </row>
    <row r="94" spans="1:9" s="73" customFormat="1" ht="15.75">
      <c r="A94" s="11"/>
      <c r="B94" s="58" t="s">
        <v>81</v>
      </c>
      <c r="C94" s="59">
        <v>3000</v>
      </c>
      <c r="D94" s="60">
        <f t="shared" si="4"/>
        <v>190000</v>
      </c>
      <c r="E94" s="61"/>
      <c r="F94" s="61"/>
      <c r="G94" s="61"/>
      <c r="H94" s="61"/>
      <c r="I94" s="61">
        <v>190000</v>
      </c>
    </row>
    <row r="95" spans="1:9" ht="6" customHeight="1">
      <c r="A95" s="11"/>
      <c r="B95" s="58"/>
      <c r="C95" s="59"/>
      <c r="D95" s="60"/>
      <c r="E95" s="61"/>
      <c r="F95" s="61"/>
      <c r="G95" s="61"/>
      <c r="H95" s="61"/>
      <c r="I95" s="61"/>
    </row>
    <row r="96" spans="1:9" s="69" customFormat="1" ht="15.75">
      <c r="A96" s="68" t="s">
        <v>19</v>
      </c>
      <c r="B96" s="29" t="s">
        <v>20</v>
      </c>
      <c r="C96" s="57">
        <f>C98+C100</f>
        <v>0</v>
      </c>
      <c r="D96" s="56">
        <f>E96+F96+G96+H96+I96</f>
        <v>790000</v>
      </c>
      <c r="E96" s="57">
        <f>E98+E100</f>
        <v>0</v>
      </c>
      <c r="F96" s="57">
        <f>F98+F100</f>
        <v>0</v>
      </c>
      <c r="G96" s="57">
        <f>G98+G100</f>
        <v>0</v>
      </c>
      <c r="H96" s="57">
        <f>H98+H100</f>
        <v>0</v>
      </c>
      <c r="I96" s="57">
        <f>I98+I100</f>
        <v>790000</v>
      </c>
    </row>
    <row r="97" spans="1:9" ht="6" customHeight="1">
      <c r="A97" s="86"/>
      <c r="B97" s="54"/>
      <c r="C97" s="87"/>
      <c r="D97" s="88"/>
      <c r="E97" s="89"/>
      <c r="F97" s="89"/>
      <c r="G97" s="89"/>
      <c r="H97" s="89"/>
      <c r="I97" s="89"/>
    </row>
    <row r="98" spans="1:9" ht="15.75">
      <c r="A98" s="92"/>
      <c r="B98" s="49" t="s">
        <v>9</v>
      </c>
      <c r="C98" s="63"/>
      <c r="D98" s="63">
        <f>E98+F98+G98+H98+I98</f>
        <v>190000</v>
      </c>
      <c r="E98" s="63">
        <f>E99</f>
        <v>0</v>
      </c>
      <c r="F98" s="63">
        <f>F99</f>
        <v>0</v>
      </c>
      <c r="G98" s="63">
        <f>G99</f>
        <v>0</v>
      </c>
      <c r="H98" s="63">
        <f>H99</f>
        <v>0</v>
      </c>
      <c r="I98" s="63">
        <f>I99</f>
        <v>190000</v>
      </c>
    </row>
    <row r="99" spans="1:9" ht="33" customHeight="1">
      <c r="A99" s="92"/>
      <c r="B99" s="58" t="s">
        <v>54</v>
      </c>
      <c r="C99" s="59"/>
      <c r="D99" s="60">
        <f>E99+F99+G99+H99+I99</f>
        <v>190000</v>
      </c>
      <c r="E99" s="61"/>
      <c r="F99" s="61"/>
      <c r="G99" s="61"/>
      <c r="H99" s="61"/>
      <c r="I99" s="61">
        <v>190000</v>
      </c>
    </row>
    <row r="100" spans="1:9" ht="15.75">
      <c r="A100" s="92"/>
      <c r="B100" s="49" t="s">
        <v>13</v>
      </c>
      <c r="C100" s="62"/>
      <c r="D100" s="63">
        <f>E100+F100+G100+H100+I100</f>
        <v>600000</v>
      </c>
      <c r="E100" s="64">
        <f>E101</f>
        <v>0</v>
      </c>
      <c r="F100" s="64">
        <f>F101</f>
        <v>0</v>
      </c>
      <c r="G100" s="64">
        <f>G101</f>
        <v>0</v>
      </c>
      <c r="H100" s="64">
        <f>H101</f>
        <v>0</v>
      </c>
      <c r="I100" s="64">
        <f>I101</f>
        <v>600000</v>
      </c>
    </row>
    <row r="101" spans="1:9" ht="31.5">
      <c r="A101" s="92"/>
      <c r="B101" s="58" t="s">
        <v>77</v>
      </c>
      <c r="C101" s="59"/>
      <c r="D101" s="60">
        <f>E101+F101+G101+H101+I101</f>
        <v>600000</v>
      </c>
      <c r="E101" s="61"/>
      <c r="F101" s="61"/>
      <c r="G101" s="61"/>
      <c r="H101" s="61"/>
      <c r="I101" s="61">
        <v>600000</v>
      </c>
    </row>
    <row r="102" spans="1:9" ht="3.75" customHeight="1">
      <c r="A102" s="92"/>
      <c r="B102" s="58"/>
      <c r="C102" s="59"/>
      <c r="D102" s="60"/>
      <c r="E102" s="61"/>
      <c r="F102" s="61"/>
      <c r="G102" s="61"/>
      <c r="H102" s="61"/>
      <c r="I102" s="61"/>
    </row>
    <row r="103" spans="1:9" s="69" customFormat="1" ht="31.5">
      <c r="A103" s="68" t="s">
        <v>21</v>
      </c>
      <c r="B103" s="29" t="s">
        <v>22</v>
      </c>
      <c r="C103" s="55">
        <f>C107+C127</f>
        <v>8726</v>
      </c>
      <c r="D103" s="56">
        <f>E103+F103+G103+H103+I103</f>
        <v>5626800</v>
      </c>
      <c r="E103" s="57">
        <f>E105+E107+E127+E135+E145</f>
        <v>1184000</v>
      </c>
      <c r="F103" s="57">
        <f>F105+F107+F127+F135+F145</f>
        <v>1185000</v>
      </c>
      <c r="G103" s="57">
        <f>G105+G107+G127+G135+G145</f>
        <v>629800</v>
      </c>
      <c r="H103" s="57">
        <f>H105+H107+H127+H135+H145</f>
        <v>1738000</v>
      </c>
      <c r="I103" s="57">
        <f>I105+I107+I127+I135+I145</f>
        <v>890000</v>
      </c>
    </row>
    <row r="104" spans="1:9" ht="6" customHeight="1">
      <c r="A104" s="93"/>
      <c r="B104" s="54"/>
      <c r="C104" s="94"/>
      <c r="D104" s="95"/>
      <c r="E104" s="82"/>
      <c r="F104" s="61"/>
      <c r="G104" s="61"/>
      <c r="H104" s="61"/>
      <c r="I104" s="61"/>
    </row>
    <row r="105" spans="1:9" ht="15.75">
      <c r="A105" s="96" t="s">
        <v>23</v>
      </c>
      <c r="B105" s="49" t="s">
        <v>48</v>
      </c>
      <c r="C105" s="97">
        <f>60+31.8+11.9+25+80+24</f>
        <v>232.7</v>
      </c>
      <c r="D105" s="63">
        <f>E105+F105+G105+H105+I105</f>
        <v>1499900</v>
      </c>
      <c r="E105" s="64">
        <v>650000</v>
      </c>
      <c r="F105" s="64">
        <f>160000+60000</f>
        <v>220000</v>
      </c>
      <c r="G105" s="64">
        <v>199900</v>
      </c>
      <c r="H105" s="64">
        <v>240000</v>
      </c>
      <c r="I105" s="64">
        <v>190000</v>
      </c>
    </row>
    <row r="106" spans="1:9" ht="6" customHeight="1">
      <c r="A106" s="74"/>
      <c r="B106" s="58"/>
      <c r="C106" s="98"/>
      <c r="D106" s="60"/>
      <c r="E106" s="61"/>
      <c r="F106" s="61"/>
      <c r="G106" s="61"/>
      <c r="H106" s="61"/>
      <c r="I106" s="61"/>
    </row>
    <row r="107" spans="1:9" ht="15.75">
      <c r="A107" s="96" t="s">
        <v>24</v>
      </c>
      <c r="B107" s="49" t="s">
        <v>34</v>
      </c>
      <c r="C107" s="97">
        <f>C109+C114+C122</f>
        <v>8726</v>
      </c>
      <c r="D107" s="63">
        <f>E107+F107+G107+H107+I107</f>
        <v>3091900</v>
      </c>
      <c r="E107" s="64">
        <f>E109+E114+E122</f>
        <v>534000</v>
      </c>
      <c r="F107" s="64">
        <f>F109+F114+F122</f>
        <v>290000</v>
      </c>
      <c r="G107" s="64">
        <f>G109+G114+G122</f>
        <v>199900</v>
      </c>
      <c r="H107" s="64">
        <f>H109+H114+H122</f>
        <v>1498000</v>
      </c>
      <c r="I107" s="64">
        <f>I109+I114+I122</f>
        <v>570000</v>
      </c>
    </row>
    <row r="108" spans="1:9" ht="7.5" customHeight="1">
      <c r="A108" s="96"/>
      <c r="B108" s="49"/>
      <c r="C108" s="97"/>
      <c r="D108" s="63"/>
      <c r="E108" s="64"/>
      <c r="F108" s="64"/>
      <c r="G108" s="64"/>
      <c r="H108" s="64"/>
      <c r="I108" s="64"/>
    </row>
    <row r="109" spans="1:9" ht="15.75">
      <c r="A109" s="96"/>
      <c r="B109" s="49" t="s">
        <v>9</v>
      </c>
      <c r="C109" s="97">
        <f>C110+C111+C112</f>
        <v>3735</v>
      </c>
      <c r="D109" s="63">
        <f>E109+F109+G109+H109+I109</f>
        <v>1040000</v>
      </c>
      <c r="E109" s="64">
        <f>E110+E111+E112</f>
        <v>0</v>
      </c>
      <c r="F109" s="64">
        <f>F110+F111+F112</f>
        <v>150000</v>
      </c>
      <c r="G109" s="64">
        <f>G110+G111+G112</f>
        <v>0</v>
      </c>
      <c r="H109" s="64">
        <f>H110+H111+H112</f>
        <v>700000</v>
      </c>
      <c r="I109" s="64">
        <f>I110+I111+I112</f>
        <v>190000</v>
      </c>
    </row>
    <row r="110" spans="1:9" ht="18" customHeight="1">
      <c r="A110" s="96"/>
      <c r="B110" s="58" t="s">
        <v>117</v>
      </c>
      <c r="C110" s="59">
        <v>960</v>
      </c>
      <c r="D110" s="60">
        <f>E110+F110+G110+H110+I110</f>
        <v>150000</v>
      </c>
      <c r="E110" s="61"/>
      <c r="F110" s="61">
        <v>150000</v>
      </c>
      <c r="G110" s="61"/>
      <c r="H110" s="61"/>
      <c r="I110" s="61"/>
    </row>
    <row r="111" spans="1:9" ht="15.75">
      <c r="A111" s="74"/>
      <c r="B111" s="58" t="s">
        <v>55</v>
      </c>
      <c r="C111" s="59">
        <v>2400</v>
      </c>
      <c r="D111" s="60">
        <f>E111+F111+G111+H111+I111</f>
        <v>700000</v>
      </c>
      <c r="E111" s="61"/>
      <c r="F111" s="61"/>
      <c r="G111" s="61"/>
      <c r="H111" s="61">
        <v>700000</v>
      </c>
      <c r="I111" s="61"/>
    </row>
    <row r="112" spans="1:9" ht="15.75">
      <c r="A112" s="74"/>
      <c r="B112" s="58" t="s">
        <v>82</v>
      </c>
      <c r="C112" s="59">
        <v>375</v>
      </c>
      <c r="D112" s="60">
        <f>E112+F112+G112+H112+I112</f>
        <v>190000</v>
      </c>
      <c r="E112" s="61"/>
      <c r="F112" s="61"/>
      <c r="G112" s="61"/>
      <c r="H112" s="61"/>
      <c r="I112" s="61">
        <v>190000</v>
      </c>
    </row>
    <row r="113" spans="1:9" ht="5.25" customHeight="1">
      <c r="A113" s="74"/>
      <c r="B113" s="58"/>
      <c r="C113" s="59"/>
      <c r="D113" s="60"/>
      <c r="E113" s="61"/>
      <c r="F113" s="61"/>
      <c r="G113" s="61"/>
      <c r="H113" s="61"/>
      <c r="I113" s="61"/>
    </row>
    <row r="114" spans="1:9" ht="15.75">
      <c r="A114" s="74"/>
      <c r="B114" s="49" t="s">
        <v>12</v>
      </c>
      <c r="C114" s="64">
        <f>C115+C116+C117+C118+C119+C120+C121</f>
        <v>3420</v>
      </c>
      <c r="D114" s="63">
        <f aca="true" t="shared" si="5" ref="D114:D121">E114+F114+G114+H114+I114</f>
        <v>1364000</v>
      </c>
      <c r="E114" s="64">
        <f>E115+E116+E117+E118+E119+E120+E121</f>
        <v>534000</v>
      </c>
      <c r="F114" s="64">
        <f>F115+F116+F117+F118+F119+F120+F121</f>
        <v>140000</v>
      </c>
      <c r="G114" s="64">
        <f>G115+G116+G117+G118+G119+G120+G121</f>
        <v>0</v>
      </c>
      <c r="H114" s="64">
        <f>H115+H116+H117+H118+H119+H120+H121</f>
        <v>500000</v>
      </c>
      <c r="I114" s="64">
        <f>I115+I116+I117+I118+I119+I120+I121</f>
        <v>190000</v>
      </c>
    </row>
    <row r="115" spans="1:9" ht="47.25">
      <c r="A115" s="74"/>
      <c r="B115" s="58" t="s">
        <v>131</v>
      </c>
      <c r="C115" s="59">
        <v>250</v>
      </c>
      <c r="D115" s="60">
        <f t="shared" si="5"/>
        <v>130000</v>
      </c>
      <c r="E115" s="61">
        <v>130000</v>
      </c>
      <c r="F115" s="61"/>
      <c r="G115" s="61"/>
      <c r="H115" s="61"/>
      <c r="I115" s="61"/>
    </row>
    <row r="116" spans="1:9" ht="33" customHeight="1">
      <c r="A116" s="74"/>
      <c r="B116" s="58" t="s">
        <v>130</v>
      </c>
      <c r="C116" s="59">
        <v>250</v>
      </c>
      <c r="D116" s="60">
        <f t="shared" si="5"/>
        <v>130000</v>
      </c>
      <c r="E116" s="61">
        <v>130000</v>
      </c>
      <c r="F116" s="61"/>
      <c r="G116" s="61"/>
      <c r="H116" s="61"/>
      <c r="I116" s="61"/>
    </row>
    <row r="117" spans="1:9" ht="33" customHeight="1">
      <c r="A117" s="74"/>
      <c r="B117" s="58" t="s">
        <v>129</v>
      </c>
      <c r="C117" s="59">
        <v>350</v>
      </c>
      <c r="D117" s="60">
        <f t="shared" si="5"/>
        <v>130000</v>
      </c>
      <c r="E117" s="61">
        <v>130000</v>
      </c>
      <c r="F117" s="61"/>
      <c r="G117" s="61"/>
      <c r="H117" s="61"/>
      <c r="I117" s="61"/>
    </row>
    <row r="118" spans="1:9" ht="33" customHeight="1">
      <c r="A118" s="74"/>
      <c r="B118" s="58" t="s">
        <v>133</v>
      </c>
      <c r="C118" s="59">
        <v>420</v>
      </c>
      <c r="D118" s="60">
        <f t="shared" si="5"/>
        <v>144000</v>
      </c>
      <c r="E118" s="61">
        <v>144000</v>
      </c>
      <c r="F118" s="61"/>
      <c r="G118" s="61"/>
      <c r="H118" s="61"/>
      <c r="I118" s="61"/>
    </row>
    <row r="119" spans="1:9" ht="18" customHeight="1">
      <c r="A119" s="74"/>
      <c r="B119" s="58" t="s">
        <v>90</v>
      </c>
      <c r="C119" s="59">
        <v>900</v>
      </c>
      <c r="D119" s="60">
        <f t="shared" si="5"/>
        <v>140000</v>
      </c>
      <c r="E119" s="61"/>
      <c r="F119" s="61">
        <v>140000</v>
      </c>
      <c r="G119" s="61"/>
      <c r="H119" s="61"/>
      <c r="I119" s="61"/>
    </row>
    <row r="120" spans="1:9" ht="33" customHeight="1">
      <c r="A120" s="74"/>
      <c r="B120" s="58" t="s">
        <v>132</v>
      </c>
      <c r="C120" s="59">
        <v>1000</v>
      </c>
      <c r="D120" s="60">
        <f>E120+F120+G120+H120+I120</f>
        <v>500000</v>
      </c>
      <c r="E120" s="61"/>
      <c r="F120" s="61"/>
      <c r="G120" s="61"/>
      <c r="H120" s="61">
        <v>500000</v>
      </c>
      <c r="I120" s="61"/>
    </row>
    <row r="121" spans="1:9" ht="15.75">
      <c r="A121" s="74"/>
      <c r="B121" s="58" t="s">
        <v>56</v>
      </c>
      <c r="C121" s="59">
        <v>250</v>
      </c>
      <c r="D121" s="60">
        <f t="shared" si="5"/>
        <v>190000</v>
      </c>
      <c r="E121" s="61"/>
      <c r="F121" s="61"/>
      <c r="G121" s="61"/>
      <c r="H121" s="61"/>
      <c r="I121" s="61">
        <v>190000</v>
      </c>
    </row>
    <row r="122" spans="1:9" ht="15.75">
      <c r="A122" s="74"/>
      <c r="B122" s="49" t="s">
        <v>13</v>
      </c>
      <c r="C122" s="62">
        <f>C124+C125+C123</f>
        <v>1571</v>
      </c>
      <c r="D122" s="63">
        <f>E122+F122+G122+H122+I122</f>
        <v>687900</v>
      </c>
      <c r="E122" s="64">
        <f>E124+E125</f>
        <v>0</v>
      </c>
      <c r="F122" s="64">
        <f>F124+F125</f>
        <v>0</v>
      </c>
      <c r="G122" s="64">
        <f>G123+G124+G125</f>
        <v>199900</v>
      </c>
      <c r="H122" s="64">
        <f>H124+H125</f>
        <v>298000</v>
      </c>
      <c r="I122" s="64">
        <f>I124+I125</f>
        <v>190000</v>
      </c>
    </row>
    <row r="123" spans="1:9" ht="15.75">
      <c r="A123" s="74"/>
      <c r="B123" s="58" t="s">
        <v>113</v>
      </c>
      <c r="C123" s="59">
        <v>296</v>
      </c>
      <c r="D123" s="60">
        <f>E123+F123+G123+H123+I123</f>
        <v>199900</v>
      </c>
      <c r="E123" s="64"/>
      <c r="F123" s="64"/>
      <c r="G123" s="61">
        <v>199900</v>
      </c>
      <c r="H123" s="64"/>
      <c r="I123" s="64"/>
    </row>
    <row r="124" spans="1:9" ht="15.75">
      <c r="A124" s="74"/>
      <c r="B124" s="58" t="s">
        <v>106</v>
      </c>
      <c r="C124" s="59">
        <v>900</v>
      </c>
      <c r="D124" s="60">
        <f>E124+F124+G124+H124+I124</f>
        <v>298000</v>
      </c>
      <c r="E124" s="61"/>
      <c r="F124" s="61"/>
      <c r="G124" s="61"/>
      <c r="H124" s="61">
        <v>298000</v>
      </c>
      <c r="I124" s="61"/>
    </row>
    <row r="125" spans="1:9" ht="15.75">
      <c r="A125" s="74"/>
      <c r="B125" s="58" t="s">
        <v>83</v>
      </c>
      <c r="C125" s="59">
        <v>375</v>
      </c>
      <c r="D125" s="60">
        <f>E125+F125+G125+H125+I125</f>
        <v>190000</v>
      </c>
      <c r="E125" s="61"/>
      <c r="F125" s="61"/>
      <c r="G125" s="61"/>
      <c r="H125" s="61"/>
      <c r="I125" s="61">
        <v>190000</v>
      </c>
    </row>
    <row r="126" spans="1:9" ht="5.25" customHeight="1">
      <c r="A126" s="74"/>
      <c r="B126" s="58"/>
      <c r="C126" s="59"/>
      <c r="D126" s="60"/>
      <c r="E126" s="61"/>
      <c r="F126" s="61"/>
      <c r="G126" s="61"/>
      <c r="H126" s="61"/>
      <c r="I126" s="61"/>
    </row>
    <row r="127" spans="1:9" s="75" customFormat="1" ht="15.75">
      <c r="A127" s="96" t="s">
        <v>35</v>
      </c>
      <c r="B127" s="49" t="s">
        <v>84</v>
      </c>
      <c r="C127" s="62"/>
      <c r="D127" s="63">
        <f aca="true" t="shared" si="6" ref="D127:D133">E127+F127+G127+H127+I127</f>
        <v>545000</v>
      </c>
      <c r="E127" s="64">
        <f>E128+E131</f>
        <v>0</v>
      </c>
      <c r="F127" s="64">
        <f>F128+F131</f>
        <v>300000</v>
      </c>
      <c r="G127" s="64">
        <f>G128+G131</f>
        <v>115000</v>
      </c>
      <c r="H127" s="64">
        <f>H128+H131</f>
        <v>0</v>
      </c>
      <c r="I127" s="64">
        <f>I128+I131</f>
        <v>130000</v>
      </c>
    </row>
    <row r="128" spans="1:9" s="75" customFormat="1" ht="15.75">
      <c r="A128" s="96"/>
      <c r="B128" s="49" t="s">
        <v>9</v>
      </c>
      <c r="C128" s="62"/>
      <c r="D128" s="63">
        <f t="shared" si="6"/>
        <v>315000</v>
      </c>
      <c r="E128" s="64">
        <f>E129+E130</f>
        <v>0</v>
      </c>
      <c r="F128" s="64">
        <f>F129+F130</f>
        <v>200000</v>
      </c>
      <c r="G128" s="64">
        <f>G129+G130</f>
        <v>115000</v>
      </c>
      <c r="H128" s="64">
        <f>H129+H130</f>
        <v>0</v>
      </c>
      <c r="I128" s="64">
        <f>I129+I130</f>
        <v>0</v>
      </c>
    </row>
    <row r="129" spans="1:9" s="69" customFormat="1" ht="15.75">
      <c r="A129" s="99"/>
      <c r="B129" s="58" t="s">
        <v>103</v>
      </c>
      <c r="C129" s="59"/>
      <c r="D129" s="60">
        <f t="shared" si="6"/>
        <v>200000</v>
      </c>
      <c r="E129" s="78"/>
      <c r="F129" s="61">
        <v>200000</v>
      </c>
      <c r="G129" s="78"/>
      <c r="H129" s="78"/>
      <c r="I129" s="78"/>
    </row>
    <row r="130" spans="1:9" ht="15.75">
      <c r="A130" s="74"/>
      <c r="B130" s="58" t="s">
        <v>67</v>
      </c>
      <c r="C130" s="59"/>
      <c r="D130" s="60">
        <f t="shared" si="6"/>
        <v>115000</v>
      </c>
      <c r="E130" s="61"/>
      <c r="F130" s="61"/>
      <c r="G130" s="61">
        <v>115000</v>
      </c>
      <c r="H130" s="61"/>
      <c r="I130" s="61"/>
    </row>
    <row r="131" spans="1:9" ht="15.75">
      <c r="A131" s="74"/>
      <c r="B131" s="49" t="s">
        <v>13</v>
      </c>
      <c r="C131" s="62"/>
      <c r="D131" s="63">
        <f t="shared" si="6"/>
        <v>230000</v>
      </c>
      <c r="E131" s="64">
        <f>E132+E133</f>
        <v>0</v>
      </c>
      <c r="F131" s="64">
        <f>F132+F133</f>
        <v>100000</v>
      </c>
      <c r="G131" s="64">
        <f>G132+G133</f>
        <v>0</v>
      </c>
      <c r="H131" s="64">
        <f>H132+H133</f>
        <v>0</v>
      </c>
      <c r="I131" s="64">
        <f>I132+I133</f>
        <v>130000</v>
      </c>
    </row>
    <row r="132" spans="1:9" ht="17.25" customHeight="1">
      <c r="A132" s="74"/>
      <c r="B132" s="58" t="s">
        <v>92</v>
      </c>
      <c r="C132" s="59"/>
      <c r="D132" s="60">
        <f t="shared" si="6"/>
        <v>100000</v>
      </c>
      <c r="E132" s="61"/>
      <c r="F132" s="61">
        <v>100000</v>
      </c>
      <c r="G132" s="61"/>
      <c r="H132" s="61"/>
      <c r="I132" s="61"/>
    </row>
    <row r="133" spans="1:9" ht="15.75">
      <c r="A133" s="74"/>
      <c r="B133" s="58" t="s">
        <v>124</v>
      </c>
      <c r="C133" s="59"/>
      <c r="D133" s="60">
        <f t="shared" si="6"/>
        <v>130000</v>
      </c>
      <c r="E133" s="61"/>
      <c r="F133" s="61"/>
      <c r="G133" s="61"/>
      <c r="H133" s="61"/>
      <c r="I133" s="61">
        <v>130000</v>
      </c>
    </row>
    <row r="134" spans="1:9" ht="5.25" customHeight="1">
      <c r="A134" s="74"/>
      <c r="B134" s="58"/>
      <c r="C134" s="59"/>
      <c r="D134" s="60"/>
      <c r="E134" s="61"/>
      <c r="F134" s="61"/>
      <c r="G134" s="61"/>
      <c r="H134" s="61"/>
      <c r="I134" s="61"/>
    </row>
    <row r="135" spans="1:9" s="47" customFormat="1" ht="17.25" customHeight="1">
      <c r="A135" s="100" t="s">
        <v>42</v>
      </c>
      <c r="B135" s="49" t="s">
        <v>91</v>
      </c>
      <c r="C135" s="62"/>
      <c r="D135" s="63">
        <f aca="true" t="shared" si="7" ref="D135:D143">E135+F135+G135+H135+I135</f>
        <v>290000</v>
      </c>
      <c r="E135" s="64">
        <f>E136+E139+E141</f>
        <v>0</v>
      </c>
      <c r="F135" s="64">
        <f>F136+F139+F141</f>
        <v>175000</v>
      </c>
      <c r="G135" s="64">
        <f>G136+G139+G141</f>
        <v>115000</v>
      </c>
      <c r="H135" s="64">
        <f>H136+H139+H141</f>
        <v>0</v>
      </c>
      <c r="I135" s="64">
        <f>I136+I139+I141</f>
        <v>0</v>
      </c>
    </row>
    <row r="136" spans="1:9" s="47" customFormat="1" ht="17.25" customHeight="1">
      <c r="A136" s="100"/>
      <c r="B136" s="49" t="s">
        <v>9</v>
      </c>
      <c r="C136" s="62"/>
      <c r="D136" s="63">
        <f t="shared" si="7"/>
        <v>75000</v>
      </c>
      <c r="E136" s="64">
        <f>E137+E138</f>
        <v>0</v>
      </c>
      <c r="F136" s="64">
        <f>F137+F138</f>
        <v>75000</v>
      </c>
      <c r="G136" s="64">
        <f>G137+G138</f>
        <v>0</v>
      </c>
      <c r="H136" s="64">
        <f>H137+H138</f>
        <v>0</v>
      </c>
      <c r="I136" s="64">
        <f>I137+I138</f>
        <v>0</v>
      </c>
    </row>
    <row r="137" spans="1:9" s="69" customFormat="1" ht="33" customHeight="1">
      <c r="A137" s="99"/>
      <c r="B137" s="58" t="s">
        <v>98</v>
      </c>
      <c r="C137" s="59"/>
      <c r="D137" s="60">
        <f t="shared" si="7"/>
        <v>35000</v>
      </c>
      <c r="E137" s="61"/>
      <c r="F137" s="61">
        <v>35000</v>
      </c>
      <c r="G137" s="78"/>
      <c r="H137" s="78"/>
      <c r="I137" s="78"/>
    </row>
    <row r="138" spans="1:9" s="69" customFormat="1" ht="15" customHeight="1">
      <c r="A138" s="99"/>
      <c r="B138" s="58" t="s">
        <v>107</v>
      </c>
      <c r="C138" s="59"/>
      <c r="D138" s="60">
        <f t="shared" si="7"/>
        <v>40000</v>
      </c>
      <c r="E138" s="61"/>
      <c r="F138" s="61">
        <v>40000</v>
      </c>
      <c r="G138" s="78"/>
      <c r="H138" s="78"/>
      <c r="I138" s="78"/>
    </row>
    <row r="139" spans="1:9" s="69" customFormat="1" ht="15" customHeight="1">
      <c r="A139" s="99"/>
      <c r="B139" s="49" t="s">
        <v>12</v>
      </c>
      <c r="C139" s="59"/>
      <c r="D139" s="63">
        <f t="shared" si="7"/>
        <v>50000</v>
      </c>
      <c r="E139" s="64">
        <f>E140</f>
        <v>0</v>
      </c>
      <c r="F139" s="64">
        <f>F140</f>
        <v>50000</v>
      </c>
      <c r="G139" s="64">
        <f>G140</f>
        <v>0</v>
      </c>
      <c r="H139" s="64">
        <f>H140</f>
        <v>0</v>
      </c>
      <c r="I139" s="64">
        <f>I140</f>
        <v>0</v>
      </c>
    </row>
    <row r="140" spans="1:9" s="69" customFormat="1" ht="30.75" customHeight="1">
      <c r="A140" s="99"/>
      <c r="B140" s="58" t="s">
        <v>108</v>
      </c>
      <c r="C140" s="59"/>
      <c r="D140" s="60">
        <f t="shared" si="7"/>
        <v>50000</v>
      </c>
      <c r="E140" s="78"/>
      <c r="F140" s="61">
        <v>50000</v>
      </c>
      <c r="G140" s="78"/>
      <c r="H140" s="78"/>
      <c r="I140" s="78"/>
    </row>
    <row r="141" spans="1:9" s="69" customFormat="1" ht="15" customHeight="1">
      <c r="A141" s="99"/>
      <c r="B141" s="49" t="s">
        <v>13</v>
      </c>
      <c r="C141" s="59"/>
      <c r="D141" s="63">
        <f t="shared" si="7"/>
        <v>165000</v>
      </c>
      <c r="E141" s="64">
        <f>E142</f>
        <v>0</v>
      </c>
      <c r="F141" s="64">
        <f>F142</f>
        <v>50000</v>
      </c>
      <c r="G141" s="64">
        <f>G142+G143</f>
        <v>115000</v>
      </c>
      <c r="H141" s="64">
        <f>H142</f>
        <v>0</v>
      </c>
      <c r="I141" s="64">
        <f>I142</f>
        <v>0</v>
      </c>
    </row>
    <row r="142" spans="1:9" s="69" customFormat="1" ht="30.75" customHeight="1">
      <c r="A142" s="99"/>
      <c r="B142" s="58" t="s">
        <v>109</v>
      </c>
      <c r="C142" s="59"/>
      <c r="D142" s="60">
        <f t="shared" si="7"/>
        <v>50000</v>
      </c>
      <c r="E142" s="78"/>
      <c r="F142" s="61">
        <v>50000</v>
      </c>
      <c r="G142" s="78"/>
      <c r="H142" s="78"/>
      <c r="I142" s="78"/>
    </row>
    <row r="143" spans="1:9" s="69" customFormat="1" ht="30.75" customHeight="1">
      <c r="A143" s="99"/>
      <c r="B143" s="58" t="s">
        <v>114</v>
      </c>
      <c r="C143" s="59"/>
      <c r="D143" s="60">
        <f t="shared" si="7"/>
        <v>115000</v>
      </c>
      <c r="E143" s="78"/>
      <c r="F143" s="61"/>
      <c r="G143" s="61">
        <v>115000</v>
      </c>
      <c r="H143" s="78"/>
      <c r="I143" s="78"/>
    </row>
    <row r="144" spans="1:9" s="101" customFormat="1" ht="4.5" customHeight="1">
      <c r="A144" s="99"/>
      <c r="B144" s="58"/>
      <c r="C144" s="59"/>
      <c r="D144" s="60"/>
      <c r="E144" s="78"/>
      <c r="F144" s="61"/>
      <c r="G144" s="78"/>
      <c r="H144" s="78"/>
      <c r="I144" s="78"/>
    </row>
    <row r="145" spans="1:9" s="47" customFormat="1" ht="30.75" customHeight="1">
      <c r="A145" s="100" t="s">
        <v>96</v>
      </c>
      <c r="B145" s="49" t="s">
        <v>99</v>
      </c>
      <c r="C145" s="62"/>
      <c r="D145" s="63">
        <f aca="true" t="shared" si="8" ref="D145:D153">E145+F145+G145+H145+I145</f>
        <v>200000</v>
      </c>
      <c r="E145" s="64">
        <f>E146+E149+E152</f>
        <v>0</v>
      </c>
      <c r="F145" s="64">
        <f>F146+F149+F152</f>
        <v>200000</v>
      </c>
      <c r="G145" s="64">
        <f>G146+G149+G152</f>
        <v>0</v>
      </c>
      <c r="H145" s="64">
        <f>H146+H149+H152</f>
        <v>0</v>
      </c>
      <c r="I145" s="64">
        <f>I146+I149+I152</f>
        <v>0</v>
      </c>
    </row>
    <row r="146" spans="1:9" s="69" customFormat="1" ht="15" customHeight="1">
      <c r="A146" s="99"/>
      <c r="B146" s="49" t="s">
        <v>9</v>
      </c>
      <c r="C146" s="62"/>
      <c r="D146" s="63">
        <f t="shared" si="8"/>
        <v>100000</v>
      </c>
      <c r="E146" s="64">
        <f>E147+E148</f>
        <v>0</v>
      </c>
      <c r="F146" s="64">
        <f>F147+F148</f>
        <v>100000</v>
      </c>
      <c r="G146" s="64">
        <f>G147+G148</f>
        <v>0</v>
      </c>
      <c r="H146" s="64">
        <f>H147+H148</f>
        <v>0</v>
      </c>
      <c r="I146" s="64">
        <f>I147+I148</f>
        <v>0</v>
      </c>
    </row>
    <row r="147" spans="1:9" s="69" customFormat="1" ht="30.75" customHeight="1">
      <c r="A147" s="99"/>
      <c r="B147" s="58" t="s">
        <v>93</v>
      </c>
      <c r="C147" s="59"/>
      <c r="D147" s="60">
        <f t="shared" si="8"/>
        <v>60000</v>
      </c>
      <c r="E147" s="61"/>
      <c r="F147" s="61">
        <v>60000</v>
      </c>
      <c r="G147" s="78"/>
      <c r="H147" s="78"/>
      <c r="I147" s="78"/>
    </row>
    <row r="148" spans="1:9" s="69" customFormat="1" ht="31.5" customHeight="1">
      <c r="A148" s="99"/>
      <c r="B148" s="58" t="s">
        <v>110</v>
      </c>
      <c r="C148" s="59"/>
      <c r="D148" s="60">
        <f t="shared" si="8"/>
        <v>40000</v>
      </c>
      <c r="E148" s="61"/>
      <c r="F148" s="61">
        <v>40000</v>
      </c>
      <c r="G148" s="78"/>
      <c r="H148" s="78"/>
      <c r="I148" s="78"/>
    </row>
    <row r="149" spans="1:9" s="69" customFormat="1" ht="15" customHeight="1">
      <c r="A149" s="99"/>
      <c r="B149" s="49" t="s">
        <v>12</v>
      </c>
      <c r="C149" s="62"/>
      <c r="D149" s="63">
        <f t="shared" si="8"/>
        <v>70000</v>
      </c>
      <c r="E149" s="64">
        <f>E150+E151</f>
        <v>0</v>
      </c>
      <c r="F149" s="64">
        <f>F150+F151</f>
        <v>70000</v>
      </c>
      <c r="G149" s="64">
        <f>G150+G151</f>
        <v>0</v>
      </c>
      <c r="H149" s="64">
        <f>H150+H151</f>
        <v>0</v>
      </c>
      <c r="I149" s="64">
        <f>I150+I151</f>
        <v>0</v>
      </c>
    </row>
    <row r="150" spans="1:9" s="69" customFormat="1" ht="33" customHeight="1">
      <c r="A150" s="99"/>
      <c r="B150" s="58" t="s">
        <v>94</v>
      </c>
      <c r="C150" s="59"/>
      <c r="D150" s="60">
        <f t="shared" si="8"/>
        <v>40000</v>
      </c>
      <c r="E150" s="78"/>
      <c r="F150" s="61">
        <v>40000</v>
      </c>
      <c r="G150" s="78"/>
      <c r="H150" s="78"/>
      <c r="I150" s="78"/>
    </row>
    <row r="151" spans="1:9" s="69" customFormat="1" ht="33" customHeight="1">
      <c r="A151" s="99"/>
      <c r="B151" s="58" t="s">
        <v>95</v>
      </c>
      <c r="C151" s="59"/>
      <c r="D151" s="60">
        <f t="shared" si="8"/>
        <v>30000</v>
      </c>
      <c r="E151" s="78"/>
      <c r="F151" s="61">
        <v>30000</v>
      </c>
      <c r="G151" s="78"/>
      <c r="H151" s="78"/>
      <c r="I151" s="78"/>
    </row>
    <row r="152" spans="1:9" s="69" customFormat="1" ht="15" customHeight="1">
      <c r="A152" s="99"/>
      <c r="B152" s="49" t="s">
        <v>13</v>
      </c>
      <c r="C152" s="62"/>
      <c r="D152" s="63">
        <f t="shared" si="8"/>
        <v>30000</v>
      </c>
      <c r="E152" s="64">
        <f>E153</f>
        <v>0</v>
      </c>
      <c r="F152" s="64">
        <f>F153</f>
        <v>30000</v>
      </c>
      <c r="G152" s="64">
        <f>G153</f>
        <v>0</v>
      </c>
      <c r="H152" s="64">
        <f>H153</f>
        <v>0</v>
      </c>
      <c r="I152" s="64">
        <f>I153</f>
        <v>0</v>
      </c>
    </row>
    <row r="153" spans="1:9" s="69" customFormat="1" ht="30.75" customHeight="1">
      <c r="A153" s="99"/>
      <c r="B153" s="58" t="s">
        <v>97</v>
      </c>
      <c r="C153" s="59"/>
      <c r="D153" s="60">
        <f t="shared" si="8"/>
        <v>30000</v>
      </c>
      <c r="E153" s="78"/>
      <c r="F153" s="61">
        <v>30000</v>
      </c>
      <c r="G153" s="78"/>
      <c r="H153" s="78"/>
      <c r="I153" s="78"/>
    </row>
    <row r="154" spans="1:9" ht="6" customHeight="1">
      <c r="A154" s="74"/>
      <c r="B154" s="58"/>
      <c r="C154" s="98"/>
      <c r="D154" s="102"/>
      <c r="E154" s="84"/>
      <c r="F154" s="84"/>
      <c r="G154" s="84"/>
      <c r="H154" s="84"/>
      <c r="I154" s="84"/>
    </row>
    <row r="155" spans="1:9" s="32" customFormat="1" ht="17.25">
      <c r="A155" s="37" t="s">
        <v>26</v>
      </c>
      <c r="B155" s="38" t="s">
        <v>25</v>
      </c>
      <c r="C155" s="103">
        <f>D155++E155+F155+G155+H155+I155</f>
        <v>0</v>
      </c>
      <c r="D155" s="51">
        <f>E155+F155+G155+H155+I155</f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</row>
    <row r="156" spans="1:9" s="32" customFormat="1" ht="9" customHeight="1">
      <c r="A156" s="37"/>
      <c r="B156" s="38"/>
      <c r="C156" s="104"/>
      <c r="D156" s="88"/>
      <c r="E156" s="82"/>
      <c r="F156" s="82"/>
      <c r="G156" s="82"/>
      <c r="H156" s="82"/>
      <c r="I156" s="82"/>
    </row>
    <row r="157" spans="1:9" ht="17.25">
      <c r="A157" s="37" t="s">
        <v>27</v>
      </c>
      <c r="B157" s="38" t="s">
        <v>79</v>
      </c>
      <c r="C157" s="105"/>
      <c r="D157" s="51">
        <f>E157+F157+G157+H157+I157</f>
        <v>20666708</v>
      </c>
      <c r="E157" s="52">
        <v>5229826</v>
      </c>
      <c r="F157" s="52">
        <v>3407510</v>
      </c>
      <c r="G157" s="52">
        <v>3855509</v>
      </c>
      <c r="H157" s="52">
        <v>5122993</v>
      </c>
      <c r="I157" s="52">
        <v>3050870</v>
      </c>
    </row>
    <row r="158" spans="1:9" ht="7.5" customHeight="1">
      <c r="A158" s="11"/>
      <c r="B158" s="58"/>
      <c r="C158" s="106"/>
      <c r="D158" s="102"/>
      <c r="E158" s="84"/>
      <c r="F158" s="84"/>
      <c r="G158" s="84"/>
      <c r="H158" s="84"/>
      <c r="I158" s="84"/>
    </row>
    <row r="159" spans="1:9" ht="32.25" customHeight="1">
      <c r="A159" s="37" t="s">
        <v>28</v>
      </c>
      <c r="B159" s="38" t="s">
        <v>31</v>
      </c>
      <c r="C159" s="105"/>
      <c r="D159" s="51">
        <f aca="true" t="shared" si="9" ref="D159:D164">E159+F159+G159+H159+I159</f>
        <v>2308388</v>
      </c>
      <c r="E159" s="52">
        <f>E160+E161+E162+E163+E164</f>
        <v>812405</v>
      </c>
      <c r="F159" s="52">
        <f>F160+F161+F162+F163+F164</f>
        <v>317903</v>
      </c>
      <c r="G159" s="52">
        <f>G160+G161+G162+G163+G164</f>
        <v>473034</v>
      </c>
      <c r="H159" s="52">
        <f>H160+H161+H162+H163+H164</f>
        <v>558671</v>
      </c>
      <c r="I159" s="52">
        <f>I160+I161+I162+I163+I164</f>
        <v>146375</v>
      </c>
    </row>
    <row r="160" spans="1:9" ht="48" customHeight="1">
      <c r="A160" s="11"/>
      <c r="B160" s="58" t="s">
        <v>140</v>
      </c>
      <c r="C160" s="106"/>
      <c r="D160" s="60">
        <f t="shared" si="9"/>
        <v>300000</v>
      </c>
      <c r="E160" s="61">
        <v>300000</v>
      </c>
      <c r="F160" s="61"/>
      <c r="G160" s="61"/>
      <c r="H160" s="61"/>
      <c r="I160" s="61"/>
    </row>
    <row r="161" spans="1:9" ht="18" customHeight="1">
      <c r="A161" s="11"/>
      <c r="B161" s="107" t="s">
        <v>46</v>
      </c>
      <c r="C161" s="108"/>
      <c r="D161" s="60">
        <f t="shared" si="9"/>
        <v>50000</v>
      </c>
      <c r="E161" s="61"/>
      <c r="F161" s="61">
        <v>50000</v>
      </c>
      <c r="G161" s="61"/>
      <c r="H161" s="61"/>
      <c r="I161" s="61"/>
    </row>
    <row r="162" spans="1:9" ht="47.25">
      <c r="A162" s="11"/>
      <c r="B162" s="107" t="s">
        <v>86</v>
      </c>
      <c r="C162" s="108"/>
      <c r="D162" s="60">
        <f t="shared" si="9"/>
        <v>150000</v>
      </c>
      <c r="E162" s="61"/>
      <c r="F162" s="61"/>
      <c r="G162" s="61">
        <v>150000</v>
      </c>
      <c r="H162" s="61"/>
      <c r="I162" s="61"/>
    </row>
    <row r="163" spans="1:9" ht="31.5">
      <c r="A163" s="11"/>
      <c r="B163" s="107" t="s">
        <v>59</v>
      </c>
      <c r="C163" s="108"/>
      <c r="D163" s="60">
        <f t="shared" si="9"/>
        <v>1738388</v>
      </c>
      <c r="E163" s="61">
        <f>402405+110000</f>
        <v>512405</v>
      </c>
      <c r="F163" s="61">
        <v>197903</v>
      </c>
      <c r="G163" s="61">
        <v>323034</v>
      </c>
      <c r="H163" s="61">
        <v>558671</v>
      </c>
      <c r="I163" s="61">
        <v>146375</v>
      </c>
    </row>
    <row r="164" spans="1:9" ht="15.75" customHeight="1">
      <c r="A164" s="11"/>
      <c r="B164" s="107" t="s">
        <v>125</v>
      </c>
      <c r="C164" s="108"/>
      <c r="D164" s="60">
        <f t="shared" si="9"/>
        <v>70000</v>
      </c>
      <c r="E164" s="61"/>
      <c r="F164" s="61">
        <v>70000</v>
      </c>
      <c r="G164" s="61"/>
      <c r="H164" s="61"/>
      <c r="I164" s="61"/>
    </row>
    <row r="165" spans="1:9" ht="6.75" customHeight="1">
      <c r="A165" s="11"/>
      <c r="B165" s="58"/>
      <c r="C165" s="106"/>
      <c r="D165" s="60"/>
      <c r="E165" s="61"/>
      <c r="F165" s="61"/>
      <c r="G165" s="61"/>
      <c r="H165" s="61"/>
      <c r="I165" s="61"/>
    </row>
    <row r="166" spans="1:11" ht="47.25">
      <c r="A166" s="37" t="s">
        <v>29</v>
      </c>
      <c r="B166" s="38" t="s">
        <v>136</v>
      </c>
      <c r="C166" s="105"/>
      <c r="D166" s="51">
        <f>E166+F166+G166+H166+I166</f>
        <v>3050142</v>
      </c>
      <c r="E166" s="52">
        <f>3121538+83-42-287-1861958</f>
        <v>1259334</v>
      </c>
      <c r="F166" s="52">
        <f>450000+41-134</f>
        <v>449907</v>
      </c>
      <c r="G166" s="52">
        <f>97661+4+7-160</f>
        <v>97512</v>
      </c>
      <c r="H166" s="52">
        <f>954044-33-217</f>
        <v>953794</v>
      </c>
      <c r="I166" s="52">
        <f>289354+328+8+49-144</f>
        <v>289595</v>
      </c>
      <c r="K166" s="25"/>
    </row>
    <row r="167" spans="1:9" ht="5.25" customHeight="1">
      <c r="A167" s="109"/>
      <c r="B167" s="19"/>
      <c r="C167" s="106"/>
      <c r="D167" s="60"/>
      <c r="E167" s="61"/>
      <c r="F167" s="61"/>
      <c r="G167" s="61"/>
      <c r="H167" s="61"/>
      <c r="I167" s="61"/>
    </row>
    <row r="168" spans="1:9" ht="17.25">
      <c r="A168" s="37" t="s">
        <v>33</v>
      </c>
      <c r="B168" s="38" t="s">
        <v>39</v>
      </c>
      <c r="C168" s="105"/>
      <c r="D168" s="51">
        <f>E168+F168+G168+H168+I168</f>
        <v>959217</v>
      </c>
      <c r="E168" s="52">
        <f>E169+E170+E171</f>
        <v>0</v>
      </c>
      <c r="F168" s="52">
        <f>F169+F170+F171</f>
        <v>222281</v>
      </c>
      <c r="G168" s="52">
        <f>G169+G170+G171</f>
        <v>0</v>
      </c>
      <c r="H168" s="52">
        <f>H169+H170+H171</f>
        <v>468450</v>
      </c>
      <c r="I168" s="52">
        <f>I169+I170+I171</f>
        <v>268486</v>
      </c>
    </row>
    <row r="169" spans="1:11" s="69" customFormat="1" ht="34.5" customHeight="1">
      <c r="A169" s="110"/>
      <c r="B169" s="19" t="s">
        <v>118</v>
      </c>
      <c r="C169" s="111"/>
      <c r="D169" s="60">
        <f>E169+F169+G169+H169+I169</f>
        <v>222281</v>
      </c>
      <c r="E169" s="61"/>
      <c r="F169" s="61">
        <v>222281</v>
      </c>
      <c r="G169" s="61"/>
      <c r="H169" s="61"/>
      <c r="I169" s="61"/>
      <c r="K169" s="112"/>
    </row>
    <row r="170" spans="1:9" ht="15.75">
      <c r="A170" s="109"/>
      <c r="B170" s="19" t="s">
        <v>115</v>
      </c>
      <c r="C170" s="106"/>
      <c r="D170" s="60">
        <f>E170+F170+G170+H170+I170</f>
        <v>468450</v>
      </c>
      <c r="E170" s="61"/>
      <c r="F170" s="61"/>
      <c r="G170" s="61"/>
      <c r="H170" s="61">
        <v>468450</v>
      </c>
      <c r="I170" s="61"/>
    </row>
    <row r="171" spans="1:9" ht="15.75">
      <c r="A171" s="109"/>
      <c r="B171" s="19" t="s">
        <v>73</v>
      </c>
      <c r="C171" s="106"/>
      <c r="D171" s="60">
        <f>E171+F171+G171+H171+I171</f>
        <v>268486</v>
      </c>
      <c r="E171" s="61"/>
      <c r="F171" s="61"/>
      <c r="G171" s="61"/>
      <c r="H171" s="61">
        <v>0</v>
      </c>
      <c r="I171" s="61">
        <v>268486</v>
      </c>
    </row>
    <row r="172" spans="1:9" ht="7.5" customHeight="1">
      <c r="A172" s="109"/>
      <c r="B172" s="19"/>
      <c r="C172" s="106"/>
      <c r="D172" s="60"/>
      <c r="E172" s="61"/>
      <c r="F172" s="61"/>
      <c r="G172" s="61"/>
      <c r="H172" s="61"/>
      <c r="I172" s="61"/>
    </row>
    <row r="173" spans="1:9" s="45" customFormat="1" ht="17.25">
      <c r="A173" s="37" t="s">
        <v>38</v>
      </c>
      <c r="B173" s="38" t="s">
        <v>41</v>
      </c>
      <c r="C173" s="105"/>
      <c r="D173" s="51">
        <f>E173+F173+G173+H173+I173</f>
        <v>9397350</v>
      </c>
      <c r="E173" s="52">
        <f>E174+E175+E176+E177</f>
        <v>5370000</v>
      </c>
      <c r="F173" s="52">
        <f>F174+F175+F176+F177</f>
        <v>297000</v>
      </c>
      <c r="G173" s="52">
        <f>G174+G175+G176+G177</f>
        <v>1230350</v>
      </c>
      <c r="H173" s="52">
        <f>H174+H175+H176+H177</f>
        <v>1500000</v>
      </c>
      <c r="I173" s="52">
        <f>I174+I175+I176+I177</f>
        <v>1000000</v>
      </c>
    </row>
    <row r="174" spans="1:9" ht="47.25">
      <c r="A174" s="109"/>
      <c r="B174" s="19" t="s">
        <v>135</v>
      </c>
      <c r="C174" s="106"/>
      <c r="D174" s="60">
        <f>E174+F174+G174+H174+I174</f>
        <v>5370000</v>
      </c>
      <c r="E174" s="61">
        <v>5370000</v>
      </c>
      <c r="F174" s="61"/>
      <c r="G174" s="61"/>
      <c r="H174" s="61"/>
      <c r="I174" s="61"/>
    </row>
    <row r="175" spans="1:9" ht="47.25">
      <c r="A175" s="109"/>
      <c r="B175" s="19" t="s">
        <v>126</v>
      </c>
      <c r="C175" s="106"/>
      <c r="D175" s="60">
        <f>E175+F175+G175+H175+I175</f>
        <v>1230350</v>
      </c>
      <c r="E175" s="61"/>
      <c r="F175" s="61"/>
      <c r="G175" s="61">
        <v>1230350</v>
      </c>
      <c r="H175" s="61"/>
      <c r="I175" s="61"/>
    </row>
    <row r="176" spans="1:9" ht="51" customHeight="1">
      <c r="A176" s="109"/>
      <c r="B176" s="19" t="s">
        <v>119</v>
      </c>
      <c r="C176" s="106"/>
      <c r="D176" s="60">
        <f>E176+F176+G176+H176+I176</f>
        <v>1500000</v>
      </c>
      <c r="E176" s="61"/>
      <c r="F176" s="61"/>
      <c r="G176" s="61"/>
      <c r="H176" s="61">
        <v>1500000</v>
      </c>
      <c r="I176" s="61"/>
    </row>
    <row r="177" spans="1:9" ht="15.75">
      <c r="A177" s="109"/>
      <c r="B177" s="19" t="s">
        <v>85</v>
      </c>
      <c r="C177" s="106"/>
      <c r="D177" s="60">
        <f>E177+F177+G177+H177+I177</f>
        <v>1297000</v>
      </c>
      <c r="E177" s="61"/>
      <c r="F177" s="61">
        <f>1000000-703000</f>
        <v>297000</v>
      </c>
      <c r="G177" s="61"/>
      <c r="H177" s="61"/>
      <c r="I177" s="61">
        <v>1000000</v>
      </c>
    </row>
    <row r="178" spans="1:9" ht="6.75" customHeight="1">
      <c r="A178" s="109"/>
      <c r="B178" s="19"/>
      <c r="C178" s="106"/>
      <c r="D178" s="60"/>
      <c r="E178" s="61"/>
      <c r="F178" s="61"/>
      <c r="G178" s="61"/>
      <c r="H178" s="61"/>
      <c r="I178" s="61"/>
    </row>
    <row r="179" spans="1:9" ht="17.25">
      <c r="A179" s="113"/>
      <c r="B179" s="54" t="s">
        <v>57</v>
      </c>
      <c r="C179" s="105"/>
      <c r="D179" s="51">
        <f>E179+F179+G179+H179+I179</f>
        <v>63413232</v>
      </c>
      <c r="E179" s="52">
        <f>E31+E33+E155+E157+E159+E166+E168+E173</f>
        <v>19724523</v>
      </c>
      <c r="F179" s="52">
        <f>F31+F33+F155+F157+F159+F166+F168+F173</f>
        <v>8902601</v>
      </c>
      <c r="G179" s="52">
        <f>G31+G33+G155+G157+G159+G166+G168+G173</f>
        <v>10631405</v>
      </c>
      <c r="H179" s="52">
        <f>H31+H33+H155+H157+H159+H166+H168+H173</f>
        <v>14729377</v>
      </c>
      <c r="I179" s="52">
        <f>I31+I33+I155+I157+I159+I166+I168+I173</f>
        <v>9425326</v>
      </c>
    </row>
    <row r="181" spans="4:9" ht="12.75">
      <c r="D181" s="3">
        <v>63413232</v>
      </c>
      <c r="E181" s="4">
        <v>19724523</v>
      </c>
      <c r="F181" s="4">
        <v>8902601</v>
      </c>
      <c r="G181" s="4">
        <v>10631405</v>
      </c>
      <c r="H181" s="4">
        <v>14729377</v>
      </c>
      <c r="I181" s="4">
        <v>9425326</v>
      </c>
    </row>
    <row r="183" ht="12.75">
      <c r="F183" s="4">
        <v>-703000</v>
      </c>
    </row>
    <row r="185" ht="12.75">
      <c r="F185" s="4">
        <f>SUM(F181:F183)</f>
        <v>8199601</v>
      </c>
    </row>
    <row r="189" ht="12.75">
      <c r="G189" s="4" t="s">
        <v>4</v>
      </c>
    </row>
  </sheetData>
  <sheetProtection/>
  <mergeCells count="12">
    <mergeCell ref="A12:I12"/>
    <mergeCell ref="A13:I13"/>
    <mergeCell ref="A16:A17"/>
    <mergeCell ref="B16:B17"/>
    <mergeCell ref="C16:C17"/>
    <mergeCell ref="D16:D17"/>
    <mergeCell ref="E16:I16"/>
    <mergeCell ref="F5:I5"/>
    <mergeCell ref="E3:I3"/>
    <mergeCell ref="F4:I4"/>
    <mergeCell ref="G1:I1"/>
    <mergeCell ref="F2:I2"/>
  </mergeCells>
  <printOptions horizontalCentered="1"/>
  <pageMargins left="0.3937007874015748" right="0.3937007874015748" top="0.7874015748031497" bottom="0.3937007874015748" header="0" footer="0"/>
  <pageSetup firstPageNumber="104" useFirstPageNumber="1" fitToHeight="7" horizontalDpi="600" verticalDpi="600" orientation="landscape" paperSize="9" scale="93" r:id="rId1"/>
  <headerFooter alignWithMargins="0">
    <oddHeader>&amp;C&amp;P</oddHead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201k-1</cp:lastModifiedBy>
  <cp:lastPrinted>2019-07-15T11:42:36Z</cp:lastPrinted>
  <dcterms:created xsi:type="dcterms:W3CDTF">2014-12-25T06:21:39Z</dcterms:created>
  <dcterms:modified xsi:type="dcterms:W3CDTF">2019-07-15T11:42:37Z</dcterms:modified>
  <cp:category/>
  <cp:version/>
  <cp:contentType/>
  <cp:contentStatus/>
</cp:coreProperties>
</file>