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975" windowWidth="20520" windowHeight="10395" activeTab="0"/>
  </bookViews>
  <sheets>
    <sheet name="Сравнительная по Прил №6" sheetId="1" r:id="rId1"/>
  </sheets>
  <definedNames>
    <definedName name="_xlnm.Print_Area" localSheetId="0">'Сравнительная по Прил №6'!$A$1:$BB$36</definedName>
  </definedNames>
  <calcPr fullCalcOnLoad="1"/>
</workbook>
</file>

<file path=xl/sharedStrings.xml><?xml version="1.0" encoding="utf-8"?>
<sst xmlns="http://schemas.openxmlformats.org/spreadsheetml/2006/main" count="184" uniqueCount="66">
  <si>
    <t xml:space="preserve">Государственная администрация </t>
  </si>
  <si>
    <t>Всего</t>
  </si>
  <si>
    <t>1.</t>
  </si>
  <si>
    <t>2.</t>
  </si>
  <si>
    <t>г.Бендеры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</si>
  <si>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</si>
  <si>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</si>
  <si>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</si>
  <si>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</si>
  <si>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</si>
  <si>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</si>
  <si>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</si>
  <si>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</si>
  <si>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</si>
  <si>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Дубоссарского района и г. Дубоссары</t>
  </si>
  <si>
    <t>8.</t>
  </si>
  <si>
    <t>доля количества зарегистрированных транспортных средств по городам (районам)</t>
  </si>
  <si>
    <t>№ п/п</t>
  </si>
  <si>
    <t>Источники финансирования расходов по программам развития дорожной отрасли, руб.</t>
  </si>
  <si>
    <t>Доли для распределения государственными администрациями субсидий, направленных в местные бюджеты городов и районов</t>
  </si>
  <si>
    <t xml:space="preserve">Распределение субсидий на обустройство мест стоянки, парковки </t>
  </si>
  <si>
    <t>на государственные дороги</t>
  </si>
  <si>
    <t>на улично-дорожную сеть</t>
  </si>
  <si>
    <t>на благоустройство территорий образовательных учреждений</t>
  </si>
  <si>
    <t xml:space="preserve">Перечисление субсидий местным бюджетам за счет средств Дорожного фонда ПМР </t>
  </si>
  <si>
    <t xml:space="preserve">Министерство экономического развития Приднестровской Молдавской Республики </t>
  </si>
  <si>
    <t>Средства, направляемые на финансирование расходов по благоустройству территорий образовательных учреждений*</t>
  </si>
  <si>
    <t>Всего субсидий из республиканского бюджета, руб.</t>
  </si>
  <si>
    <t xml:space="preserve"> </t>
  </si>
  <si>
    <t>для перечисления 3,9124 % поступлений Дорожного фонда ПМР (за исключением налога с владельцев транспортных средств) на поэтапное погашение задолженности предприятий дорожной отрасли перед  ГУП "Дубоссарская ГЭС"</t>
  </si>
  <si>
    <t xml:space="preserve">  </t>
  </si>
  <si>
    <t>на приобретение бетоноукладчика SP-15</t>
  </si>
  <si>
    <t>ремонтные работы и обустройство дорог  от пер. Западный до ул. Правды</t>
  </si>
  <si>
    <t>г.Тирасполя</t>
  </si>
  <si>
    <t xml:space="preserve"> г.Днестровска</t>
  </si>
  <si>
    <t>Распределение средств для формирования программ развития дорожной отрасли, руб.</t>
  </si>
  <si>
    <t xml:space="preserve">субсидии на цели финансирования обустройства мест стоянки, парковки </t>
  </si>
  <si>
    <t>Всего субсидий на исполнение программ                    развития дорожной отрасли, руб.</t>
  </si>
  <si>
    <t>Доля для распределения иных                   поступлений в Дорожный фонд                    Приднестровской Молдавской Республики</t>
  </si>
  <si>
    <t>Каменского района и г.Каменки</t>
  </si>
  <si>
    <t xml:space="preserve">Рыбницкого района и г.Рыбницы </t>
  </si>
  <si>
    <t xml:space="preserve">Слободзейского района и г.Слободзеи </t>
  </si>
  <si>
    <t>Всего субсидий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</si>
  <si>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01.01.2019г., в том числе:</t>
  </si>
  <si>
    <t>ИТОГО</t>
  </si>
  <si>
    <t>** -  в сумму переходящих остатков по муниципальным дорогам включены в том числе и остатки по сельским дорогам и дорогам, являющимся продолжением государственных дорог</t>
  </si>
  <si>
    <t>Григориопольского района и г.Григориополя</t>
  </si>
  <si>
    <t>по г. Тирасполю ГОУ "Республиканский украинский теоретический лицей"; ГОУ "Республиканский молдавский теоретический лицей"; ГОУ "Специальная (коррекционная) общеобразовательная школа-интернат";</t>
  </si>
  <si>
    <t xml:space="preserve">по Рыбницкому району и г. Рыбнице ГОУ "Попенкская школа-интернат для  для детей-сирот и детей, оставшихся без попечения родителей" </t>
  </si>
  <si>
    <t>* - в сумме расходов, направляемых на финансирование расходов по благоустройству территорий образовательных учреждений, в том числе учтены: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</si>
  <si>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 и перечислений на поэтапное погашение задолженности предприятий дорожной отрасли перед ГУП "Дубоссарская ГЭС" </t>
  </si>
  <si>
    <t>Остаток субсидий республиканского бюджета на счете местного бюджета по состоянию н                                                                       а 01.01.2019 г., руб.**</t>
  </si>
  <si>
    <t>Итого расходы за счет средств                                                             Дорожного фонда, руб.</t>
  </si>
  <si>
    <t>по Слободзейскому району и г. Слободзее ГОУ "Чобручский детский дом"; ГОУ "Парканская средняя общеобразовательная школа-интернат"; ГОУ "Глинойская (С)КОШИ для детей-сирот и детей, оставшихся без попечения родителей, VIII вида";</t>
  </si>
  <si>
    <t xml:space="preserve">Сравнительная таблица по Приложению № 6 "Распределение средств Дорожного фонда Приднестровской Молдавской Республики на 2019 год" </t>
  </si>
  <si>
    <t>д е й с т в у ю щ а я      р е д а к ц и я</t>
  </si>
  <si>
    <t>п р е д л а г а е м а я      р е д а к ц и я</t>
  </si>
  <si>
    <t>о т к л о н е н и я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</si>
  <si>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 и перевыполнения плана по доходам Дорожного фонда ПМР, в том числе:</t>
  </si>
  <si>
    <t>на приобретение дорожной техники</t>
  </si>
  <si>
    <t>ремонтные работы и обустройство дорог от пер. Западный до ул. Правды (в том числе на перенос линий электросетей)</t>
  </si>
  <si>
    <t>Всего по  государственной администрации города Тирасполя и города Днестровска</t>
  </si>
  <si>
    <t>Целевые субсидии государственной администрации города Бендеры за счет перевыполнения плана по доходам Дорожного фонда ПМР , в том числе:</t>
  </si>
  <si>
    <t>на выполнение дорожных работ по новой технологии</t>
  </si>
  <si>
    <t>Всего по государственной администрации города Бендеры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</si>
  <si>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01.01.2019г., государственным администрациям города Тирасполя и города Днестровска  и города Бендеры за счет перевыполнения плана по доходам Дорожного фонда ПМР и перечислений на поэтапное погашение задолженности предприятий дорожной отрасли перед ГУП "Дубоссарская ГЭС"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</si>
</sst>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_-* #,##0_р_._-;\-* #,##0_р_._-;_-* &quot;-&quot;??_р_._-;_-@_-"/>
    <numFmt numFmtId="188" formatCode="#,##0.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%"/>
    <numFmt numFmtId="198" formatCode="0.000"/>
    <numFmt numFmtId="199" formatCode="_-* #,##0.0_р_._-;\-* #,##0.0_р_._-;_-* &quot;-&quot;??_р_._-;_-@_-"/>
    <numFmt numFmtId="200" formatCode="0.0000%"/>
    <numFmt numFmtId="201" formatCode="0.000000%"/>
    <numFmt numFmtId="202" formatCode="0.00000%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200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9" fontId="3" fillId="0" borderId="14" xfId="55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0" fontId="3" fillId="0" borderId="17" xfId="5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200" fontId="2" fillId="0" borderId="18" xfId="0" applyNumberFormat="1" applyFont="1" applyFill="1" applyBorder="1" applyAlignment="1">
      <alignment horizontal="right" vertical="center"/>
    </xf>
    <xf numFmtId="200" fontId="2" fillId="0" borderId="19" xfId="0" applyNumberFormat="1" applyFont="1" applyFill="1" applyBorder="1" applyAlignment="1">
      <alignment horizontal="right" vertical="center"/>
    </xf>
    <xf numFmtId="197" fontId="2" fillId="0" borderId="20" xfId="0" applyNumberFormat="1" applyFont="1" applyFill="1" applyBorder="1" applyAlignment="1">
      <alignment horizontal="right" vertical="center"/>
    </xf>
    <xf numFmtId="200" fontId="2" fillId="0" borderId="12" xfId="55" applyNumberFormat="1" applyFont="1" applyFill="1" applyBorder="1" applyAlignment="1">
      <alignment horizontal="right" vertical="center"/>
    </xf>
    <xf numFmtId="3" fontId="2" fillId="0" borderId="18" xfId="59" applyNumberFormat="1" applyFont="1" applyFill="1" applyBorder="1" applyAlignment="1">
      <alignment horizontal="right" vertical="center"/>
    </xf>
    <xf numFmtId="3" fontId="2" fillId="0" borderId="19" xfId="59" applyNumberFormat="1" applyFont="1" applyFill="1" applyBorder="1" applyAlignment="1">
      <alignment horizontal="right" vertical="center" wrapText="1"/>
    </xf>
    <xf numFmtId="3" fontId="2" fillId="0" borderId="20" xfId="59" applyNumberFormat="1" applyFont="1" applyFill="1" applyBorder="1" applyAlignment="1">
      <alignment horizontal="right" vertical="center" wrapText="1"/>
    </xf>
    <xf numFmtId="3" fontId="2" fillId="0" borderId="18" xfId="59" applyNumberFormat="1" applyFont="1" applyFill="1" applyBorder="1" applyAlignment="1">
      <alignment horizontal="right" vertical="center" wrapText="1"/>
    </xf>
    <xf numFmtId="3" fontId="2" fillId="0" borderId="21" xfId="59" applyNumberFormat="1" applyFont="1" applyFill="1" applyBorder="1" applyAlignment="1">
      <alignment horizontal="right" vertical="center" wrapText="1"/>
    </xf>
    <xf numFmtId="3" fontId="2" fillId="0" borderId="12" xfId="59" applyNumberFormat="1" applyFont="1" applyFill="1" applyBorder="1" applyAlignment="1">
      <alignment horizontal="right" vertical="center" wrapText="1"/>
    </xf>
    <xf numFmtId="10" fontId="2" fillId="0" borderId="18" xfId="55" applyNumberFormat="1" applyFont="1" applyFill="1" applyBorder="1" applyAlignment="1">
      <alignment horizontal="right" vertical="center"/>
    </xf>
    <xf numFmtId="3" fontId="3" fillId="0" borderId="12" xfId="59" applyNumberFormat="1" applyFont="1" applyFill="1" applyBorder="1" applyAlignment="1">
      <alignment horizontal="right" vertical="center"/>
    </xf>
    <xf numFmtId="200" fontId="2" fillId="0" borderId="22" xfId="0" applyNumberFormat="1" applyFont="1" applyFill="1" applyBorder="1" applyAlignment="1">
      <alignment horizontal="right" vertical="center"/>
    </xf>
    <xf numFmtId="200" fontId="2" fillId="0" borderId="23" xfId="0" applyNumberFormat="1" applyFont="1" applyFill="1" applyBorder="1" applyAlignment="1">
      <alignment horizontal="right" vertical="center"/>
    </xf>
    <xf numFmtId="197" fontId="2" fillId="0" borderId="24" xfId="0" applyNumberFormat="1" applyFont="1" applyFill="1" applyBorder="1" applyAlignment="1">
      <alignment horizontal="right" vertical="center"/>
    </xf>
    <xf numFmtId="200" fontId="2" fillId="0" borderId="25" xfId="55" applyNumberFormat="1" applyFont="1" applyFill="1" applyBorder="1" applyAlignment="1">
      <alignment horizontal="right" vertical="center"/>
    </xf>
    <xf numFmtId="3" fontId="2" fillId="0" borderId="22" xfId="59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horizontal="right" vertical="center" wrapText="1"/>
    </xf>
    <xf numFmtId="3" fontId="2" fillId="0" borderId="24" xfId="59" applyNumberFormat="1" applyFont="1" applyFill="1" applyBorder="1" applyAlignment="1">
      <alignment horizontal="right" vertical="center" wrapText="1"/>
    </xf>
    <xf numFmtId="3" fontId="2" fillId="0" borderId="22" xfId="59" applyNumberFormat="1" applyFont="1" applyFill="1" applyBorder="1" applyAlignment="1">
      <alignment horizontal="right" vertical="center" wrapText="1"/>
    </xf>
    <xf numFmtId="3" fontId="2" fillId="0" borderId="26" xfId="59" applyNumberFormat="1" applyFont="1" applyFill="1" applyBorder="1" applyAlignment="1">
      <alignment horizontal="right" vertical="center" wrapText="1"/>
    </xf>
    <xf numFmtId="3" fontId="2" fillId="0" borderId="25" xfId="59" applyNumberFormat="1" applyFont="1" applyFill="1" applyBorder="1" applyAlignment="1">
      <alignment horizontal="right" vertical="center" wrapText="1"/>
    </xf>
    <xf numFmtId="10" fontId="2" fillId="0" borderId="22" xfId="55" applyNumberFormat="1" applyFont="1" applyFill="1" applyBorder="1" applyAlignment="1">
      <alignment horizontal="right" vertical="center"/>
    </xf>
    <xf numFmtId="3" fontId="3" fillId="0" borderId="25" xfId="59" applyNumberFormat="1" applyFont="1" applyFill="1" applyBorder="1" applyAlignment="1">
      <alignment horizontal="right" vertical="center"/>
    </xf>
    <xf numFmtId="3" fontId="2" fillId="0" borderId="22" xfId="59" applyNumberFormat="1" applyFont="1" applyFill="1" applyBorder="1" applyAlignment="1">
      <alignment vertical="center" wrapText="1"/>
    </xf>
    <xf numFmtId="3" fontId="3" fillId="0" borderId="25" xfId="59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4" fontId="1" fillId="0" borderId="28" xfId="0" applyNumberFormat="1" applyFont="1" applyFill="1" applyBorder="1" applyAlignment="1">
      <alignment horizontal="right" vertical="center"/>
    </xf>
    <xf numFmtId="200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200" fontId="1" fillId="0" borderId="19" xfId="55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9" fontId="1" fillId="0" borderId="19" xfId="55" applyNumberFormat="1" applyFont="1" applyFill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0" fontId="4" fillId="32" borderId="25" xfId="0" applyFont="1" applyFill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200" fontId="1" fillId="0" borderId="23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200" fontId="1" fillId="0" borderId="23" xfId="55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9" fontId="1" fillId="0" borderId="23" xfId="55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200" fontId="1" fillId="0" borderId="10" xfId="55" applyNumberFormat="1" applyFont="1" applyFill="1" applyBorder="1" applyAlignment="1">
      <alignment horizontal="right" vertical="center"/>
    </xf>
    <xf numFmtId="9" fontId="1" fillId="0" borderId="10" xfId="5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9" fontId="1" fillId="0" borderId="0" xfId="55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4" fillId="32" borderId="40" xfId="0" applyFont="1" applyFill="1" applyBorder="1" applyAlignment="1">
      <alignment horizontal="left" vertical="center" wrapText="1"/>
    </xf>
    <xf numFmtId="0" fontId="4" fillId="32" borderId="41" xfId="0" applyFont="1" applyFill="1" applyBorder="1" applyAlignment="1">
      <alignment horizontal="left" vertical="center" wrapText="1"/>
    </xf>
    <xf numFmtId="3" fontId="3" fillId="0" borderId="42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0" fillId="0" borderId="4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34" xfId="0" applyFont="1" applyBorder="1" applyAlignment="1">
      <alignment/>
    </xf>
    <xf numFmtId="0" fontId="1" fillId="0" borderId="48" xfId="0" applyFont="1" applyBorder="1" applyAlignment="1">
      <alignment/>
    </xf>
    <xf numFmtId="4" fontId="1" fillId="0" borderId="49" xfId="0" applyNumberFormat="1" applyFont="1" applyBorder="1" applyAlignment="1">
      <alignment horizontal="right" vertical="center"/>
    </xf>
    <xf numFmtId="200" fontId="1" fillId="0" borderId="50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200" fontId="1" fillId="0" borderId="50" xfId="55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9" fontId="1" fillId="0" borderId="50" xfId="55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4" fillId="0" borderId="33" xfId="0" applyFont="1" applyBorder="1" applyAlignment="1">
      <alignment/>
    </xf>
    <xf numFmtId="3" fontId="3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9" fontId="1" fillId="0" borderId="0" xfId="55" applyFont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31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3" fontId="3" fillId="0" borderId="5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textRotation="90" wrapText="1"/>
    </xf>
    <xf numFmtId="0" fontId="4" fillId="0" borderId="68" xfId="0" applyFont="1" applyFill="1" applyBorder="1" applyAlignment="1">
      <alignment horizontal="left" vertical="center" textRotation="90" wrapText="1"/>
    </xf>
    <xf numFmtId="0" fontId="4" fillId="0" borderId="51" xfId="0" applyFont="1" applyFill="1" applyBorder="1" applyAlignment="1">
      <alignment horizontal="left" vertical="center" textRotation="90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5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32" borderId="34" xfId="0" applyFont="1" applyFill="1" applyBorder="1" applyAlignment="1">
      <alignment horizontal="left" vertical="center" wrapText="1"/>
    </xf>
    <xf numFmtId="0" fontId="4" fillId="32" borderId="69" xfId="0" applyFont="1" applyFill="1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4" fillId="32" borderId="64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32" borderId="55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56" xfId="0" applyFont="1" applyFill="1" applyBorder="1" applyAlignment="1">
      <alignment horizontal="left" vertical="center" wrapText="1"/>
    </xf>
    <xf numFmtId="0" fontId="4" fillId="32" borderId="33" xfId="0" applyFont="1" applyFill="1" applyBorder="1" applyAlignment="1">
      <alignment horizontal="left" vertical="center" wrapText="1"/>
    </xf>
    <xf numFmtId="0" fontId="4" fillId="32" borderId="70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tabSelected="1" view="pageBreakPreview" zoomScale="90" zoomScaleSheetLayoutView="90" zoomScalePageLayoutView="0" workbookViewId="0" topLeftCell="AC9">
      <selection activeCell="A1" sqref="A1:BB36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9.140625" style="1" customWidth="1"/>
    <col min="4" max="4" width="11.28125" style="1" customWidth="1"/>
    <col min="5" max="5" width="9.421875" style="1" customWidth="1"/>
    <col min="6" max="6" width="8.140625" style="1" customWidth="1"/>
    <col min="7" max="7" width="10.421875" style="1" customWidth="1"/>
    <col min="8" max="8" width="10.7109375" style="1" customWidth="1"/>
    <col min="9" max="9" width="11.28125" style="1" customWidth="1"/>
    <col min="10" max="10" width="11.8515625" style="1" customWidth="1"/>
    <col min="11" max="11" width="10.28125" style="1" customWidth="1"/>
    <col min="12" max="13" width="11.140625" style="1" customWidth="1"/>
    <col min="14" max="14" width="9.8515625" style="1" customWidth="1"/>
    <col min="15" max="15" width="9.421875" style="1" customWidth="1"/>
    <col min="16" max="16" width="10.8515625" style="1" customWidth="1"/>
    <col min="17" max="17" width="9.140625" style="1" customWidth="1"/>
    <col min="18" max="18" width="10.7109375" style="1" customWidth="1"/>
    <col min="19" max="19" width="6.8515625" style="1" customWidth="1"/>
    <col min="20" max="20" width="38.140625" style="1" customWidth="1"/>
    <col min="21" max="25" width="9.140625" style="1" customWidth="1"/>
    <col min="26" max="26" width="10.00390625" style="1" customWidth="1"/>
    <col min="27" max="27" width="11.00390625" style="1" customWidth="1"/>
    <col min="28" max="28" width="9.7109375" style="1" customWidth="1"/>
    <col min="29" max="29" width="9.140625" style="1" customWidth="1"/>
    <col min="30" max="31" width="10.57421875" style="1" customWidth="1"/>
    <col min="32" max="33" width="9.140625" style="1" customWidth="1"/>
    <col min="34" max="34" width="11.00390625" style="1" customWidth="1"/>
    <col min="35" max="35" width="9.140625" style="1" customWidth="1"/>
    <col min="36" max="36" width="10.7109375" style="1" customWidth="1"/>
    <col min="37" max="37" width="9.140625" style="1" customWidth="1"/>
    <col min="38" max="38" width="37.57421875" style="1" customWidth="1"/>
    <col min="39" max="43" width="9.140625" style="1" customWidth="1"/>
    <col min="44" max="44" width="10.7109375" style="1" customWidth="1"/>
    <col min="45" max="45" width="10.421875" style="1" customWidth="1"/>
    <col min="46" max="46" width="10.28125" style="1" customWidth="1"/>
    <col min="47" max="47" width="9.140625" style="1" customWidth="1"/>
    <col min="48" max="48" width="10.28125" style="1" customWidth="1"/>
    <col min="49" max="49" width="10.421875" style="1" customWidth="1"/>
    <col min="50" max="51" width="9.140625" style="1" customWidth="1"/>
    <col min="52" max="52" width="10.57421875" style="1" customWidth="1"/>
    <col min="53" max="53" width="9.140625" style="1" customWidth="1"/>
    <col min="54" max="54" width="10.7109375" style="1" customWidth="1"/>
    <col min="55" max="16384" width="9.140625" style="1" customWidth="1"/>
  </cols>
  <sheetData>
    <row r="1" spans="1:18" ht="18" customHeight="1">
      <c r="A1" s="13"/>
      <c r="B1" s="13"/>
      <c r="C1" s="13"/>
      <c r="D1" s="13"/>
      <c r="E1" s="13"/>
      <c r="F1" s="50"/>
      <c r="G1" s="50"/>
      <c r="H1" s="50"/>
      <c r="I1" s="49"/>
      <c r="J1" s="49"/>
      <c r="K1" s="49"/>
      <c r="L1" s="49"/>
      <c r="M1" s="51"/>
      <c r="N1" s="51"/>
      <c r="O1" s="51"/>
      <c r="P1" s="52"/>
      <c r="Q1" s="51"/>
      <c r="R1" s="51"/>
    </row>
    <row r="2" spans="1:18" ht="13.5" customHeight="1">
      <c r="A2" s="156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54" ht="13.5" customHeight="1" thickBot="1">
      <c r="A4" s="200" t="s">
        <v>55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200" t="s">
        <v>56</v>
      </c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2"/>
      <c r="AK4" s="200" t="s">
        <v>57</v>
      </c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2"/>
    </row>
    <row r="5" spans="1:54" s="5" customFormat="1" ht="78.75" customHeight="1">
      <c r="A5" s="171" t="s">
        <v>17</v>
      </c>
      <c r="B5" s="198" t="s">
        <v>0</v>
      </c>
      <c r="C5" s="191" t="s">
        <v>19</v>
      </c>
      <c r="D5" s="192"/>
      <c r="E5" s="192"/>
      <c r="F5" s="193"/>
      <c r="G5" s="167" t="s">
        <v>38</v>
      </c>
      <c r="H5" s="191" t="s">
        <v>35</v>
      </c>
      <c r="I5" s="192"/>
      <c r="J5" s="193"/>
      <c r="K5" s="183" t="s">
        <v>18</v>
      </c>
      <c r="L5" s="194"/>
      <c r="M5" s="175" t="s">
        <v>37</v>
      </c>
      <c r="N5" s="183" t="s">
        <v>20</v>
      </c>
      <c r="O5" s="184"/>
      <c r="P5" s="167" t="s">
        <v>27</v>
      </c>
      <c r="Q5" s="175" t="s">
        <v>51</v>
      </c>
      <c r="R5" s="175" t="s">
        <v>52</v>
      </c>
      <c r="S5" s="171" t="s">
        <v>17</v>
      </c>
      <c r="T5" s="198" t="s">
        <v>0</v>
      </c>
      <c r="U5" s="191" t="s">
        <v>19</v>
      </c>
      <c r="V5" s="192"/>
      <c r="W5" s="192"/>
      <c r="X5" s="193"/>
      <c r="Y5" s="167" t="s">
        <v>38</v>
      </c>
      <c r="Z5" s="191" t="s">
        <v>35</v>
      </c>
      <c r="AA5" s="192"/>
      <c r="AB5" s="193"/>
      <c r="AC5" s="183" t="s">
        <v>18</v>
      </c>
      <c r="AD5" s="194"/>
      <c r="AE5" s="175" t="s">
        <v>37</v>
      </c>
      <c r="AF5" s="183" t="s">
        <v>20</v>
      </c>
      <c r="AG5" s="184"/>
      <c r="AH5" s="167" t="s">
        <v>27</v>
      </c>
      <c r="AI5" s="175" t="s">
        <v>51</v>
      </c>
      <c r="AJ5" s="175" t="s">
        <v>52</v>
      </c>
      <c r="AK5" s="171" t="s">
        <v>17</v>
      </c>
      <c r="AL5" s="198" t="s">
        <v>0</v>
      </c>
      <c r="AM5" s="191" t="s">
        <v>19</v>
      </c>
      <c r="AN5" s="192"/>
      <c r="AO5" s="192"/>
      <c r="AP5" s="193"/>
      <c r="AQ5" s="167" t="s">
        <v>38</v>
      </c>
      <c r="AR5" s="191" t="s">
        <v>35</v>
      </c>
      <c r="AS5" s="192"/>
      <c r="AT5" s="193"/>
      <c r="AU5" s="183" t="s">
        <v>18</v>
      </c>
      <c r="AV5" s="194"/>
      <c r="AW5" s="175" t="s">
        <v>37</v>
      </c>
      <c r="AX5" s="183" t="s">
        <v>20</v>
      </c>
      <c r="AY5" s="184"/>
      <c r="AZ5" s="167" t="s">
        <v>27</v>
      </c>
      <c r="BA5" s="175" t="s">
        <v>51</v>
      </c>
      <c r="BB5" s="175" t="s">
        <v>52</v>
      </c>
    </row>
    <row r="6" spans="1:54" s="5" customFormat="1" ht="55.5" customHeight="1">
      <c r="A6" s="171"/>
      <c r="B6" s="198"/>
      <c r="C6" s="158" t="s">
        <v>21</v>
      </c>
      <c r="D6" s="178" t="s">
        <v>22</v>
      </c>
      <c r="E6" s="164" t="s">
        <v>23</v>
      </c>
      <c r="F6" s="169" t="s">
        <v>1</v>
      </c>
      <c r="G6" s="167"/>
      <c r="H6" s="158" t="s">
        <v>12</v>
      </c>
      <c r="I6" s="178" t="s">
        <v>13</v>
      </c>
      <c r="J6" s="195" t="s">
        <v>26</v>
      </c>
      <c r="K6" s="158" t="s">
        <v>10</v>
      </c>
      <c r="L6" s="160" t="s">
        <v>11</v>
      </c>
      <c r="M6" s="176"/>
      <c r="N6" s="158" t="s">
        <v>16</v>
      </c>
      <c r="O6" s="162" t="s">
        <v>36</v>
      </c>
      <c r="P6" s="167"/>
      <c r="Q6" s="176"/>
      <c r="R6" s="176"/>
      <c r="S6" s="171"/>
      <c r="T6" s="198"/>
      <c r="U6" s="158" t="s">
        <v>21</v>
      </c>
      <c r="V6" s="178" t="s">
        <v>22</v>
      </c>
      <c r="W6" s="164" t="s">
        <v>23</v>
      </c>
      <c r="X6" s="169" t="s">
        <v>1</v>
      </c>
      <c r="Y6" s="167"/>
      <c r="Z6" s="158" t="s">
        <v>12</v>
      </c>
      <c r="AA6" s="178" t="s">
        <v>13</v>
      </c>
      <c r="AB6" s="195" t="s">
        <v>26</v>
      </c>
      <c r="AC6" s="158" t="s">
        <v>10</v>
      </c>
      <c r="AD6" s="160" t="s">
        <v>11</v>
      </c>
      <c r="AE6" s="176"/>
      <c r="AF6" s="158" t="s">
        <v>16</v>
      </c>
      <c r="AG6" s="162" t="s">
        <v>36</v>
      </c>
      <c r="AH6" s="167"/>
      <c r="AI6" s="176"/>
      <c r="AJ6" s="176"/>
      <c r="AK6" s="171"/>
      <c r="AL6" s="198"/>
      <c r="AM6" s="158" t="s">
        <v>21</v>
      </c>
      <c r="AN6" s="178" t="s">
        <v>22</v>
      </c>
      <c r="AO6" s="164" t="s">
        <v>23</v>
      </c>
      <c r="AP6" s="169" t="s">
        <v>1</v>
      </c>
      <c r="AQ6" s="167"/>
      <c r="AR6" s="158" t="s">
        <v>12</v>
      </c>
      <c r="AS6" s="178" t="s">
        <v>13</v>
      </c>
      <c r="AT6" s="195" t="s">
        <v>26</v>
      </c>
      <c r="AU6" s="158" t="s">
        <v>10</v>
      </c>
      <c r="AV6" s="160" t="s">
        <v>11</v>
      </c>
      <c r="AW6" s="176"/>
      <c r="AX6" s="158" t="s">
        <v>16</v>
      </c>
      <c r="AY6" s="162" t="s">
        <v>36</v>
      </c>
      <c r="AZ6" s="167"/>
      <c r="BA6" s="176"/>
      <c r="BB6" s="176"/>
    </row>
    <row r="7" spans="1:54" s="5" customFormat="1" ht="44.25" customHeight="1">
      <c r="A7" s="171"/>
      <c r="B7" s="198"/>
      <c r="C7" s="158"/>
      <c r="D7" s="178"/>
      <c r="E7" s="165"/>
      <c r="F7" s="169"/>
      <c r="G7" s="167"/>
      <c r="H7" s="158"/>
      <c r="I7" s="178"/>
      <c r="J7" s="196"/>
      <c r="K7" s="158"/>
      <c r="L7" s="160"/>
      <c r="M7" s="176"/>
      <c r="N7" s="158"/>
      <c r="O7" s="162"/>
      <c r="P7" s="167"/>
      <c r="Q7" s="176"/>
      <c r="R7" s="176"/>
      <c r="S7" s="171"/>
      <c r="T7" s="198"/>
      <c r="U7" s="158"/>
      <c r="V7" s="178"/>
      <c r="W7" s="165"/>
      <c r="X7" s="169"/>
      <c r="Y7" s="167"/>
      <c r="Z7" s="158"/>
      <c r="AA7" s="178"/>
      <c r="AB7" s="196"/>
      <c r="AC7" s="158"/>
      <c r="AD7" s="160"/>
      <c r="AE7" s="176"/>
      <c r="AF7" s="158"/>
      <c r="AG7" s="162"/>
      <c r="AH7" s="167"/>
      <c r="AI7" s="176"/>
      <c r="AJ7" s="176"/>
      <c r="AK7" s="171"/>
      <c r="AL7" s="198"/>
      <c r="AM7" s="158"/>
      <c r="AN7" s="178"/>
      <c r="AO7" s="165"/>
      <c r="AP7" s="169"/>
      <c r="AQ7" s="167"/>
      <c r="AR7" s="158"/>
      <c r="AS7" s="178"/>
      <c r="AT7" s="196"/>
      <c r="AU7" s="158"/>
      <c r="AV7" s="160"/>
      <c r="AW7" s="176"/>
      <c r="AX7" s="158"/>
      <c r="AY7" s="162"/>
      <c r="AZ7" s="167"/>
      <c r="BA7" s="176"/>
      <c r="BB7" s="176"/>
    </row>
    <row r="8" spans="1:54" s="5" customFormat="1" ht="87.75" customHeight="1" thickBot="1">
      <c r="A8" s="172"/>
      <c r="B8" s="199"/>
      <c r="C8" s="159"/>
      <c r="D8" s="179"/>
      <c r="E8" s="166"/>
      <c r="F8" s="170"/>
      <c r="G8" s="168"/>
      <c r="H8" s="159"/>
      <c r="I8" s="179"/>
      <c r="J8" s="197"/>
      <c r="K8" s="159"/>
      <c r="L8" s="161"/>
      <c r="M8" s="177"/>
      <c r="N8" s="159"/>
      <c r="O8" s="163"/>
      <c r="P8" s="168"/>
      <c r="Q8" s="177"/>
      <c r="R8" s="177"/>
      <c r="S8" s="172"/>
      <c r="T8" s="199"/>
      <c r="U8" s="159"/>
      <c r="V8" s="179"/>
      <c r="W8" s="166"/>
      <c r="X8" s="170"/>
      <c r="Y8" s="168"/>
      <c r="Z8" s="159"/>
      <c r="AA8" s="179"/>
      <c r="AB8" s="197"/>
      <c r="AC8" s="159"/>
      <c r="AD8" s="161"/>
      <c r="AE8" s="177"/>
      <c r="AF8" s="159"/>
      <c r="AG8" s="163"/>
      <c r="AH8" s="168"/>
      <c r="AI8" s="177"/>
      <c r="AJ8" s="177"/>
      <c r="AK8" s="172"/>
      <c r="AL8" s="199"/>
      <c r="AM8" s="159"/>
      <c r="AN8" s="179"/>
      <c r="AO8" s="166"/>
      <c r="AP8" s="170"/>
      <c r="AQ8" s="168"/>
      <c r="AR8" s="159"/>
      <c r="AS8" s="179"/>
      <c r="AT8" s="197"/>
      <c r="AU8" s="159"/>
      <c r="AV8" s="161"/>
      <c r="AW8" s="177"/>
      <c r="AX8" s="159"/>
      <c r="AY8" s="163"/>
      <c r="AZ8" s="168"/>
      <c r="BA8" s="177"/>
      <c r="BB8" s="177"/>
    </row>
    <row r="9" spans="1:54" s="5" customFormat="1" ht="18" customHeight="1" thickBot="1">
      <c r="A9" s="185" t="s">
        <v>24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5" t="s">
        <v>24</v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7"/>
      <c r="AK9" s="185" t="s">
        <v>24</v>
      </c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7"/>
    </row>
    <row r="10" spans="1:54" ht="15" customHeight="1">
      <c r="A10" s="54" t="s">
        <v>2</v>
      </c>
      <c r="B10" s="55" t="s">
        <v>33</v>
      </c>
      <c r="C10" s="14">
        <v>0</v>
      </c>
      <c r="D10" s="15">
        <v>0.789414</v>
      </c>
      <c r="E10" s="15">
        <v>0.210586</v>
      </c>
      <c r="F10" s="16">
        <f>C10+D10+E10</f>
        <v>1</v>
      </c>
      <c r="G10" s="17">
        <v>0.177114</v>
      </c>
      <c r="H10" s="18"/>
      <c r="I10" s="19">
        <f>27500631</f>
        <v>27500631</v>
      </c>
      <c r="J10" s="20">
        <f>7486114-150000</f>
        <v>7336114</v>
      </c>
      <c r="K10" s="21">
        <v>3981022</v>
      </c>
      <c r="L10" s="22">
        <v>30855723</v>
      </c>
      <c r="M10" s="23">
        <f aca="true" t="shared" si="0" ref="M10:M17">K10+L10</f>
        <v>34836745</v>
      </c>
      <c r="N10" s="24">
        <v>0.2751</v>
      </c>
      <c r="O10" s="20">
        <v>1694955</v>
      </c>
      <c r="P10" s="25">
        <f aca="true" t="shared" si="1" ref="P10:P17">M10+O10</f>
        <v>36531700</v>
      </c>
      <c r="Q10" s="23">
        <v>128952</v>
      </c>
      <c r="R10" s="6">
        <f>P10+Q10</f>
        <v>36660652</v>
      </c>
      <c r="S10" s="54" t="s">
        <v>2</v>
      </c>
      <c r="T10" s="55" t="s">
        <v>33</v>
      </c>
      <c r="U10" s="14">
        <v>0</v>
      </c>
      <c r="V10" s="15">
        <v>0.789414</v>
      </c>
      <c r="W10" s="15">
        <v>0.210586</v>
      </c>
      <c r="X10" s="16">
        <f>U10+V10+W10</f>
        <v>1</v>
      </c>
      <c r="Y10" s="17">
        <v>0.177114</v>
      </c>
      <c r="Z10" s="18"/>
      <c r="AA10" s="19">
        <f>27500631</f>
        <v>27500631</v>
      </c>
      <c r="AB10" s="20">
        <f>7486114-150000</f>
        <v>7336114</v>
      </c>
      <c r="AC10" s="21">
        <v>3981022</v>
      </c>
      <c r="AD10" s="22">
        <v>30855723</v>
      </c>
      <c r="AE10" s="23">
        <f aca="true" t="shared" si="2" ref="AE10:AE17">AC10+AD10</f>
        <v>34836745</v>
      </c>
      <c r="AF10" s="24">
        <v>0.2751</v>
      </c>
      <c r="AG10" s="20">
        <v>1694955</v>
      </c>
      <c r="AH10" s="25">
        <f aca="true" t="shared" si="3" ref="AH10:AH17">AE10+AG10</f>
        <v>36531700</v>
      </c>
      <c r="AI10" s="23">
        <v>128952</v>
      </c>
      <c r="AJ10" s="6">
        <f>AH10+AI10</f>
        <v>36660652</v>
      </c>
      <c r="AK10" s="54" t="s">
        <v>2</v>
      </c>
      <c r="AL10" s="55" t="s">
        <v>33</v>
      </c>
      <c r="AM10" s="14">
        <f>U10-C10</f>
        <v>0</v>
      </c>
      <c r="AN10" s="15">
        <f aca="true" t="shared" si="4" ref="AN10:AN18">V10-D10</f>
        <v>0</v>
      </c>
      <c r="AO10" s="15">
        <f aca="true" t="shared" si="5" ref="AO10:AO18">W10-E10</f>
        <v>0</v>
      </c>
      <c r="AP10" s="16">
        <f aca="true" t="shared" si="6" ref="AP10:AP18">X10-F10</f>
        <v>0</v>
      </c>
      <c r="AQ10" s="17">
        <f aca="true" t="shared" si="7" ref="AQ10:AQ18">Y10-G10</f>
        <v>0</v>
      </c>
      <c r="AR10" s="18">
        <f aca="true" t="shared" si="8" ref="AR10:AR18">Z10-H10</f>
        <v>0</v>
      </c>
      <c r="AS10" s="19">
        <f aca="true" t="shared" si="9" ref="AS10:AS18">AA10-I10</f>
        <v>0</v>
      </c>
      <c r="AT10" s="20">
        <f aca="true" t="shared" si="10" ref="AT10:AT18">AB10-J10</f>
        <v>0</v>
      </c>
      <c r="AU10" s="21">
        <f aca="true" t="shared" si="11" ref="AU10:AU18">AC10-K10</f>
        <v>0</v>
      </c>
      <c r="AV10" s="22">
        <f aca="true" t="shared" si="12" ref="AV10:AV18">AD10-L10</f>
        <v>0</v>
      </c>
      <c r="AW10" s="23">
        <f aca="true" t="shared" si="13" ref="AW10:AW18">AE10-M10</f>
        <v>0</v>
      </c>
      <c r="AX10" s="24">
        <f aca="true" t="shared" si="14" ref="AX10:AX18">AF10-N10</f>
        <v>0</v>
      </c>
      <c r="AY10" s="20">
        <f aca="true" t="shared" si="15" ref="AY10:AY18">AG10-O10</f>
        <v>0</v>
      </c>
      <c r="AZ10" s="25">
        <f aca="true" t="shared" si="16" ref="AZ10:AZ18">AH10-P10</f>
        <v>0</v>
      </c>
      <c r="BA10" s="23">
        <f aca="true" t="shared" si="17" ref="BA10:BA18">AI10-Q10</f>
        <v>0</v>
      </c>
      <c r="BB10" s="6">
        <f aca="true" t="shared" si="18" ref="BB10:BB18">AJ10-R10</f>
        <v>0</v>
      </c>
    </row>
    <row r="11" spans="1:54" ht="15" customHeight="1">
      <c r="A11" s="56" t="s">
        <v>3</v>
      </c>
      <c r="B11" s="57" t="s">
        <v>34</v>
      </c>
      <c r="C11" s="26">
        <v>0</v>
      </c>
      <c r="D11" s="27">
        <v>0.77771</v>
      </c>
      <c r="E11" s="27">
        <v>0.22229</v>
      </c>
      <c r="F11" s="28">
        <f>C11+D11+E11</f>
        <v>1</v>
      </c>
      <c r="G11" s="29">
        <v>0.005683</v>
      </c>
      <c r="H11" s="30"/>
      <c r="I11" s="31">
        <v>999168</v>
      </c>
      <c r="J11" s="32">
        <f>135589+150000</f>
        <v>285589</v>
      </c>
      <c r="K11" s="33">
        <v>294697</v>
      </c>
      <c r="L11" s="34">
        <f>840060+150000</f>
        <v>990060</v>
      </c>
      <c r="M11" s="35">
        <f t="shared" si="0"/>
        <v>1284757</v>
      </c>
      <c r="N11" s="36">
        <v>0.0135</v>
      </c>
      <c r="O11" s="32">
        <v>83177</v>
      </c>
      <c r="P11" s="37">
        <f t="shared" si="1"/>
        <v>1367934</v>
      </c>
      <c r="Q11" s="35">
        <v>38368</v>
      </c>
      <c r="R11" s="7">
        <f aca="true" t="shared" si="19" ref="R11:R29">P11+Q11</f>
        <v>1406302</v>
      </c>
      <c r="S11" s="56" t="s">
        <v>3</v>
      </c>
      <c r="T11" s="57" t="s">
        <v>34</v>
      </c>
      <c r="U11" s="26">
        <v>0</v>
      </c>
      <c r="V11" s="27">
        <v>0.77771</v>
      </c>
      <c r="W11" s="27">
        <v>0.22229</v>
      </c>
      <c r="X11" s="28">
        <f>U11+V11+W11</f>
        <v>1</v>
      </c>
      <c r="Y11" s="29">
        <v>0.005683</v>
      </c>
      <c r="Z11" s="30"/>
      <c r="AA11" s="31">
        <v>999168</v>
      </c>
      <c r="AB11" s="32">
        <f>135589+150000</f>
        <v>285589</v>
      </c>
      <c r="AC11" s="33">
        <v>294697</v>
      </c>
      <c r="AD11" s="34">
        <f>840060+150000</f>
        <v>990060</v>
      </c>
      <c r="AE11" s="35">
        <f t="shared" si="2"/>
        <v>1284757</v>
      </c>
      <c r="AF11" s="36">
        <v>0.0135</v>
      </c>
      <c r="AG11" s="32">
        <v>83177</v>
      </c>
      <c r="AH11" s="37">
        <f t="shared" si="3"/>
        <v>1367934</v>
      </c>
      <c r="AI11" s="35">
        <v>38368</v>
      </c>
      <c r="AJ11" s="7">
        <f>AH11+AI11</f>
        <v>1406302</v>
      </c>
      <c r="AK11" s="56" t="s">
        <v>3</v>
      </c>
      <c r="AL11" s="57" t="s">
        <v>34</v>
      </c>
      <c r="AM11" s="26">
        <f aca="true" t="shared" si="20" ref="AM11:AM18">U11-C11</f>
        <v>0</v>
      </c>
      <c r="AN11" s="27">
        <f t="shared" si="4"/>
        <v>0</v>
      </c>
      <c r="AO11" s="27">
        <f t="shared" si="5"/>
        <v>0</v>
      </c>
      <c r="AP11" s="28">
        <f t="shared" si="6"/>
        <v>0</v>
      </c>
      <c r="AQ11" s="29">
        <f t="shared" si="7"/>
        <v>0</v>
      </c>
      <c r="AR11" s="30">
        <f t="shared" si="8"/>
        <v>0</v>
      </c>
      <c r="AS11" s="31">
        <f t="shared" si="9"/>
        <v>0</v>
      </c>
      <c r="AT11" s="32">
        <f t="shared" si="10"/>
        <v>0</v>
      </c>
      <c r="AU11" s="33">
        <f t="shared" si="11"/>
        <v>0</v>
      </c>
      <c r="AV11" s="34">
        <f t="shared" si="12"/>
        <v>0</v>
      </c>
      <c r="AW11" s="35">
        <f t="shared" si="13"/>
        <v>0</v>
      </c>
      <c r="AX11" s="36">
        <f t="shared" si="14"/>
        <v>0</v>
      </c>
      <c r="AY11" s="32">
        <f t="shared" si="15"/>
        <v>0</v>
      </c>
      <c r="AZ11" s="37">
        <f t="shared" si="16"/>
        <v>0</v>
      </c>
      <c r="BA11" s="35">
        <f t="shared" si="17"/>
        <v>0</v>
      </c>
      <c r="BB11" s="7">
        <f t="shared" si="18"/>
        <v>0</v>
      </c>
    </row>
    <row r="12" spans="1:54" ht="15" customHeight="1">
      <c r="A12" s="56" t="s">
        <v>5</v>
      </c>
      <c r="B12" s="58" t="s">
        <v>4</v>
      </c>
      <c r="C12" s="26">
        <v>0</v>
      </c>
      <c r="D12" s="27">
        <v>0.769802</v>
      </c>
      <c r="E12" s="27">
        <v>0.230198</v>
      </c>
      <c r="F12" s="28">
        <f>C12+D12+E12</f>
        <v>1</v>
      </c>
      <c r="G12" s="29">
        <v>0.125465</v>
      </c>
      <c r="H12" s="30"/>
      <c r="I12" s="31">
        <v>17952840</v>
      </c>
      <c r="J12" s="32">
        <v>5368534</v>
      </c>
      <c r="K12" s="33">
        <v>1463624</v>
      </c>
      <c r="L12" s="34">
        <v>21857750</v>
      </c>
      <c r="M12" s="35">
        <f t="shared" si="0"/>
        <v>23321374</v>
      </c>
      <c r="N12" s="36">
        <v>0.1799</v>
      </c>
      <c r="O12" s="32">
        <v>1108405</v>
      </c>
      <c r="P12" s="37">
        <f t="shared" si="1"/>
        <v>24429779</v>
      </c>
      <c r="Q12" s="35">
        <v>606479</v>
      </c>
      <c r="R12" s="7">
        <f>P12+Q12</f>
        <v>25036258</v>
      </c>
      <c r="S12" s="56" t="s">
        <v>5</v>
      </c>
      <c r="T12" s="58" t="s">
        <v>4</v>
      </c>
      <c r="U12" s="26">
        <v>0</v>
      </c>
      <c r="V12" s="27">
        <v>0.769802</v>
      </c>
      <c r="W12" s="27">
        <v>0.230198</v>
      </c>
      <c r="X12" s="28">
        <f>U12+V12+W12</f>
        <v>1</v>
      </c>
      <c r="Y12" s="29">
        <v>0.125465</v>
      </c>
      <c r="Z12" s="30"/>
      <c r="AA12" s="31">
        <v>17952840</v>
      </c>
      <c r="AB12" s="32">
        <v>5368534</v>
      </c>
      <c r="AC12" s="33">
        <v>1463624</v>
      </c>
      <c r="AD12" s="34">
        <v>21857750</v>
      </c>
      <c r="AE12" s="35">
        <f t="shared" si="2"/>
        <v>23321374</v>
      </c>
      <c r="AF12" s="36">
        <v>0.1799</v>
      </c>
      <c r="AG12" s="32">
        <v>1108405</v>
      </c>
      <c r="AH12" s="37">
        <f t="shared" si="3"/>
        <v>24429779</v>
      </c>
      <c r="AI12" s="35">
        <v>606479</v>
      </c>
      <c r="AJ12" s="7">
        <f>AH12+AI12</f>
        <v>25036258</v>
      </c>
      <c r="AK12" s="56" t="s">
        <v>5</v>
      </c>
      <c r="AL12" s="58" t="s">
        <v>4</v>
      </c>
      <c r="AM12" s="26">
        <f t="shared" si="20"/>
        <v>0</v>
      </c>
      <c r="AN12" s="27">
        <f t="shared" si="4"/>
        <v>0</v>
      </c>
      <c r="AO12" s="27">
        <f t="shared" si="5"/>
        <v>0</v>
      </c>
      <c r="AP12" s="28">
        <f t="shared" si="6"/>
        <v>0</v>
      </c>
      <c r="AQ12" s="29">
        <f t="shared" si="7"/>
        <v>0</v>
      </c>
      <c r="AR12" s="30">
        <f t="shared" si="8"/>
        <v>0</v>
      </c>
      <c r="AS12" s="31">
        <f t="shared" si="9"/>
        <v>0</v>
      </c>
      <c r="AT12" s="32">
        <f t="shared" si="10"/>
        <v>0</v>
      </c>
      <c r="AU12" s="33">
        <f t="shared" si="11"/>
        <v>0</v>
      </c>
      <c r="AV12" s="34">
        <f t="shared" si="12"/>
        <v>0</v>
      </c>
      <c r="AW12" s="35">
        <f t="shared" si="13"/>
        <v>0</v>
      </c>
      <c r="AX12" s="36">
        <f t="shared" si="14"/>
        <v>0</v>
      </c>
      <c r="AY12" s="32">
        <f t="shared" si="15"/>
        <v>0</v>
      </c>
      <c r="AZ12" s="37">
        <f t="shared" si="16"/>
        <v>0</v>
      </c>
      <c r="BA12" s="35">
        <f t="shared" si="17"/>
        <v>0</v>
      </c>
      <c r="BB12" s="7">
        <f t="shared" si="18"/>
        <v>0</v>
      </c>
    </row>
    <row r="13" spans="1:54" ht="30" customHeight="1">
      <c r="A13" s="56" t="s">
        <v>6</v>
      </c>
      <c r="B13" s="58" t="s">
        <v>46</v>
      </c>
      <c r="C13" s="26">
        <v>0.461104</v>
      </c>
      <c r="D13" s="27">
        <v>0.47515</v>
      </c>
      <c r="E13" s="27">
        <v>0.063746</v>
      </c>
      <c r="F13" s="28">
        <v>1</v>
      </c>
      <c r="G13" s="29">
        <v>0.107939</v>
      </c>
      <c r="H13" s="33">
        <v>8832070</v>
      </c>
      <c r="I13" s="31">
        <v>9101109</v>
      </c>
      <c r="J13" s="32">
        <v>1221003</v>
      </c>
      <c r="K13" s="30">
        <f>334575+15130</f>
        <v>349705</v>
      </c>
      <c r="L13" s="34">
        <v>18804477</v>
      </c>
      <c r="M13" s="35">
        <f t="shared" si="0"/>
        <v>19154182</v>
      </c>
      <c r="N13" s="36">
        <v>0.0702</v>
      </c>
      <c r="O13" s="32">
        <v>432518</v>
      </c>
      <c r="P13" s="37">
        <f t="shared" si="1"/>
        <v>19586700</v>
      </c>
      <c r="Q13" s="35">
        <v>79438</v>
      </c>
      <c r="R13" s="7">
        <f t="shared" si="19"/>
        <v>19666138</v>
      </c>
      <c r="S13" s="56" t="s">
        <v>6</v>
      </c>
      <c r="T13" s="58" t="s">
        <v>46</v>
      </c>
      <c r="U13" s="26">
        <v>0.461104</v>
      </c>
      <c r="V13" s="27">
        <v>0.47515</v>
      </c>
      <c r="W13" s="27">
        <v>0.063746</v>
      </c>
      <c r="X13" s="28">
        <v>1</v>
      </c>
      <c r="Y13" s="29">
        <v>0.107939</v>
      </c>
      <c r="Z13" s="33">
        <v>8832070</v>
      </c>
      <c r="AA13" s="31">
        <v>9101109</v>
      </c>
      <c r="AB13" s="32">
        <v>1221003</v>
      </c>
      <c r="AC13" s="30">
        <f>334575+15130</f>
        <v>349705</v>
      </c>
      <c r="AD13" s="34">
        <v>18804477</v>
      </c>
      <c r="AE13" s="35">
        <f t="shared" si="2"/>
        <v>19154182</v>
      </c>
      <c r="AF13" s="36">
        <v>0.0702</v>
      </c>
      <c r="AG13" s="32">
        <v>432518</v>
      </c>
      <c r="AH13" s="37">
        <f t="shared" si="3"/>
        <v>19586700</v>
      </c>
      <c r="AI13" s="35">
        <v>79438</v>
      </c>
      <c r="AJ13" s="7">
        <f aca="true" t="shared" si="21" ref="AJ13:AJ18">AH13+AI13</f>
        <v>19666138</v>
      </c>
      <c r="AK13" s="56" t="s">
        <v>6</v>
      </c>
      <c r="AL13" s="58" t="s">
        <v>46</v>
      </c>
      <c r="AM13" s="26">
        <f t="shared" si="20"/>
        <v>0</v>
      </c>
      <c r="AN13" s="27">
        <f t="shared" si="4"/>
        <v>0</v>
      </c>
      <c r="AO13" s="27">
        <f t="shared" si="5"/>
        <v>0</v>
      </c>
      <c r="AP13" s="28">
        <f t="shared" si="6"/>
        <v>0</v>
      </c>
      <c r="AQ13" s="29">
        <f t="shared" si="7"/>
        <v>0</v>
      </c>
      <c r="AR13" s="33">
        <f t="shared" si="8"/>
        <v>0</v>
      </c>
      <c r="AS13" s="31">
        <f t="shared" si="9"/>
        <v>0</v>
      </c>
      <c r="AT13" s="32">
        <f t="shared" si="10"/>
        <v>0</v>
      </c>
      <c r="AU13" s="30">
        <f t="shared" si="11"/>
        <v>0</v>
      </c>
      <c r="AV13" s="34">
        <f t="shared" si="12"/>
        <v>0</v>
      </c>
      <c r="AW13" s="35">
        <f t="shared" si="13"/>
        <v>0</v>
      </c>
      <c r="AX13" s="36">
        <f t="shared" si="14"/>
        <v>0</v>
      </c>
      <c r="AY13" s="32">
        <f t="shared" si="15"/>
        <v>0</v>
      </c>
      <c r="AZ13" s="37">
        <f t="shared" si="16"/>
        <v>0</v>
      </c>
      <c r="BA13" s="35">
        <f t="shared" si="17"/>
        <v>0</v>
      </c>
      <c r="BB13" s="7">
        <f t="shared" si="18"/>
        <v>0</v>
      </c>
    </row>
    <row r="14" spans="1:54" ht="18" customHeight="1">
      <c r="A14" s="56" t="s">
        <v>7</v>
      </c>
      <c r="B14" s="59" t="s">
        <v>14</v>
      </c>
      <c r="C14" s="26">
        <v>0.451348</v>
      </c>
      <c r="D14" s="27">
        <v>0.394506</v>
      </c>
      <c r="E14" s="27">
        <v>0.154146</v>
      </c>
      <c r="F14" s="28">
        <v>1</v>
      </c>
      <c r="G14" s="29">
        <v>0.131323</v>
      </c>
      <c r="H14" s="33">
        <v>10631405</v>
      </c>
      <c r="I14" s="31">
        <v>9292504</v>
      </c>
      <c r="J14" s="32">
        <v>3630875</v>
      </c>
      <c r="K14" s="38">
        <v>676489</v>
      </c>
      <c r="L14" s="34">
        <v>22878295</v>
      </c>
      <c r="M14" s="35">
        <f t="shared" si="0"/>
        <v>23554784</v>
      </c>
      <c r="N14" s="36">
        <v>0.0749</v>
      </c>
      <c r="O14" s="32">
        <v>461476</v>
      </c>
      <c r="P14" s="39">
        <f t="shared" si="1"/>
        <v>24016260</v>
      </c>
      <c r="Q14" s="35">
        <v>451901</v>
      </c>
      <c r="R14" s="7">
        <f t="shared" si="19"/>
        <v>24468161</v>
      </c>
      <c r="S14" s="56" t="s">
        <v>7</v>
      </c>
      <c r="T14" s="59" t="s">
        <v>14</v>
      </c>
      <c r="U14" s="26">
        <v>0.451348</v>
      </c>
      <c r="V14" s="27">
        <v>0.394506</v>
      </c>
      <c r="W14" s="27">
        <v>0.154146</v>
      </c>
      <c r="X14" s="28">
        <v>1</v>
      </c>
      <c r="Y14" s="29">
        <v>0.131323</v>
      </c>
      <c r="Z14" s="33">
        <v>10631405</v>
      </c>
      <c r="AA14" s="31">
        <v>9292504</v>
      </c>
      <c r="AB14" s="32">
        <v>3630875</v>
      </c>
      <c r="AC14" s="38">
        <v>676489</v>
      </c>
      <c r="AD14" s="34">
        <v>22878295</v>
      </c>
      <c r="AE14" s="35">
        <f t="shared" si="2"/>
        <v>23554784</v>
      </c>
      <c r="AF14" s="36">
        <v>0.0749</v>
      </c>
      <c r="AG14" s="32">
        <v>461476</v>
      </c>
      <c r="AH14" s="39">
        <f t="shared" si="3"/>
        <v>24016260</v>
      </c>
      <c r="AI14" s="35">
        <v>451901</v>
      </c>
      <c r="AJ14" s="7">
        <f t="shared" si="21"/>
        <v>24468161</v>
      </c>
      <c r="AK14" s="56" t="s">
        <v>7</v>
      </c>
      <c r="AL14" s="59" t="s">
        <v>14</v>
      </c>
      <c r="AM14" s="26">
        <f t="shared" si="20"/>
        <v>0</v>
      </c>
      <c r="AN14" s="27">
        <f t="shared" si="4"/>
        <v>0</v>
      </c>
      <c r="AO14" s="27">
        <f t="shared" si="5"/>
        <v>0</v>
      </c>
      <c r="AP14" s="28">
        <f t="shared" si="6"/>
        <v>0</v>
      </c>
      <c r="AQ14" s="29">
        <f t="shared" si="7"/>
        <v>0</v>
      </c>
      <c r="AR14" s="33">
        <f t="shared" si="8"/>
        <v>0</v>
      </c>
      <c r="AS14" s="31">
        <f t="shared" si="9"/>
        <v>0</v>
      </c>
      <c r="AT14" s="32">
        <f t="shared" si="10"/>
        <v>0</v>
      </c>
      <c r="AU14" s="38">
        <f t="shared" si="11"/>
        <v>0</v>
      </c>
      <c r="AV14" s="34">
        <f t="shared" si="12"/>
        <v>0</v>
      </c>
      <c r="AW14" s="35">
        <f t="shared" si="13"/>
        <v>0</v>
      </c>
      <c r="AX14" s="36">
        <f t="shared" si="14"/>
        <v>0</v>
      </c>
      <c r="AY14" s="32">
        <f t="shared" si="15"/>
        <v>0</v>
      </c>
      <c r="AZ14" s="39">
        <f t="shared" si="16"/>
        <v>0</v>
      </c>
      <c r="BA14" s="35">
        <f t="shared" si="17"/>
        <v>0</v>
      </c>
      <c r="BB14" s="7">
        <f t="shared" si="18"/>
        <v>0</v>
      </c>
    </row>
    <row r="15" spans="1:54" ht="23.25" customHeight="1">
      <c r="A15" s="56" t="s">
        <v>8</v>
      </c>
      <c r="B15" s="59" t="s">
        <v>39</v>
      </c>
      <c r="C15" s="26">
        <v>0.528904</v>
      </c>
      <c r="D15" s="27">
        <v>0.335745</v>
      </c>
      <c r="E15" s="27">
        <v>0.135351</v>
      </c>
      <c r="F15" s="28">
        <v>1</v>
      </c>
      <c r="G15" s="29">
        <v>0.100879</v>
      </c>
      <c r="H15" s="33">
        <v>9424998</v>
      </c>
      <c r="I15" s="31">
        <v>5982931</v>
      </c>
      <c r="J15" s="32">
        <v>2411936</v>
      </c>
      <c r="K15" s="38">
        <f>237703+7636</f>
        <v>245339</v>
      </c>
      <c r="L15" s="34">
        <v>17574526</v>
      </c>
      <c r="M15" s="35">
        <f t="shared" si="0"/>
        <v>17819865</v>
      </c>
      <c r="N15" s="36">
        <v>0.0424</v>
      </c>
      <c r="O15" s="32">
        <v>261236</v>
      </c>
      <c r="P15" s="39">
        <f t="shared" si="1"/>
        <v>18081101</v>
      </c>
      <c r="Q15" s="35">
        <v>71849</v>
      </c>
      <c r="R15" s="7">
        <f t="shared" si="19"/>
        <v>18152950</v>
      </c>
      <c r="S15" s="56" t="s">
        <v>8</v>
      </c>
      <c r="T15" s="59" t="s">
        <v>39</v>
      </c>
      <c r="U15" s="26">
        <v>0.528904</v>
      </c>
      <c r="V15" s="27">
        <v>0.335745</v>
      </c>
      <c r="W15" s="27">
        <v>0.135351</v>
      </c>
      <c r="X15" s="28">
        <v>1</v>
      </c>
      <c r="Y15" s="29">
        <v>0.100879</v>
      </c>
      <c r="Z15" s="33">
        <v>9424998</v>
      </c>
      <c r="AA15" s="31">
        <v>5982931</v>
      </c>
      <c r="AB15" s="32">
        <v>2411936</v>
      </c>
      <c r="AC15" s="38">
        <f>237703+7636</f>
        <v>245339</v>
      </c>
      <c r="AD15" s="34">
        <v>17574526</v>
      </c>
      <c r="AE15" s="35">
        <f t="shared" si="2"/>
        <v>17819865</v>
      </c>
      <c r="AF15" s="36">
        <v>0.0424</v>
      </c>
      <c r="AG15" s="32">
        <v>261236</v>
      </c>
      <c r="AH15" s="39">
        <f t="shared" si="3"/>
        <v>18081101</v>
      </c>
      <c r="AI15" s="35">
        <v>71849</v>
      </c>
      <c r="AJ15" s="7">
        <f t="shared" si="21"/>
        <v>18152950</v>
      </c>
      <c r="AK15" s="56" t="s">
        <v>8</v>
      </c>
      <c r="AL15" s="59" t="s">
        <v>39</v>
      </c>
      <c r="AM15" s="26">
        <f t="shared" si="20"/>
        <v>0</v>
      </c>
      <c r="AN15" s="27">
        <f t="shared" si="4"/>
        <v>0</v>
      </c>
      <c r="AO15" s="27">
        <f t="shared" si="5"/>
        <v>0</v>
      </c>
      <c r="AP15" s="28">
        <f t="shared" si="6"/>
        <v>0</v>
      </c>
      <c r="AQ15" s="29">
        <f t="shared" si="7"/>
        <v>0</v>
      </c>
      <c r="AR15" s="33">
        <f t="shared" si="8"/>
        <v>0</v>
      </c>
      <c r="AS15" s="31">
        <f t="shared" si="9"/>
        <v>0</v>
      </c>
      <c r="AT15" s="32">
        <f t="shared" si="10"/>
        <v>0</v>
      </c>
      <c r="AU15" s="38">
        <f t="shared" si="11"/>
        <v>0</v>
      </c>
      <c r="AV15" s="34">
        <f t="shared" si="12"/>
        <v>0</v>
      </c>
      <c r="AW15" s="35">
        <f t="shared" si="13"/>
        <v>0</v>
      </c>
      <c r="AX15" s="36">
        <f t="shared" si="14"/>
        <v>0</v>
      </c>
      <c r="AY15" s="32">
        <f t="shared" si="15"/>
        <v>0</v>
      </c>
      <c r="AZ15" s="39">
        <f t="shared" si="16"/>
        <v>0</v>
      </c>
      <c r="BA15" s="35">
        <f t="shared" si="17"/>
        <v>0</v>
      </c>
      <c r="BB15" s="7">
        <f t="shared" si="18"/>
        <v>0</v>
      </c>
    </row>
    <row r="16" spans="1:54" ht="23.25" customHeight="1">
      <c r="A16" s="56" t="s">
        <v>9</v>
      </c>
      <c r="B16" s="59" t="s">
        <v>40</v>
      </c>
      <c r="C16" s="26">
        <v>0.482593</v>
      </c>
      <c r="D16" s="27">
        <v>0.434363</v>
      </c>
      <c r="E16" s="27">
        <v>0.083044</v>
      </c>
      <c r="F16" s="28">
        <v>1</v>
      </c>
      <c r="G16" s="29">
        <v>0.166845</v>
      </c>
      <c r="H16" s="33">
        <v>14728587</v>
      </c>
      <c r="I16" s="31">
        <v>13256623</v>
      </c>
      <c r="J16" s="32">
        <v>2534477</v>
      </c>
      <c r="K16" s="38">
        <f>1437732+15233</f>
        <v>1452965</v>
      </c>
      <c r="L16" s="34">
        <v>29066722</v>
      </c>
      <c r="M16" s="35">
        <f t="shared" si="0"/>
        <v>30519687</v>
      </c>
      <c r="N16" s="36">
        <v>0.1757</v>
      </c>
      <c r="O16" s="32">
        <v>1082528</v>
      </c>
      <c r="P16" s="39">
        <f t="shared" si="1"/>
        <v>31602215</v>
      </c>
      <c r="Q16" s="35">
        <v>790</v>
      </c>
      <c r="R16" s="7">
        <f t="shared" si="19"/>
        <v>31603005</v>
      </c>
      <c r="S16" s="56" t="s">
        <v>9</v>
      </c>
      <c r="T16" s="59" t="s">
        <v>40</v>
      </c>
      <c r="U16" s="26">
        <v>0.482593</v>
      </c>
      <c r="V16" s="27">
        <v>0.434363</v>
      </c>
      <c r="W16" s="27">
        <v>0.083044</v>
      </c>
      <c r="X16" s="28">
        <v>1</v>
      </c>
      <c r="Y16" s="29">
        <v>0.166845</v>
      </c>
      <c r="Z16" s="33">
        <v>14728587</v>
      </c>
      <c r="AA16" s="31">
        <v>13256623</v>
      </c>
      <c r="AB16" s="32">
        <v>2534477</v>
      </c>
      <c r="AC16" s="38">
        <f>1437732+15233</f>
        <v>1452965</v>
      </c>
      <c r="AD16" s="34">
        <v>29066722</v>
      </c>
      <c r="AE16" s="35">
        <f t="shared" si="2"/>
        <v>30519687</v>
      </c>
      <c r="AF16" s="36">
        <v>0.1757</v>
      </c>
      <c r="AG16" s="32">
        <v>1082528</v>
      </c>
      <c r="AH16" s="39">
        <f t="shared" si="3"/>
        <v>31602215</v>
      </c>
      <c r="AI16" s="35">
        <v>790</v>
      </c>
      <c r="AJ16" s="7">
        <f t="shared" si="21"/>
        <v>31603005</v>
      </c>
      <c r="AK16" s="56" t="s">
        <v>9</v>
      </c>
      <c r="AL16" s="59" t="s">
        <v>40</v>
      </c>
      <c r="AM16" s="26">
        <f t="shared" si="20"/>
        <v>0</v>
      </c>
      <c r="AN16" s="27">
        <f t="shared" si="4"/>
        <v>0</v>
      </c>
      <c r="AO16" s="27">
        <f t="shared" si="5"/>
        <v>0</v>
      </c>
      <c r="AP16" s="28">
        <f t="shared" si="6"/>
        <v>0</v>
      </c>
      <c r="AQ16" s="29">
        <f t="shared" si="7"/>
        <v>0</v>
      </c>
      <c r="AR16" s="33">
        <f t="shared" si="8"/>
        <v>0</v>
      </c>
      <c r="AS16" s="31">
        <f t="shared" si="9"/>
        <v>0</v>
      </c>
      <c r="AT16" s="32">
        <f t="shared" si="10"/>
        <v>0</v>
      </c>
      <c r="AU16" s="38">
        <f t="shared" si="11"/>
        <v>0</v>
      </c>
      <c r="AV16" s="34">
        <f t="shared" si="12"/>
        <v>0</v>
      </c>
      <c r="AW16" s="35">
        <f t="shared" si="13"/>
        <v>0</v>
      </c>
      <c r="AX16" s="36">
        <f t="shared" si="14"/>
        <v>0</v>
      </c>
      <c r="AY16" s="32">
        <f t="shared" si="15"/>
        <v>0</v>
      </c>
      <c r="AZ16" s="39">
        <f t="shared" si="16"/>
        <v>0</v>
      </c>
      <c r="BA16" s="35">
        <f t="shared" si="17"/>
        <v>0</v>
      </c>
      <c r="BB16" s="7">
        <f t="shared" si="18"/>
        <v>0</v>
      </c>
    </row>
    <row r="17" spans="1:54" ht="20.25" customHeight="1">
      <c r="A17" s="56" t="s">
        <v>15</v>
      </c>
      <c r="B17" s="59" t="s">
        <v>41</v>
      </c>
      <c r="C17" s="26">
        <v>0.57406</v>
      </c>
      <c r="D17" s="27">
        <v>0.378892</v>
      </c>
      <c r="E17" s="27">
        <v>0.047048</v>
      </c>
      <c r="F17" s="28">
        <v>1</v>
      </c>
      <c r="G17" s="29">
        <v>0.184752</v>
      </c>
      <c r="H17" s="33">
        <v>19051829</v>
      </c>
      <c r="I17" s="31">
        <v>12574619</v>
      </c>
      <c r="J17" s="32">
        <v>1561423</v>
      </c>
      <c r="K17" s="38">
        <v>1001500</v>
      </c>
      <c r="L17" s="34">
        <v>32186371</v>
      </c>
      <c r="M17" s="35">
        <f t="shared" si="0"/>
        <v>33187871</v>
      </c>
      <c r="N17" s="36">
        <v>0.1683</v>
      </c>
      <c r="O17" s="32">
        <v>1036935</v>
      </c>
      <c r="P17" s="39">
        <f t="shared" si="1"/>
        <v>34224806</v>
      </c>
      <c r="Q17" s="35">
        <v>678677</v>
      </c>
      <c r="R17" s="7">
        <f t="shared" si="19"/>
        <v>34903483</v>
      </c>
      <c r="S17" s="56" t="s">
        <v>15</v>
      </c>
      <c r="T17" s="59" t="s">
        <v>41</v>
      </c>
      <c r="U17" s="26">
        <v>0.57406</v>
      </c>
      <c r="V17" s="27">
        <v>0.378892</v>
      </c>
      <c r="W17" s="27">
        <v>0.047048</v>
      </c>
      <c r="X17" s="28">
        <v>1</v>
      </c>
      <c r="Y17" s="29">
        <v>0.184752</v>
      </c>
      <c r="Z17" s="33">
        <v>19051829</v>
      </c>
      <c r="AA17" s="31">
        <v>12574619</v>
      </c>
      <c r="AB17" s="32">
        <v>1561423</v>
      </c>
      <c r="AC17" s="38">
        <v>1001500</v>
      </c>
      <c r="AD17" s="34">
        <v>32186371</v>
      </c>
      <c r="AE17" s="35">
        <f t="shared" si="2"/>
        <v>33187871</v>
      </c>
      <c r="AF17" s="36">
        <v>0.1683</v>
      </c>
      <c r="AG17" s="32">
        <v>1036935</v>
      </c>
      <c r="AH17" s="39">
        <f t="shared" si="3"/>
        <v>34224806</v>
      </c>
      <c r="AI17" s="35">
        <v>678677</v>
      </c>
      <c r="AJ17" s="7">
        <f t="shared" si="21"/>
        <v>34903483</v>
      </c>
      <c r="AK17" s="56" t="s">
        <v>15</v>
      </c>
      <c r="AL17" s="59" t="s">
        <v>41</v>
      </c>
      <c r="AM17" s="26">
        <f t="shared" si="20"/>
        <v>0</v>
      </c>
      <c r="AN17" s="27">
        <f t="shared" si="4"/>
        <v>0</v>
      </c>
      <c r="AO17" s="27">
        <f t="shared" si="5"/>
        <v>0</v>
      </c>
      <c r="AP17" s="28">
        <f t="shared" si="6"/>
        <v>0</v>
      </c>
      <c r="AQ17" s="29">
        <f t="shared" si="7"/>
        <v>0</v>
      </c>
      <c r="AR17" s="33">
        <f t="shared" si="8"/>
        <v>0</v>
      </c>
      <c r="AS17" s="31">
        <f t="shared" si="9"/>
        <v>0</v>
      </c>
      <c r="AT17" s="32">
        <f t="shared" si="10"/>
        <v>0</v>
      </c>
      <c r="AU17" s="38">
        <f t="shared" si="11"/>
        <v>0</v>
      </c>
      <c r="AV17" s="34">
        <f t="shared" si="12"/>
        <v>0</v>
      </c>
      <c r="AW17" s="35">
        <f t="shared" si="13"/>
        <v>0</v>
      </c>
      <c r="AX17" s="36">
        <f t="shared" si="14"/>
        <v>0</v>
      </c>
      <c r="AY17" s="32">
        <f t="shared" si="15"/>
        <v>0</v>
      </c>
      <c r="AZ17" s="39">
        <f t="shared" si="16"/>
        <v>0</v>
      </c>
      <c r="BA17" s="35">
        <f t="shared" si="17"/>
        <v>0</v>
      </c>
      <c r="BB17" s="7">
        <f t="shared" si="18"/>
        <v>0</v>
      </c>
    </row>
    <row r="18" spans="1:54" ht="15" customHeight="1" thickBot="1">
      <c r="A18" s="60"/>
      <c r="B18" s="61" t="s">
        <v>42</v>
      </c>
      <c r="C18" s="8"/>
      <c r="D18" s="3"/>
      <c r="E18" s="3"/>
      <c r="F18" s="4"/>
      <c r="G18" s="12">
        <f>SUM(G10:G17)</f>
        <v>1</v>
      </c>
      <c r="H18" s="40">
        <f>SUM(H13:H17)</f>
        <v>62668889</v>
      </c>
      <c r="I18" s="41">
        <f>SUM(I10:I17)</f>
        <v>96660425</v>
      </c>
      <c r="J18" s="42">
        <f>SUM(J10:J17)</f>
        <v>24349951</v>
      </c>
      <c r="K18" s="40">
        <f aca="true" t="shared" si="22" ref="K18:P18">SUM(K10:K17)</f>
        <v>9465341</v>
      </c>
      <c r="L18" s="43">
        <f>SUM(L10:L17)</f>
        <v>174213924</v>
      </c>
      <c r="M18" s="44">
        <f t="shared" si="22"/>
        <v>183679265</v>
      </c>
      <c r="N18" s="9">
        <f t="shared" si="22"/>
        <v>1</v>
      </c>
      <c r="O18" s="42">
        <f t="shared" si="22"/>
        <v>6161230</v>
      </c>
      <c r="P18" s="44">
        <f t="shared" si="22"/>
        <v>189840495</v>
      </c>
      <c r="Q18" s="44">
        <f>SUM(Q10:Q17)</f>
        <v>2056454</v>
      </c>
      <c r="R18" s="10">
        <f t="shared" si="19"/>
        <v>191896949</v>
      </c>
      <c r="S18" s="60"/>
      <c r="T18" s="61" t="s">
        <v>42</v>
      </c>
      <c r="U18" s="8"/>
      <c r="V18" s="3"/>
      <c r="W18" s="3"/>
      <c r="X18" s="4"/>
      <c r="Y18" s="12">
        <f>SUM(Y10:Y17)</f>
        <v>1</v>
      </c>
      <c r="Z18" s="40">
        <f>SUM(Z13:Z17)</f>
        <v>62668889</v>
      </c>
      <c r="AA18" s="41">
        <f aca="true" t="shared" si="23" ref="AA18:AI18">SUM(AA10:AA17)</f>
        <v>96660425</v>
      </c>
      <c r="AB18" s="42">
        <f t="shared" si="23"/>
        <v>24349951</v>
      </c>
      <c r="AC18" s="40">
        <f t="shared" si="23"/>
        <v>9465341</v>
      </c>
      <c r="AD18" s="43">
        <f t="shared" si="23"/>
        <v>174213924</v>
      </c>
      <c r="AE18" s="44">
        <f t="shared" si="23"/>
        <v>183679265</v>
      </c>
      <c r="AF18" s="9">
        <f t="shared" si="23"/>
        <v>1</v>
      </c>
      <c r="AG18" s="42">
        <f t="shared" si="23"/>
        <v>6161230</v>
      </c>
      <c r="AH18" s="44">
        <f t="shared" si="23"/>
        <v>189840495</v>
      </c>
      <c r="AI18" s="44">
        <f t="shared" si="23"/>
        <v>2056454</v>
      </c>
      <c r="AJ18" s="10">
        <f t="shared" si="21"/>
        <v>191896949</v>
      </c>
      <c r="AK18" s="60"/>
      <c r="AL18" s="61" t="s">
        <v>42</v>
      </c>
      <c r="AM18" s="8">
        <f t="shared" si="20"/>
        <v>0</v>
      </c>
      <c r="AN18" s="3">
        <f t="shared" si="4"/>
        <v>0</v>
      </c>
      <c r="AO18" s="3">
        <f t="shared" si="5"/>
        <v>0</v>
      </c>
      <c r="AP18" s="4">
        <f t="shared" si="6"/>
        <v>0</v>
      </c>
      <c r="AQ18" s="12">
        <f t="shared" si="7"/>
        <v>0</v>
      </c>
      <c r="AR18" s="40">
        <f t="shared" si="8"/>
        <v>0</v>
      </c>
      <c r="AS18" s="41">
        <f t="shared" si="9"/>
        <v>0</v>
      </c>
      <c r="AT18" s="42">
        <f t="shared" si="10"/>
        <v>0</v>
      </c>
      <c r="AU18" s="40">
        <f t="shared" si="11"/>
        <v>0</v>
      </c>
      <c r="AV18" s="43">
        <f t="shared" si="12"/>
        <v>0</v>
      </c>
      <c r="AW18" s="44">
        <f t="shared" si="13"/>
        <v>0</v>
      </c>
      <c r="AX18" s="9">
        <f t="shared" si="14"/>
        <v>0</v>
      </c>
      <c r="AY18" s="42">
        <f t="shared" si="15"/>
        <v>0</v>
      </c>
      <c r="AZ18" s="44">
        <f t="shared" si="16"/>
        <v>0</v>
      </c>
      <c r="BA18" s="44">
        <f t="shared" si="17"/>
        <v>0</v>
      </c>
      <c r="BB18" s="10">
        <f t="shared" si="18"/>
        <v>0</v>
      </c>
    </row>
    <row r="19" spans="1:54" ht="30" customHeight="1" thickBot="1">
      <c r="A19" s="141"/>
      <c r="B19" s="188" t="s">
        <v>43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90"/>
      <c r="Q19" s="66"/>
      <c r="R19" s="66"/>
      <c r="S19" s="65"/>
      <c r="T19" s="203" t="s">
        <v>58</v>
      </c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  <c r="AI19" s="66"/>
      <c r="AJ19" s="66"/>
      <c r="AK19" s="65"/>
      <c r="AL19" s="203" t="s">
        <v>58</v>
      </c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5"/>
      <c r="BA19" s="66"/>
      <c r="BB19" s="66"/>
    </row>
    <row r="20" spans="1:54" ht="15" customHeight="1">
      <c r="A20" s="94" t="s">
        <v>2</v>
      </c>
      <c r="B20" s="67" t="s">
        <v>31</v>
      </c>
      <c r="C20" s="68"/>
      <c r="D20" s="69"/>
      <c r="E20" s="69"/>
      <c r="F20" s="70"/>
      <c r="G20" s="71"/>
      <c r="H20" s="72"/>
      <c r="I20" s="72"/>
      <c r="J20" s="72"/>
      <c r="K20" s="72"/>
      <c r="L20" s="72"/>
      <c r="M20" s="72"/>
      <c r="N20" s="73"/>
      <c r="O20" s="74"/>
      <c r="P20" s="6">
        <v>7049600</v>
      </c>
      <c r="Q20" s="45"/>
      <c r="R20" s="7">
        <f t="shared" si="19"/>
        <v>7049600</v>
      </c>
      <c r="S20" s="96" t="s">
        <v>2</v>
      </c>
      <c r="T20" s="212" t="s">
        <v>59</v>
      </c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4"/>
      <c r="AH20" s="97">
        <v>1962000</v>
      </c>
      <c r="AI20" s="98"/>
      <c r="AJ20" s="99">
        <f>AH20+AI20</f>
        <v>1962000</v>
      </c>
      <c r="AK20" s="96" t="s">
        <v>2</v>
      </c>
      <c r="AL20" s="212" t="s">
        <v>59</v>
      </c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4"/>
      <c r="AZ20" s="97">
        <f>AH20-P20</f>
        <v>-5087600</v>
      </c>
      <c r="BA20" s="98"/>
      <c r="BB20" s="99">
        <f>AZ20+BA20</f>
        <v>-5087600</v>
      </c>
    </row>
    <row r="21" spans="1:54" ht="15" customHeight="1" thickBot="1">
      <c r="A21" s="94" t="s">
        <v>3</v>
      </c>
      <c r="B21" s="75" t="s">
        <v>32</v>
      </c>
      <c r="C21" s="76"/>
      <c r="D21" s="77"/>
      <c r="E21" s="77"/>
      <c r="F21" s="78"/>
      <c r="G21" s="79"/>
      <c r="H21" s="80"/>
      <c r="I21" s="80"/>
      <c r="J21" s="80"/>
      <c r="K21" s="80"/>
      <c r="L21" s="80"/>
      <c r="M21" s="80"/>
      <c r="N21" s="81"/>
      <c r="O21" s="82"/>
      <c r="P21" s="46">
        <v>17500000</v>
      </c>
      <c r="Q21" s="47"/>
      <c r="R21" s="7">
        <f t="shared" si="19"/>
        <v>17500000</v>
      </c>
      <c r="S21" s="96" t="s">
        <v>3</v>
      </c>
      <c r="T21" s="215" t="s">
        <v>60</v>
      </c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7"/>
      <c r="AH21" s="100">
        <v>22725250</v>
      </c>
      <c r="AI21" s="101"/>
      <c r="AJ21" s="102">
        <f>AH21+AI21</f>
        <v>22725250</v>
      </c>
      <c r="AK21" s="96" t="s">
        <v>3</v>
      </c>
      <c r="AL21" s="215" t="s">
        <v>60</v>
      </c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7"/>
      <c r="AZ21" s="100">
        <f>AH21-P21</f>
        <v>5225250</v>
      </c>
      <c r="BA21" s="101"/>
      <c r="BB21" s="102">
        <f>AZ21+BA21</f>
        <v>5225250</v>
      </c>
    </row>
    <row r="22" spans="1:54" ht="16.5" customHeight="1" thickBot="1">
      <c r="A22" s="60"/>
      <c r="B22" s="61" t="s">
        <v>44</v>
      </c>
      <c r="C22" s="83"/>
      <c r="D22" s="62"/>
      <c r="E22" s="62"/>
      <c r="F22" s="84"/>
      <c r="G22" s="85"/>
      <c r="H22" s="63"/>
      <c r="I22" s="63"/>
      <c r="J22" s="63"/>
      <c r="K22" s="63"/>
      <c r="L22" s="63"/>
      <c r="M22" s="63"/>
      <c r="N22" s="86"/>
      <c r="O22" s="64"/>
      <c r="P22" s="44">
        <f>P20+P21</f>
        <v>24549600</v>
      </c>
      <c r="Q22" s="48"/>
      <c r="R22" s="10">
        <f t="shared" si="19"/>
        <v>24549600</v>
      </c>
      <c r="S22" s="96"/>
      <c r="T22" s="218" t="s">
        <v>61</v>
      </c>
      <c r="U22" s="219"/>
      <c r="V22" s="219"/>
      <c r="W22" s="219"/>
      <c r="X22" s="219"/>
      <c r="Y22" s="220"/>
      <c r="Z22" s="103"/>
      <c r="AA22" s="103"/>
      <c r="AB22" s="103"/>
      <c r="AC22" s="103"/>
      <c r="AD22" s="103"/>
      <c r="AE22" s="103"/>
      <c r="AF22" s="103"/>
      <c r="AG22" s="104"/>
      <c r="AH22" s="105">
        <f>SUM(AH20:AH21)</f>
        <v>24687250</v>
      </c>
      <c r="AI22" s="106"/>
      <c r="AJ22" s="107">
        <f>SUM(AJ20:AJ21)</f>
        <v>24687250</v>
      </c>
      <c r="AK22" s="96"/>
      <c r="AL22" s="218" t="s">
        <v>61</v>
      </c>
      <c r="AM22" s="219"/>
      <c r="AN22" s="219"/>
      <c r="AO22" s="219"/>
      <c r="AP22" s="219"/>
      <c r="AQ22" s="220"/>
      <c r="AR22" s="103"/>
      <c r="AS22" s="103"/>
      <c r="AT22" s="103"/>
      <c r="AU22" s="103"/>
      <c r="AV22" s="103"/>
      <c r="AW22" s="103"/>
      <c r="AX22" s="103"/>
      <c r="AY22" s="104"/>
      <c r="AZ22" s="105">
        <f>AH22-P22</f>
        <v>137650</v>
      </c>
      <c r="BA22" s="106"/>
      <c r="BB22" s="107">
        <f>SUM(BB20:BB21)</f>
        <v>137650</v>
      </c>
    </row>
    <row r="23" spans="1:54" ht="16.5" thickBot="1">
      <c r="A23" s="142"/>
      <c r="B23" s="143"/>
      <c r="C23" s="70"/>
      <c r="D23" s="69"/>
      <c r="E23" s="69"/>
      <c r="F23" s="70"/>
      <c r="G23" s="71"/>
      <c r="H23" s="72"/>
      <c r="I23" s="72"/>
      <c r="J23" s="72"/>
      <c r="K23" s="72"/>
      <c r="L23" s="72"/>
      <c r="M23" s="72"/>
      <c r="N23" s="73"/>
      <c r="O23" s="144"/>
      <c r="P23" s="150"/>
      <c r="Q23" s="6"/>
      <c r="R23" s="153"/>
      <c r="S23" s="96"/>
      <c r="T23" s="221" t="s">
        <v>62</v>
      </c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3"/>
      <c r="AI23" s="108"/>
      <c r="AJ23" s="109"/>
      <c r="AK23" s="96"/>
      <c r="AL23" s="221" t="s">
        <v>62</v>
      </c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3"/>
      <c r="BA23" s="108"/>
      <c r="BB23" s="109"/>
    </row>
    <row r="24" spans="1:54" ht="23.25" customHeight="1">
      <c r="A24" s="145"/>
      <c r="B24" s="140"/>
      <c r="C24" s="78"/>
      <c r="D24" s="77"/>
      <c r="E24" s="77"/>
      <c r="F24" s="78"/>
      <c r="G24" s="79"/>
      <c r="H24" s="80"/>
      <c r="I24" s="80"/>
      <c r="J24" s="80"/>
      <c r="K24" s="80"/>
      <c r="L24" s="80"/>
      <c r="M24" s="80"/>
      <c r="N24" s="81"/>
      <c r="O24" s="146"/>
      <c r="P24" s="151"/>
      <c r="Q24" s="46"/>
      <c r="R24" s="154"/>
      <c r="S24" s="96" t="s">
        <v>2</v>
      </c>
      <c r="T24" s="224" t="s">
        <v>59</v>
      </c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6"/>
      <c r="AH24" s="110">
        <v>2697000</v>
      </c>
      <c r="AI24" s="111"/>
      <c r="AJ24" s="99">
        <f>AH24+AI24</f>
        <v>2697000</v>
      </c>
      <c r="AK24" s="96" t="s">
        <v>2</v>
      </c>
      <c r="AL24" s="224" t="s">
        <v>59</v>
      </c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6"/>
      <c r="AZ24" s="110">
        <f>AH24-P24</f>
        <v>2697000</v>
      </c>
      <c r="BA24" s="111"/>
      <c r="BB24" s="99">
        <f>AZ24+BA24</f>
        <v>2697000</v>
      </c>
    </row>
    <row r="25" spans="1:54" ht="19.5" customHeight="1" thickBot="1">
      <c r="A25" s="145"/>
      <c r="B25" s="140"/>
      <c r="C25" s="78"/>
      <c r="D25" s="77"/>
      <c r="E25" s="77"/>
      <c r="F25" s="78"/>
      <c r="G25" s="79"/>
      <c r="H25" s="80"/>
      <c r="I25" s="80"/>
      <c r="J25" s="80"/>
      <c r="K25" s="80"/>
      <c r="L25" s="80"/>
      <c r="M25" s="80"/>
      <c r="N25" s="81"/>
      <c r="O25" s="146"/>
      <c r="P25" s="151"/>
      <c r="Q25" s="46"/>
      <c r="R25" s="154"/>
      <c r="S25" s="96" t="s">
        <v>3</v>
      </c>
      <c r="T25" s="227" t="s">
        <v>63</v>
      </c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9"/>
      <c r="AH25" s="112">
        <v>1195300</v>
      </c>
      <c r="AI25" s="101"/>
      <c r="AJ25" s="102">
        <f>AH25+AI25</f>
        <v>1195300</v>
      </c>
      <c r="AK25" s="96" t="s">
        <v>3</v>
      </c>
      <c r="AL25" s="227" t="s">
        <v>63</v>
      </c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9"/>
      <c r="AZ25" s="112">
        <f>AH25-P25</f>
        <v>1195300</v>
      </c>
      <c r="BA25" s="101"/>
      <c r="BB25" s="102">
        <f>AZ25+BA25</f>
        <v>1195300</v>
      </c>
    </row>
    <row r="26" spans="1:54" ht="23.25" customHeight="1" thickBot="1">
      <c r="A26" s="145"/>
      <c r="B26" s="140"/>
      <c r="C26" s="78"/>
      <c r="D26" s="77"/>
      <c r="E26" s="77"/>
      <c r="F26" s="78"/>
      <c r="G26" s="79"/>
      <c r="H26" s="80"/>
      <c r="I26" s="80"/>
      <c r="J26" s="80"/>
      <c r="K26" s="80"/>
      <c r="L26" s="80"/>
      <c r="M26" s="80"/>
      <c r="N26" s="81"/>
      <c r="O26" s="146"/>
      <c r="P26" s="151"/>
      <c r="Q26" s="46"/>
      <c r="R26" s="154"/>
      <c r="S26" s="96"/>
      <c r="T26" s="218" t="s">
        <v>64</v>
      </c>
      <c r="U26" s="222"/>
      <c r="V26" s="222"/>
      <c r="W26" s="222"/>
      <c r="X26" s="222"/>
      <c r="Y26" s="230"/>
      <c r="Z26" s="113"/>
      <c r="AA26" s="113"/>
      <c r="AB26" s="113"/>
      <c r="AC26" s="113"/>
      <c r="AD26" s="113"/>
      <c r="AE26" s="113"/>
      <c r="AF26" s="113"/>
      <c r="AG26" s="114"/>
      <c r="AH26" s="105">
        <f>SUM(AH24:AH25)</f>
        <v>3892300</v>
      </c>
      <c r="AI26" s="106"/>
      <c r="AJ26" s="107">
        <f>SUM(AJ24:AJ25)</f>
        <v>3892300</v>
      </c>
      <c r="AK26" s="96"/>
      <c r="AL26" s="218" t="s">
        <v>64</v>
      </c>
      <c r="AM26" s="222"/>
      <c r="AN26" s="222"/>
      <c r="AO26" s="222"/>
      <c r="AP26" s="222"/>
      <c r="AQ26" s="230"/>
      <c r="AR26" s="113"/>
      <c r="AS26" s="113"/>
      <c r="AT26" s="113"/>
      <c r="AU26" s="113"/>
      <c r="AV26" s="113"/>
      <c r="AW26" s="113"/>
      <c r="AX26" s="113"/>
      <c r="AY26" s="114"/>
      <c r="AZ26" s="105">
        <f>AH26-P26</f>
        <v>3892300</v>
      </c>
      <c r="BA26" s="106"/>
      <c r="BB26" s="107">
        <f>SUM(BB24:BB25)</f>
        <v>3892300</v>
      </c>
    </row>
    <row r="27" spans="1:54" ht="22.5" customHeight="1" thickBot="1">
      <c r="A27" s="147"/>
      <c r="B27" s="148"/>
      <c r="C27" s="84"/>
      <c r="D27" s="62"/>
      <c r="E27" s="62"/>
      <c r="F27" s="84"/>
      <c r="G27" s="85"/>
      <c r="H27" s="63"/>
      <c r="I27" s="63"/>
      <c r="J27" s="63"/>
      <c r="K27" s="63"/>
      <c r="L27" s="63"/>
      <c r="M27" s="63"/>
      <c r="N27" s="86"/>
      <c r="O27" s="149"/>
      <c r="P27" s="152"/>
      <c r="Q27" s="44"/>
      <c r="R27" s="155"/>
      <c r="S27" s="115"/>
      <c r="T27" s="116" t="s">
        <v>44</v>
      </c>
      <c r="U27" s="117"/>
      <c r="V27" s="118"/>
      <c r="W27" s="118"/>
      <c r="X27" s="119"/>
      <c r="Y27" s="120"/>
      <c r="Z27" s="121"/>
      <c r="AA27" s="121"/>
      <c r="AB27" s="121"/>
      <c r="AC27" s="121"/>
      <c r="AD27" s="121"/>
      <c r="AE27" s="121"/>
      <c r="AF27" s="122"/>
      <c r="AG27" s="123"/>
      <c r="AH27" s="124">
        <f>AH22+AH26</f>
        <v>28579550</v>
      </c>
      <c r="AI27" s="125"/>
      <c r="AJ27" s="102">
        <f>AH27+AI27</f>
        <v>28579550</v>
      </c>
      <c r="AK27" s="115"/>
      <c r="AL27" s="116" t="s">
        <v>44</v>
      </c>
      <c r="AM27" s="117"/>
      <c r="AN27" s="118"/>
      <c r="AO27" s="118"/>
      <c r="AP27" s="119"/>
      <c r="AQ27" s="120"/>
      <c r="AR27" s="121"/>
      <c r="AS27" s="121"/>
      <c r="AT27" s="121"/>
      <c r="AU27" s="121"/>
      <c r="AV27" s="121"/>
      <c r="AW27" s="121"/>
      <c r="AX27" s="122"/>
      <c r="AY27" s="123"/>
      <c r="AZ27" s="124">
        <f>AZ22+AZ26</f>
        <v>4029950</v>
      </c>
      <c r="BA27" s="125"/>
      <c r="BB27" s="102">
        <f>AZ27+BA27</f>
        <v>4029950</v>
      </c>
    </row>
    <row r="28" spans="1:54" ht="52.5" customHeight="1" thickBot="1">
      <c r="A28" s="137"/>
      <c r="B28" s="138" t="s">
        <v>25</v>
      </c>
      <c r="C28" s="180" t="s">
        <v>29</v>
      </c>
      <c r="D28" s="180"/>
      <c r="E28" s="180"/>
      <c r="F28" s="180"/>
      <c r="G28" s="180"/>
      <c r="H28" s="181"/>
      <c r="I28" s="181"/>
      <c r="J28" s="181"/>
      <c r="K28" s="181"/>
      <c r="L28" s="181"/>
      <c r="M28" s="182"/>
      <c r="N28" s="182"/>
      <c r="O28" s="182"/>
      <c r="P28" s="10">
        <f>206738555*0.03552446</f>
        <v>7344275.5275553</v>
      </c>
      <c r="Q28" s="139"/>
      <c r="R28" s="10">
        <f t="shared" si="19"/>
        <v>7344275.5275553</v>
      </c>
      <c r="S28" s="126"/>
      <c r="T28" s="127" t="s">
        <v>25</v>
      </c>
      <c r="U28" s="206" t="s">
        <v>29</v>
      </c>
      <c r="V28" s="206"/>
      <c r="W28" s="206"/>
      <c r="X28" s="206"/>
      <c r="Y28" s="206"/>
      <c r="Z28" s="207"/>
      <c r="AA28" s="207"/>
      <c r="AB28" s="207"/>
      <c r="AC28" s="207"/>
      <c r="AD28" s="207"/>
      <c r="AE28" s="208"/>
      <c r="AF28" s="208"/>
      <c r="AG28" s="208"/>
      <c r="AH28" s="107">
        <f>206738555*0.03552446</f>
        <v>7344275.5275553</v>
      </c>
      <c r="AI28" s="128"/>
      <c r="AJ28" s="107">
        <f>AH28+AI28</f>
        <v>7344275.5275553</v>
      </c>
      <c r="AK28" s="126"/>
      <c r="AL28" s="127" t="s">
        <v>25</v>
      </c>
      <c r="AM28" s="206" t="s">
        <v>29</v>
      </c>
      <c r="AN28" s="206"/>
      <c r="AO28" s="206"/>
      <c r="AP28" s="206"/>
      <c r="AQ28" s="206"/>
      <c r="AR28" s="207"/>
      <c r="AS28" s="207"/>
      <c r="AT28" s="207"/>
      <c r="AU28" s="207"/>
      <c r="AV28" s="207"/>
      <c r="AW28" s="208"/>
      <c r="AX28" s="208"/>
      <c r="AY28" s="208"/>
      <c r="AZ28" s="107">
        <f>AH28-P28</f>
        <v>0</v>
      </c>
      <c r="BA28" s="128"/>
      <c r="BB28" s="107">
        <f>AJ28-R28</f>
        <v>0</v>
      </c>
    </row>
    <row r="29" spans="1:54" ht="60.75" customHeight="1" thickBot="1">
      <c r="A29" s="60"/>
      <c r="B29" s="173" t="s">
        <v>50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1">
        <f>P18+P22+P28</f>
        <v>221734370.5275553</v>
      </c>
      <c r="Q29" s="93">
        <f>Q18</f>
        <v>2056454</v>
      </c>
      <c r="R29" s="11">
        <f t="shared" si="19"/>
        <v>223790824.5275553</v>
      </c>
      <c r="S29" s="129"/>
      <c r="T29" s="209" t="s">
        <v>65</v>
      </c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107">
        <f>AH18+AH27+AH28</f>
        <v>225764320.5275553</v>
      </c>
      <c r="AI29" s="130">
        <f>AI18</f>
        <v>2056454</v>
      </c>
      <c r="AJ29" s="107">
        <f>AH29+AI29</f>
        <v>227820774.5275553</v>
      </c>
      <c r="AK29" s="129"/>
      <c r="AL29" s="209" t="s">
        <v>65</v>
      </c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107">
        <f>AH29-P29</f>
        <v>4029950</v>
      </c>
      <c r="BA29" s="130">
        <f>BA18</f>
        <v>0</v>
      </c>
      <c r="BB29" s="107">
        <f>AJ29-R29</f>
        <v>4029950</v>
      </c>
    </row>
    <row r="30" spans="1:54" ht="6" customHeight="1">
      <c r="A30" s="87"/>
      <c r="B30" s="88"/>
      <c r="C30" s="89"/>
      <c r="D30" s="89"/>
      <c r="E30" s="89"/>
      <c r="F30" s="89"/>
      <c r="G30" s="89"/>
      <c r="H30" s="90"/>
      <c r="I30" s="90"/>
      <c r="J30" s="90"/>
      <c r="K30" s="90"/>
      <c r="L30" s="90"/>
      <c r="M30" s="91"/>
      <c r="N30" s="92"/>
      <c r="O30" s="91"/>
      <c r="P30" s="91"/>
      <c r="Q30" s="49"/>
      <c r="R30" s="49"/>
      <c r="S30" s="131"/>
      <c r="T30" s="132"/>
      <c r="U30" s="132"/>
      <c r="V30" s="132"/>
      <c r="W30" s="132"/>
      <c r="X30" s="132"/>
      <c r="Y30" s="132"/>
      <c r="Z30" s="133"/>
      <c r="AA30" s="133"/>
      <c r="AB30" s="133"/>
      <c r="AC30" s="133"/>
      <c r="AD30" s="133"/>
      <c r="AE30" s="134"/>
      <c r="AF30" s="135"/>
      <c r="AG30" s="134"/>
      <c r="AH30" s="134"/>
      <c r="AI30" s="131"/>
      <c r="AJ30" s="131"/>
      <c r="AK30" s="131"/>
      <c r="AL30" s="132"/>
      <c r="AM30" s="132"/>
      <c r="AN30" s="132"/>
      <c r="AO30" s="132"/>
      <c r="AP30" s="132"/>
      <c r="AQ30" s="132"/>
      <c r="AR30" s="133"/>
      <c r="AS30" s="133"/>
      <c r="AT30" s="133"/>
      <c r="AU30" s="133"/>
      <c r="AV30" s="133"/>
      <c r="AW30" s="134"/>
      <c r="AX30" s="135"/>
      <c r="AY30" s="134"/>
      <c r="AZ30" s="134"/>
      <c r="BA30" s="131"/>
      <c r="BB30" s="131"/>
    </row>
    <row r="31" spans="1:54" ht="19.5" customHeight="1">
      <c r="A31" s="49"/>
      <c r="B31" s="49" t="s">
        <v>49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131"/>
      <c r="T31" s="131" t="s">
        <v>49</v>
      </c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 t="s">
        <v>49</v>
      </c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</row>
    <row r="32" spans="1:54" ht="17.25" customHeight="1">
      <c r="A32" s="49"/>
      <c r="B32" s="49" t="s">
        <v>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131"/>
      <c r="T32" s="131" t="s">
        <v>47</v>
      </c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 t="s">
        <v>47</v>
      </c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</row>
    <row r="33" spans="1:54" ht="15.75" customHeight="1">
      <c r="A33" s="49"/>
      <c r="B33" s="157" t="s">
        <v>53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49"/>
      <c r="R33" s="49"/>
      <c r="S33" s="131"/>
      <c r="T33" s="211" t="s">
        <v>28</v>
      </c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131"/>
      <c r="AJ33" s="131"/>
      <c r="AK33" s="131"/>
      <c r="AL33" s="211" t="s">
        <v>28</v>
      </c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131"/>
      <c r="BB33" s="131"/>
    </row>
    <row r="34" spans="1:54" ht="15.75">
      <c r="A34" s="49"/>
      <c r="B34" s="49" t="s">
        <v>48</v>
      </c>
      <c r="C34" s="49"/>
      <c r="D34" s="49"/>
      <c r="E34" s="49"/>
      <c r="F34" s="49"/>
      <c r="G34" s="49"/>
      <c r="H34" s="49"/>
      <c r="I34" s="49"/>
      <c r="J34" s="49"/>
      <c r="K34" s="49"/>
      <c r="L34" s="53"/>
      <c r="M34" s="53"/>
      <c r="N34" s="49"/>
      <c r="O34" s="49"/>
      <c r="P34" s="53"/>
      <c r="Q34" s="49"/>
      <c r="R34" s="49"/>
      <c r="S34" s="131"/>
      <c r="T34" s="131" t="s">
        <v>48</v>
      </c>
      <c r="U34" s="131"/>
      <c r="V34" s="131"/>
      <c r="W34" s="131"/>
      <c r="X34" s="131"/>
      <c r="Y34" s="131"/>
      <c r="Z34" s="131"/>
      <c r="AA34" s="131"/>
      <c r="AB34" s="131"/>
      <c r="AC34" s="131"/>
      <c r="AD34" s="136"/>
      <c r="AE34" s="136"/>
      <c r="AF34" s="131"/>
      <c r="AG34" s="131"/>
      <c r="AH34" s="136"/>
      <c r="AI34" s="131"/>
      <c r="AJ34" s="131"/>
      <c r="AK34" s="131"/>
      <c r="AL34" s="131" t="s">
        <v>48</v>
      </c>
      <c r="AM34" s="131"/>
      <c r="AN34" s="131"/>
      <c r="AO34" s="131"/>
      <c r="AP34" s="131"/>
      <c r="AQ34" s="131"/>
      <c r="AR34" s="131"/>
      <c r="AS34" s="131"/>
      <c r="AT34" s="131"/>
      <c r="AU34" s="131"/>
      <c r="AV34" s="136"/>
      <c r="AW34" s="136"/>
      <c r="AX34" s="131"/>
      <c r="AY34" s="131"/>
      <c r="AZ34" s="136"/>
      <c r="BA34" s="131"/>
      <c r="BB34" s="131"/>
    </row>
    <row r="35" spans="1:54" ht="15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3"/>
      <c r="Q35" s="49" t="s">
        <v>28</v>
      </c>
      <c r="R35" s="49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6"/>
      <c r="AI35" s="131" t="s">
        <v>28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6"/>
      <c r="BA35" s="131" t="s">
        <v>28</v>
      </c>
      <c r="BB35" s="131"/>
    </row>
    <row r="36" spans="1:54" ht="15.75">
      <c r="A36" s="49"/>
      <c r="B36" s="49" t="s">
        <v>45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131"/>
      <c r="T36" s="131" t="s">
        <v>45</v>
      </c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 t="s">
        <v>45</v>
      </c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</row>
    <row r="37" ht="12.75">
      <c r="J37" s="2"/>
    </row>
    <row r="38" spans="9:11" ht="12.75">
      <c r="I38" s="2"/>
      <c r="K38" s="2"/>
    </row>
    <row r="39" ht="12.75">
      <c r="L39" s="2"/>
    </row>
    <row r="40" spans="12:13" ht="12.75">
      <c r="L40" s="2"/>
      <c r="M40" s="2"/>
    </row>
    <row r="41" spans="13:15" ht="12.75">
      <c r="M41" s="2"/>
      <c r="O41" s="2"/>
    </row>
    <row r="42" spans="12:13" ht="12.75">
      <c r="L42" s="2" t="s">
        <v>30</v>
      </c>
      <c r="M42" s="2"/>
    </row>
  </sheetData>
  <sheetProtection/>
  <mergeCells count="99">
    <mergeCell ref="AL33:AZ33"/>
    <mergeCell ref="T25:AG25"/>
    <mergeCell ref="T26:Y26"/>
    <mergeCell ref="AL20:AY20"/>
    <mergeCell ref="AL21:AY21"/>
    <mergeCell ref="AL22:AQ22"/>
    <mergeCell ref="AL23:AZ23"/>
    <mergeCell ref="AL24:AY24"/>
    <mergeCell ref="AL25:AY25"/>
    <mergeCell ref="AL26:AQ26"/>
    <mergeCell ref="AK9:BB9"/>
    <mergeCell ref="AL19:AZ19"/>
    <mergeCell ref="AM28:AY28"/>
    <mergeCell ref="AL29:AY29"/>
    <mergeCell ref="T20:AG20"/>
    <mergeCell ref="T21:AG21"/>
    <mergeCell ref="T22:Y22"/>
    <mergeCell ref="T23:AH23"/>
    <mergeCell ref="T24:AG24"/>
    <mergeCell ref="S9:AJ9"/>
    <mergeCell ref="AN6:AN8"/>
    <mergeCell ref="AO6:AO8"/>
    <mergeCell ref="AP6:AP8"/>
    <mergeCell ref="AR6:AR8"/>
    <mergeCell ref="AS6:AS8"/>
    <mergeCell ref="AT6:AT8"/>
    <mergeCell ref="T29:AG29"/>
    <mergeCell ref="T33:AH33"/>
    <mergeCell ref="AK4:BB4"/>
    <mergeCell ref="AK5:AK8"/>
    <mergeCell ref="AL5:AL8"/>
    <mergeCell ref="AM5:AP5"/>
    <mergeCell ref="AQ5:AQ8"/>
    <mergeCell ref="AE5:AE8"/>
    <mergeCell ref="BB5:BB8"/>
    <mergeCell ref="AM6:AM8"/>
    <mergeCell ref="AC6:AC8"/>
    <mergeCell ref="AF6:AF8"/>
    <mergeCell ref="AG6:AG8"/>
    <mergeCell ref="AD6:AD8"/>
    <mergeCell ref="T19:AH19"/>
    <mergeCell ref="U28:AG28"/>
    <mergeCell ref="A4:R4"/>
    <mergeCell ref="S4:AJ4"/>
    <mergeCell ref="S5:S8"/>
    <mergeCell ref="T5:T8"/>
    <mergeCell ref="U5:X5"/>
    <mergeCell ref="Y5:Y8"/>
    <mergeCell ref="Z5:AB5"/>
    <mergeCell ref="AC5:AD5"/>
    <mergeCell ref="AH5:AH8"/>
    <mergeCell ref="U6:U8"/>
    <mergeCell ref="V6:V8"/>
    <mergeCell ref="X6:X8"/>
    <mergeCell ref="Z6:Z8"/>
    <mergeCell ref="AA6:AA8"/>
    <mergeCell ref="AB6:AB8"/>
    <mergeCell ref="AR5:AT5"/>
    <mergeCell ref="AF5:AG5"/>
    <mergeCell ref="AI5:AI8"/>
    <mergeCell ref="AJ5:AJ8"/>
    <mergeCell ref="W6:W8"/>
    <mergeCell ref="AU5:AV5"/>
    <mergeCell ref="AW5:AW8"/>
    <mergeCell ref="AX5:AY5"/>
    <mergeCell ref="AZ5:AZ8"/>
    <mergeCell ref="BA5:BA8"/>
    <mergeCell ref="AX6:AX8"/>
    <mergeCell ref="AY6:AY8"/>
    <mergeCell ref="AU6:AU8"/>
    <mergeCell ref="AV6:AV8"/>
    <mergeCell ref="R5:R8"/>
    <mergeCell ref="B19:P19"/>
    <mergeCell ref="H5:J5"/>
    <mergeCell ref="K5:L5"/>
    <mergeCell ref="J6:J8"/>
    <mergeCell ref="Q5:Q8"/>
    <mergeCell ref="B5:B8"/>
    <mergeCell ref="C5:F5"/>
    <mergeCell ref="B29:O29"/>
    <mergeCell ref="M5:M8"/>
    <mergeCell ref="D6:D8"/>
    <mergeCell ref="I6:I8"/>
    <mergeCell ref="G5:G8"/>
    <mergeCell ref="H6:H8"/>
    <mergeCell ref="C28:O28"/>
    <mergeCell ref="N5:O5"/>
    <mergeCell ref="C6:C8"/>
    <mergeCell ref="A9:R9"/>
    <mergeCell ref="A2:R2"/>
    <mergeCell ref="B33:P33"/>
    <mergeCell ref="K6:K8"/>
    <mergeCell ref="L6:L8"/>
    <mergeCell ref="N6:N8"/>
    <mergeCell ref="O6:O8"/>
    <mergeCell ref="E6:E8"/>
    <mergeCell ref="P5:P8"/>
    <mergeCell ref="F6:F8"/>
    <mergeCell ref="A5:A8"/>
  </mergeCells>
  <printOptions horizontalCentered="1"/>
  <pageMargins left="0.1968503937007874" right="0.1968503937007874" top="0.5905511811023623" bottom="0.1968503937007874" header="0" footer="0"/>
  <pageSetup firstPageNumber="33" useFirstPageNumber="1" horizontalDpi="600" verticalDpi="600" orientation="landscape" paperSize="9" scale="56" r:id="rId1"/>
  <headerFooter>
    <oddHeader>&amp;C&amp;P</oddHeader>
  </headerFooter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2019-09-07T07:48:30Z</cp:lastPrinted>
  <dcterms:created xsi:type="dcterms:W3CDTF">1996-10-08T23:32:33Z</dcterms:created>
  <dcterms:modified xsi:type="dcterms:W3CDTF">2019-09-07T07:48:37Z</dcterms:modified>
  <cp:category/>
  <cp:version/>
  <cp:contentType/>
  <cp:contentStatus/>
</cp:coreProperties>
</file>