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 and Settings\работа\2020 год\04 апрель\1 апреля\Законы\Закон №  3439 п. 1635 (Б20-4) (VI)\Приложения\"/>
    </mc:Choice>
  </mc:AlternateContent>
  <bookViews>
    <workbookView xWindow="-120" yWindow="-120" windowWidth="19440" windowHeight="11640"/>
  </bookViews>
  <sheets>
    <sheet name="Приложение №___" sheetId="1" r:id="rId1"/>
  </sheets>
  <definedNames>
    <definedName name="_xlnm.Print_Titles" localSheetId="0">'Приложение №___'!$13:$13</definedName>
    <definedName name="_xlnm.Print_Area" localSheetId="0">'Приложение №___'!$A$1:$E$672</definedName>
  </definedNames>
  <calcPr calcId="152511"/>
</workbook>
</file>

<file path=xl/calcChain.xml><?xml version="1.0" encoding="utf-8"?>
<calcChain xmlns="http://schemas.openxmlformats.org/spreadsheetml/2006/main">
  <c r="E666" i="1" l="1"/>
  <c r="E665" i="1"/>
  <c r="E664" i="1"/>
  <c r="E663" i="1"/>
  <c r="E667" i="1" s="1"/>
  <c r="E660" i="1"/>
  <c r="E659" i="1"/>
  <c r="E658" i="1"/>
  <c r="E652" i="1"/>
  <c r="E651" i="1"/>
  <c r="E648" i="1"/>
  <c r="E647" i="1"/>
  <c r="E646" i="1"/>
  <c r="E645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D630" i="1"/>
  <c r="E630" i="1" s="1"/>
  <c r="E643" i="1" s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28" i="1" s="1"/>
  <c r="E609" i="1"/>
  <c r="E608" i="1"/>
  <c r="E607" i="1"/>
  <c r="E606" i="1"/>
  <c r="E610" i="1" s="1"/>
  <c r="E602" i="1"/>
  <c r="E601" i="1"/>
  <c r="E600" i="1"/>
  <c r="E597" i="1"/>
  <c r="E596" i="1"/>
  <c r="E595" i="1"/>
  <c r="E594" i="1"/>
  <c r="E593" i="1"/>
  <c r="E592" i="1"/>
  <c r="E591" i="1"/>
  <c r="E590" i="1"/>
  <c r="E589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D520" i="1"/>
  <c r="E520" i="1" s="1"/>
  <c r="D519" i="1"/>
  <c r="E519" i="1" s="1"/>
  <c r="D518" i="1"/>
  <c r="E518" i="1" s="1"/>
  <c r="D517" i="1"/>
  <c r="E517" i="1" s="1"/>
  <c r="E513" i="1"/>
  <c r="E512" i="1"/>
  <c r="E511" i="1"/>
  <c r="E510" i="1"/>
  <c r="E507" i="1"/>
  <c r="E506" i="1"/>
  <c r="E505" i="1"/>
  <c r="D498" i="1"/>
  <c r="E498" i="1" s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4" i="1"/>
  <c r="E669" i="1" s="1"/>
  <c r="E466" i="1"/>
  <c r="E451" i="1"/>
  <c r="E440" i="1"/>
  <c r="E442" i="1" s="1"/>
  <c r="E427" i="1"/>
  <c r="E428" i="1" s="1"/>
  <c r="E436" i="1" s="1"/>
  <c r="E405" i="1"/>
  <c r="E402" i="1"/>
  <c r="E406" i="1" s="1"/>
  <c r="E397" i="1"/>
  <c r="E398" i="1" s="1"/>
  <c r="E392" i="1"/>
  <c r="E389" i="1"/>
  <c r="E386" i="1"/>
  <c r="E385" i="1"/>
  <c r="E383" i="1"/>
  <c r="E380" i="1"/>
  <c r="E376" i="1"/>
  <c r="E370" i="1"/>
  <c r="E369" i="1"/>
  <c r="E373" i="1" s="1"/>
  <c r="E365" i="1"/>
  <c r="E366" i="1" s="1"/>
  <c r="E358" i="1"/>
  <c r="E355" i="1"/>
  <c r="E347" i="1"/>
  <c r="E348" i="1" s="1"/>
  <c r="E343" i="1"/>
  <c r="E335" i="1"/>
  <c r="E336" i="1" s="1"/>
  <c r="E332" i="1"/>
  <c r="E331" i="1"/>
  <c r="E326" i="1"/>
  <c r="E325" i="1"/>
  <c r="E320" i="1"/>
  <c r="E319" i="1"/>
  <c r="E318" i="1"/>
  <c r="E317" i="1"/>
  <c r="E315" i="1"/>
  <c r="E308" i="1"/>
  <c r="E298" i="1"/>
  <c r="E295" i="1"/>
  <c r="E294" i="1"/>
  <c r="E293" i="1"/>
  <c r="E283" i="1"/>
  <c r="E279" i="1"/>
  <c r="E278" i="1"/>
  <c r="E277" i="1"/>
  <c r="E276" i="1"/>
  <c r="E266" i="1"/>
  <c r="E274" i="1" s="1"/>
  <c r="E261" i="1"/>
  <c r="E260" i="1"/>
  <c r="E258" i="1"/>
  <c r="E249" i="1"/>
  <c r="E251" i="1" s="1"/>
  <c r="E232" i="1"/>
  <c r="E230" i="1"/>
  <c r="E224" i="1"/>
  <c r="E225" i="1" s="1"/>
  <c r="E218" i="1"/>
  <c r="E219" i="1" s="1"/>
  <c r="E220" i="1" s="1"/>
  <c r="E212" i="1"/>
  <c r="E206" i="1"/>
  <c r="E208" i="1" s="1"/>
  <c r="E202" i="1"/>
  <c r="E203" i="1" s="1"/>
  <c r="E196" i="1"/>
  <c r="E197" i="1" s="1"/>
  <c r="E194" i="1"/>
  <c r="E175" i="1"/>
  <c r="E169" i="1"/>
  <c r="E165" i="1"/>
  <c r="E166" i="1" s="1"/>
  <c r="E163" i="1"/>
  <c r="E157" i="1"/>
  <c r="E156" i="1"/>
  <c r="E151" i="1"/>
  <c r="E152" i="1" s="1"/>
  <c r="E149" i="1"/>
  <c r="E145" i="1"/>
  <c r="E144" i="1"/>
  <c r="E142" i="1"/>
  <c r="E135" i="1"/>
  <c r="E137" i="1" s="1"/>
  <c r="E128" i="1"/>
  <c r="E133" i="1" s="1"/>
  <c r="E121" i="1"/>
  <c r="E120" i="1"/>
  <c r="E112" i="1"/>
  <c r="E117" i="1" s="1"/>
  <c r="E106" i="1"/>
  <c r="E103" i="1"/>
  <c r="E102" i="1"/>
  <c r="E101" i="1"/>
  <c r="E99" i="1"/>
  <c r="E95" i="1"/>
  <c r="E96" i="1" s="1"/>
  <c r="E91" i="1"/>
  <c r="E92" i="1" s="1"/>
  <c r="E77" i="1"/>
  <c r="E76" i="1"/>
  <c r="E72" i="1"/>
  <c r="E68" i="1"/>
  <c r="E65" i="1"/>
  <c r="E60" i="1"/>
  <c r="E57" i="1"/>
  <c r="E54" i="1"/>
  <c r="E51" i="1"/>
  <c r="E48" i="1"/>
  <c r="E45" i="1"/>
  <c r="E42" i="1"/>
  <c r="E39" i="1"/>
  <c r="E36" i="1"/>
  <c r="E33" i="1"/>
  <c r="E30" i="1"/>
  <c r="E27" i="1"/>
  <c r="E22" i="1"/>
  <c r="E19" i="1"/>
  <c r="E598" i="1" l="1"/>
  <c r="E126" i="1"/>
  <c r="E23" i="1"/>
  <c r="E61" i="1"/>
  <c r="E69" i="1"/>
  <c r="E108" i="1"/>
  <c r="E159" i="1"/>
  <c r="E170" i="1" s="1"/>
  <c r="E291" i="1"/>
  <c r="E299" i="1"/>
  <c r="E514" i="1"/>
  <c r="E538" i="1"/>
  <c r="E571" i="1"/>
  <c r="E586" i="1"/>
  <c r="E649" i="1"/>
  <c r="E321" i="1"/>
  <c r="E198" i="1"/>
  <c r="E245" i="1"/>
  <c r="E89" i="1"/>
  <c r="E146" i="1"/>
  <c r="E213" i="1"/>
  <c r="E264" i="1"/>
  <c r="E393" i="1"/>
  <c r="E455" i="1"/>
  <c r="E670" i="1"/>
  <c r="E603" i="1"/>
  <c r="E653" i="1"/>
  <c r="E661" i="1"/>
  <c r="E668" i="1" s="1"/>
  <c r="E329" i="1"/>
  <c r="E333" i="1"/>
  <c r="E502" i="1"/>
  <c r="E508" i="1"/>
  <c r="E555" i="1"/>
  <c r="E604" i="1"/>
  <c r="E521" i="1"/>
  <c r="E153" i="1" l="1"/>
  <c r="E214" i="1" s="1"/>
  <c r="E515" i="1"/>
  <c r="E344" i="1"/>
  <c r="E407" i="1" s="1"/>
  <c r="E456" i="1" s="1"/>
  <c r="E672" i="1" s="1"/>
  <c r="E675" i="1" s="1"/>
</calcChain>
</file>

<file path=xl/sharedStrings.xml><?xml version="1.0" encoding="utf-8"?>
<sst xmlns="http://schemas.openxmlformats.org/spreadsheetml/2006/main" count="683" uniqueCount="495">
  <si>
    <t>Приобретение оборудования для обеспечения бесперебойной работы и создания высококачественного информационного продукта ГУ "Приднестровская государственная телерадиокомпания"</t>
  </si>
  <si>
    <t xml:space="preserve">Строительство и обустройство детских игровых и спортивных площадок </t>
  </si>
  <si>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</t>
  </si>
  <si>
    <t>Реконструкция Дома культуры с. Владимировка</t>
  </si>
  <si>
    <t>Благоустройство территории в МОУ "Фрунзенская СОШ"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</si>
  <si>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</si>
  <si>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Создание парка Энергетиков г. Дубоссары</t>
  </si>
  <si>
    <t>Строительство спортивного комплекса в г. Дубоссары, в том числе проектные работы</t>
  </si>
  <si>
    <t xml:space="preserve">Государственная администрация Рыбницкого района и г. Рыбницы </t>
  </si>
  <si>
    <t>Строительство футбольной площадки для игр по мини-футболу</t>
  </si>
  <si>
    <t>Итого по подстатье 240 230</t>
  </si>
  <si>
    <t>Министерство обороны Приднестровской Молдавской Республики</t>
  </si>
  <si>
    <t xml:space="preserve">Министерство внутренних дел Приднестровской Молдавской Республики </t>
  </si>
  <si>
    <t xml:space="preserve">Строительство гаражного бокса на территории СМВЧ 2101 МВД ПМР </t>
  </si>
  <si>
    <t xml:space="preserve">Государственная служба исполнения наказаний Министерства юстиции 
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</si>
  <si>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</si>
  <si>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</si>
  <si>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>Реконструкция автономной газовой котельной воспитательного учреждения,Каменский район, с.Александровка,в том числе проектные работы</t>
  </si>
  <si>
    <t>Проектирование и строительство блочной котельной с. Дойбаны-1 Дубоссарского района, ул. Ломоносова, 12а</t>
  </si>
  <si>
    <t>Строительство водопроводной сети в п. Красное Слободзейского района</t>
  </si>
  <si>
    <t>Установка водонапорной башни в с. Броштяны Рыбницкого района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</si>
  <si>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</si>
  <si>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</si>
  <si>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</si>
  <si>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 xml:space="preserve">Министерство государственной безопасности Приднестровской Молдавской Республики </t>
  </si>
  <si>
    <t>Итого по подстатье 110 360</t>
  </si>
  <si>
    <t>Программа "Пожарная безопасность объектов социально-культурного назначения"</t>
  </si>
  <si>
    <t>Государственная администрация Григориопольского района и г. Григориополя</t>
  </si>
  <si>
    <t>Итого по подстатье 290 000</t>
  </si>
  <si>
    <t>Итого по программе капитальных вложений</t>
  </si>
  <si>
    <t xml:space="preserve">Программа капитального ремонта </t>
  </si>
  <si>
    <t>Капитальный ремонт жилого фонда (240 310)</t>
  </si>
  <si>
    <t>Итого по подстатье 240 310</t>
  </si>
  <si>
    <t>Капитальный ремонт объектов социально-культурного назначения (240 330)</t>
  </si>
  <si>
    <t>Завершение капитального ремонта инфекционного отделения ГУ "Рыбницкая центральная районная больница"</t>
  </si>
  <si>
    <t>Завершение работ по капитальному ремонту педиатрического стационара ГУ "Бендерский центр матери и ребенка"  по адресу г.Бендеры, ул. Протягайловская, 6, в том числе благоустройство прилегающей территории</t>
  </si>
  <si>
    <t>Капитальный ремонт входной группы поликлиники ГУ "Каменская центральная районная больница"</t>
  </si>
  <si>
    <t xml:space="preserve">Капитальный ремонт СВА в селе Воронково по адресу ул. Ленина, 22 </t>
  </si>
  <si>
    <t>Капитальный ремонт оконных и дверных блоков ГУ "Республиканская туберкулезная больница"</t>
  </si>
  <si>
    <t>Министерство по социальной защите и труду  Приднестровской Молдавской Республики</t>
  </si>
  <si>
    <t>количе-ство</t>
  </si>
  <si>
    <t>Государственная администрация г. Тирасполя и г. Днестровска</t>
  </si>
  <si>
    <t>Капитальный ремонт МДОУ "БДС № 24", ул. Космонавтов, 32</t>
  </si>
  <si>
    <t>Капитальный ремонт  МДОУ "БДС № 27", ул. 50 лет ВЛКСМ,11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</si>
  <si>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</si>
  <si>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</si>
  <si>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</si>
  <si>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 xml:space="preserve">Государственная служба по культуре и историческому наследию Приднестровской Молдавской Республики </t>
  </si>
  <si>
    <t>Капитальный ремонт кровли ГУ "Приднестровский государственный художественный музей" г. Бендеры</t>
  </si>
  <si>
    <t xml:space="preserve">Государственная служба по спорту Приднестровской Молдавской Республики </t>
  </si>
  <si>
    <t xml:space="preserve">Итого </t>
  </si>
  <si>
    <t>Итого по подстатье 240 330</t>
  </si>
  <si>
    <t xml:space="preserve">Прокуратура Приднестровской Молдавской Республики </t>
  </si>
  <si>
    <t xml:space="preserve">Следственный комитет Приднестровской Молдавской Республики </t>
  </si>
  <si>
    <t>Капитальный ремонт кровли боксов на территории Слободзейского РОВД МВД ПМР</t>
  </si>
  <si>
    <t>Капитальный ремонт спортивного зала Слободзейского РОВД МВД ПМР</t>
  </si>
  <si>
    <t>Судебный департамент при Верховном суде Приднестровской Молдавской Республики</t>
  </si>
  <si>
    <t xml:space="preserve">Администрация Президента Приднестровской Молдавской Республики </t>
  </si>
  <si>
    <t xml:space="preserve"> Министерство государственной безопасности Приднестровской Молдавской Республики</t>
  </si>
  <si>
    <t xml:space="preserve">Министерство просвещения Приднестровской Молдавской Республики </t>
  </si>
  <si>
    <t xml:space="preserve">Центральная избирательная комиссия Приднестровской Молдавской Республики </t>
  </si>
  <si>
    <t>Итого по подстатье 240 340</t>
  </si>
  <si>
    <t>Капитальный ремонт прочих объектов (240 360)</t>
  </si>
  <si>
    <t>Итого по подстатье 240 360</t>
  </si>
  <si>
    <t>Приобретение материалов для капитального ремонта здания Следственного комитета ПМР</t>
  </si>
  <si>
    <t>Итого по программе капитального ремонта</t>
  </si>
  <si>
    <t>Государственная администрация города Бендеры</t>
  </si>
  <si>
    <t>Государственная администрация Дубоссарского района и города  Дубоссары</t>
  </si>
  <si>
    <t>Программа развития материально-технической базы</t>
  </si>
  <si>
    <t xml:space="preserve">Министерство здравоохранения Приднестровской Молдавской Республики </t>
  </si>
  <si>
    <t>Протезирование льготной категории граждан (за исключением зубопротезирования) (статья 111 054)</t>
  </si>
  <si>
    <t>Приобретение инвалидных колясок для инвалидов (статья 130 630)</t>
  </si>
  <si>
    <t>ИТОГО ПО ВСЕМ ПРОГРАММАМ</t>
  </si>
  <si>
    <t>Смета расходов Фонда капитальных вложений на 2020 год</t>
  </si>
  <si>
    <t>Приложение № 9</t>
  </si>
  <si>
    <t>Министерство по социальной защите и труду Приднестровской Молдавской Республики</t>
  </si>
  <si>
    <t xml:space="preserve">Приобретение оборудования, предметов длительного пользования и специализированного медицинского автотранспорта </t>
  </si>
  <si>
    <t>в том числе:</t>
  </si>
  <si>
    <t>наименование медицинской техники</t>
  </si>
  <si>
    <t>3.1</t>
  </si>
  <si>
    <t>Автоматический биохимический анализатор</t>
  </si>
  <si>
    <t>Холтер ЭКГ</t>
  </si>
  <si>
    <t>Бактерицидный облучатель</t>
  </si>
  <si>
    <t>Набор для сосудистой хирургии</t>
  </si>
  <si>
    <t>Набор микрохирургических инструментов</t>
  </si>
  <si>
    <t>Автомобиль СМП класса В</t>
  </si>
  <si>
    <t>Аппарат ИВЛ с монитором</t>
  </si>
  <si>
    <t>Аппарат УЗИ</t>
  </si>
  <si>
    <t>Конвексный датчик 4CL для УЗИ</t>
  </si>
  <si>
    <t>Сектор датчик 4VIC к аппарату УЗИ</t>
  </si>
  <si>
    <t>Светильник потолочный бестеневой</t>
  </si>
  <si>
    <t>Стол общехирургический</t>
  </si>
  <si>
    <t>Авторефрактометр</t>
  </si>
  <si>
    <t>Сферопериметр</t>
  </si>
  <si>
    <t>Набор пробных очковых стекол</t>
  </si>
  <si>
    <t>Щелевая лампа</t>
  </si>
  <si>
    <t xml:space="preserve">Фиброгастроскоп </t>
  </si>
  <si>
    <t>3.2</t>
  </si>
  <si>
    <t xml:space="preserve">подстатья 110360 </t>
  </si>
  <si>
    <t>Портативный анализатор глюкозы в крови</t>
  </si>
  <si>
    <t>Портативный анализатор глюкозы и холестерина 3в1</t>
  </si>
  <si>
    <t>Тонометр Маклакова</t>
  </si>
  <si>
    <t>подстатья 240120</t>
  </si>
  <si>
    <t>Ростомер</t>
  </si>
  <si>
    <t>Пневмотонометры</t>
  </si>
  <si>
    <t xml:space="preserve">Ото-офтальмоскоп </t>
  </si>
  <si>
    <t>Весы электронные</t>
  </si>
  <si>
    <t>3.3</t>
  </si>
  <si>
    <t>Завершение капитального ремонта приемного отделения ГУ "Бендерская центральная городская больница" по адресу г. Бендеры, ул. Б. Восстания, 146, в том числе проектные работы</t>
  </si>
  <si>
    <t>Капитальный ремонт МДОУ "БДС № 32", ул. Калинина, 29</t>
  </si>
  <si>
    <t>Капитальный ремонт  МДОУ "БДС № 42", ул. Петровского, 42</t>
  </si>
  <si>
    <t>Капитальный ремонт МДОУ "Гармония", ул. Шестакова, 28</t>
  </si>
  <si>
    <t>Жилет для аускультации с пультом беспроводного управления (надеваемый жилет)</t>
  </si>
  <si>
    <t>3.4</t>
  </si>
  <si>
    <t xml:space="preserve">Весы для новорожденных и детей   </t>
  </si>
  <si>
    <t xml:space="preserve">Кушетка медицинская смотровая </t>
  </si>
  <si>
    <t xml:space="preserve">Облучатель бактерицидный </t>
  </si>
  <si>
    <t xml:space="preserve">Облучатель ультрафиолетовый </t>
  </si>
  <si>
    <t>Офтальмоскоп ручной</t>
  </si>
  <si>
    <t xml:space="preserve">Светильник бестеневой медицинский передвижной          </t>
  </si>
  <si>
    <t xml:space="preserve">Термостат </t>
  </si>
  <si>
    <t xml:space="preserve">Кресло гинекологическое </t>
  </si>
  <si>
    <t xml:space="preserve">Микроскоп бинокулярный               </t>
  </si>
  <si>
    <t xml:space="preserve">Стерилизатор воздушный </t>
  </si>
  <si>
    <t>Холодильник фармацевтический</t>
  </si>
  <si>
    <t xml:space="preserve">Центрифуга лабораторная                        </t>
  </si>
  <si>
    <t>Весы медицинские с ростомером</t>
  </si>
  <si>
    <t>Банкетка</t>
  </si>
  <si>
    <t xml:space="preserve">Столик инструментальный                </t>
  </si>
  <si>
    <t>3.5</t>
  </si>
  <si>
    <t>Приобретение оборудования для ФАПов ГУ "Дубоссарская центральная районная больница"  (подстатья 240120)</t>
  </si>
  <si>
    <t>Облучатель бактерицидный передвижной</t>
  </si>
  <si>
    <t xml:space="preserve">Стол медицинский </t>
  </si>
  <si>
    <t>Сумка-холодильник</t>
  </si>
  <si>
    <t xml:space="preserve">Тумба медицинская под аппаратуру </t>
  </si>
  <si>
    <t>Прибор для определения остроты зрения</t>
  </si>
  <si>
    <t xml:space="preserve">Электрокардиограф </t>
  </si>
  <si>
    <t>3.6</t>
  </si>
  <si>
    <t>3.7</t>
  </si>
  <si>
    <t>Приобретение оборудования для хирургического корпуса ГУ "РКБ"</t>
  </si>
  <si>
    <t>Шкаф для одежды двухдверный</t>
  </si>
  <si>
    <t>Шкаф для хранения медикаментов</t>
  </si>
  <si>
    <t>Шкаф кухонный навесной двухдверный</t>
  </si>
  <si>
    <t>Стол на пост мед. сестры</t>
  </si>
  <si>
    <t>Стол письменный</t>
  </si>
  <si>
    <t>Кухонный гарнитур</t>
  </si>
  <si>
    <t>Кушетка медицинская</t>
  </si>
  <si>
    <t>Диван для медицинских учреждений</t>
  </si>
  <si>
    <t xml:space="preserve">Стеллажи металлические для белья </t>
  </si>
  <si>
    <t>Вешалка стоячая</t>
  </si>
  <si>
    <t>Шкаф для белья</t>
  </si>
  <si>
    <t>Мойка двухсекционная из нержавеющей стали стандартная</t>
  </si>
  <si>
    <t>3.8</t>
  </si>
  <si>
    <t>Микротом МЗП-01</t>
  </si>
  <si>
    <t>Автоматический гистологический процессор для инфильтрации парафином</t>
  </si>
  <si>
    <t>Автомат для окрашивания гистологических срезов</t>
  </si>
  <si>
    <t>Стол секционный СА-04</t>
  </si>
  <si>
    <t>3.9</t>
  </si>
  <si>
    <t>Приобретение оборудования для оснащения секционных залов и лабораторных помещений ГУ "РКБ" (подстатья 240120)</t>
  </si>
  <si>
    <t>Воздухоохладитель</t>
  </si>
  <si>
    <t>Дверь для камеры</t>
  </si>
  <si>
    <t>Камера холодильная специального назначения</t>
  </si>
  <si>
    <t>Каталка со съемными носилками базовая (КСН-6б)</t>
  </si>
  <si>
    <t>Кресло гинекологическое с регулированием высоты электроприводом МСК-3415</t>
  </si>
  <si>
    <t>Кресло гинекологическое с регулированием высоты электроприводом МСК-415</t>
  </si>
  <si>
    <t>Пила электрическая сетевая с защитным кожухом (ПЭС-12)</t>
  </si>
  <si>
    <t>Подставка под ноги врача-патологоанатома базовая (ППА-10Б)</t>
  </si>
  <si>
    <t>Стол секционный стационарный комплектный (ССС-1К)</t>
  </si>
  <si>
    <t>Стол селекционный стационарный базовый (ССС-1Б)</t>
  </si>
  <si>
    <t>Стол селекционный стационарный комплектный ССС-2К</t>
  </si>
  <si>
    <t>Тележка транспортно-подъемная гидравлическая</t>
  </si>
  <si>
    <t>Холодильная камера</t>
  </si>
  <si>
    <t>Шкаф для дезинфекции одежды и обуви (ШД-2)</t>
  </si>
  <si>
    <t>Шкаф ТШ-302</t>
  </si>
  <si>
    <t>3.10</t>
  </si>
  <si>
    <t>Приобретение оборудования для оснащения пищеблока ГУ "Бендерский центр матери и ребенка" (подстатья 240120)</t>
  </si>
  <si>
    <t>Кухонный инвентарь</t>
  </si>
  <si>
    <t>Котел варочный</t>
  </si>
  <si>
    <t>Машина картофелеочистительная</t>
  </si>
  <si>
    <t>Машина протирочно-резательная</t>
  </si>
  <si>
    <t>Мясорубка электрическая</t>
  </si>
  <si>
    <t>Сковорода электрическая</t>
  </si>
  <si>
    <t>Стол из нержавеющей стали с полочкой</t>
  </si>
  <si>
    <t>Тестомесилка</t>
  </si>
  <si>
    <t>3.11</t>
  </si>
  <si>
    <t>Приобретение оборудования для оснащения прачечной ГУ "Бендерский центр матери и ребенка" (подстатья 240120)</t>
  </si>
  <si>
    <t>Сушильная машина (25 кг)</t>
  </si>
  <si>
    <t>Стирально-отжимная машина (15 кг)</t>
  </si>
  <si>
    <t>Стирально-отжимная машина (25 кг)</t>
  </si>
  <si>
    <t>Тележка для белья (25 кг)</t>
  </si>
  <si>
    <t>3.12</t>
  </si>
  <si>
    <t>Капитальный ремонт  МДОУ "БДС № 16", ул. Кишиневская, 67а, в том числе проектные работы</t>
  </si>
  <si>
    <t>Приобретение оборудования для оснащения  поликлиники № 5 ГУ "Тираспольский клинический центр  амбулаторной поликлинической помощи"  (подстатья 240120 )</t>
  </si>
  <si>
    <t xml:space="preserve">Капитальный ремонт БПК ГОУ "ТЮИ им. М. И. Кутузова" МВД ПМР </t>
  </si>
  <si>
    <t>Завершение капитального ремонта поликлиники № 2 ГУ "Бендерский центр амбулаторно-поликлинической помощи" по адресу г. Бендеры,                                                                                     ул. Калинина, 62, в том числе проектные работы и благоустройство территории</t>
  </si>
  <si>
    <t>Завершение капитального ремонта  ГУ "Республиканский центр матери и ребёнка", г. Тирасполь,  ул. 1 Мая, 58, в том числе проектные работы</t>
  </si>
  <si>
    <t>Капитальный ремонт здания Каменского районного суда, г. Каменка,                                                                      ул. Ленина, 21</t>
  </si>
  <si>
    <t>Программное обеспечение медицинской информационной системы</t>
  </si>
  <si>
    <t>Оборудование для обеспечения работы медицинской информационной системы</t>
  </si>
  <si>
    <t>3.13</t>
  </si>
  <si>
    <t xml:space="preserve">Приобретение  хирургического инструментария и изделий для интенсивной терапии </t>
  </si>
  <si>
    <t>Хирургический инструментарий и изделия медицинские</t>
  </si>
  <si>
    <t>Утка медицинская</t>
  </si>
  <si>
    <t>Судно для взрослых</t>
  </si>
  <si>
    <t>Кусачки</t>
  </si>
  <si>
    <t>Ларингоскоп</t>
  </si>
  <si>
    <t>Набор инструментов для отоларингологии хирургический</t>
  </si>
  <si>
    <t>Приобретение оборудования для ФАПов ГУ "Рыбницкая центральная районная больница" (подстатья 240120)</t>
  </si>
  <si>
    <t>Программа исполнения наказов избирателей                                                                                                                                                       (Участие Правительства в осуществлении отдельных программ (290 000))</t>
  </si>
  <si>
    <t>Программа ремонта и технического оснащения кабинетов  учебных предметов "Биология", "Физика", "Химия" в общеобразовательных учреждениях Приднестровской Молдавской Республики</t>
  </si>
  <si>
    <t>к Закону Приднестровской Молдавской Республики</t>
  </si>
  <si>
    <t>"О республиканском бюджете на 2020 год"</t>
  </si>
  <si>
    <t>№ п/п</t>
  </si>
  <si>
    <t xml:space="preserve">Наименование объекта </t>
  </si>
  <si>
    <t>Сумма, руб.</t>
  </si>
  <si>
    <t>Программа капитальных вложений</t>
  </si>
  <si>
    <t>Итого</t>
  </si>
  <si>
    <t>Государственная администрация г. Бендеры</t>
  </si>
  <si>
    <t>Итого по подстатье 240 110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</si>
  <si>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</si>
  <si>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Государственная служба охраны Приднестровской Молдавской Республики</t>
  </si>
  <si>
    <t>Секретно</t>
  </si>
  <si>
    <t xml:space="preserve">Министерство экономического развития Приднестровской Молдавской Республики </t>
  </si>
  <si>
    <t>Приобретение программного обеспечения по внедрению ресурсного метода ценообразования в строительстве, разработка и экспертиза проектно-сметной документации зданий и сооружений</t>
  </si>
  <si>
    <t>Министерство внутренних дел Приднестровской Молдавской Республики</t>
  </si>
  <si>
    <t>Завершение строительства здания  по линии АНО "Евразийская интеграция" по адресу г. Бендеры , ул. Б. Восстания, 148,  под лечебный корпус № 1  ГУ "Республиканская туберкулезная больница", в том числе проектные работы</t>
  </si>
  <si>
    <t>Создание сквера "Солнечный", г. Бендеры, в том числе проектные работы</t>
  </si>
  <si>
    <t>Государственная администрация Слободзейского района и г. Слободзеи</t>
  </si>
  <si>
    <t>Реконструкция центральной части г. Слободзеи (парк молодоженов), в том числе проектные работы</t>
  </si>
  <si>
    <t xml:space="preserve"> Реконструкция  кинотеатра  "Восток"  в  детский культурно-досуговый центр с доступом ММГН  </t>
  </si>
  <si>
    <t>Создание парка "Набережный" по ул. Вальченко, г. Рыбница, в том числе проектные работы</t>
  </si>
  <si>
    <t>Государственная администрация  Каменского района и г. Каменки</t>
  </si>
  <si>
    <t>Завершение строительства 2-этажной казармы на 200 человек, военный городок № 4, г. Тирасполь, в том числе проектные работы</t>
  </si>
  <si>
    <t>Завершение реконструкции здания Главного штаба (надстройка 4-го этажа), военный городок № 1, г. Тирасполь</t>
  </si>
  <si>
    <t>Реконструкция автономной газовой котельной Учреждения исполнения наказаний № 3, г.Тирасполь, ул. Лазо, 7, в том числе проектные работы</t>
  </si>
  <si>
    <t>Строительство водопроводной сети в г. Слободзее</t>
  </si>
  <si>
    <t>Строительство водопроводной сети с. Мочаровка (с.Веселое), Григориопольский район</t>
  </si>
  <si>
    <t>Строительство газовой котельной в с. Карагаш, ул. С. Лазо, д. 71, Слободзейский район</t>
  </si>
  <si>
    <t xml:space="preserve">Приобретение материалов для строительства хранилища грузовых автомобилей военного городка № 17 г. Бендеры </t>
  </si>
  <si>
    <t xml:space="preserve">Приобретение материалов для завершения строительства хранилища легковых автомобилей  в военном городке № 17 г. Бендеры  </t>
  </si>
  <si>
    <t>Капитальный ремонт (модернизация) лифтового хозяйства п. Первомайск, Слободзейский район</t>
  </si>
  <si>
    <t>Капитальный ремонт кровли ГУ "Республиканский госпиталь инвалидов ВОВ", приемное отделение, консультативно-диагностическое отделение и отделение физиотерапии по адресу г. Тирасполь, ул. Юности, 33</t>
  </si>
  <si>
    <t>Капитальный ремонт МОУ "ТСШ № 10", г. Тирасполь, ул. Комарова, 3</t>
  </si>
  <si>
    <t>Капитальный ремонт МОУ "ТСШ № 16", г. Тирасполь, ул. Юности, 16</t>
  </si>
  <si>
    <t>Капитальный ремонт МОУ "ТСШ № 17", г. Тирасполь, ул. Федько, 5</t>
  </si>
  <si>
    <t>Капитальный ремонт МДОУ № 19, г. Тирасполь, ул. Краснодонская, 74</t>
  </si>
  <si>
    <t>Капитальный ремонт МДОУ № 45, г. Тирасполь, ул. Менделеева, 1</t>
  </si>
  <si>
    <t>Капитальный ремонт  МОУ "БСОШ № 13", ул. 50 лет ВЛКСМ, 7, в том числе проектные работы</t>
  </si>
  <si>
    <t>Капитальный ремонт  МДОУ "БДС № 26", м-н "Северный"</t>
  </si>
  <si>
    <t>Капитальный ремонт Дома культуры с. Терновка</t>
  </si>
  <si>
    <t>Капитальный ремонт ограждения территории и благоустройство  МОУ "Ближнехуторская СОШ", с. Ближний Хутор, ул. Октябрьская, 125</t>
  </si>
  <si>
    <t>Капитальный ремонт детского сада комбинированного вида "Красная шапочка",  г. Дубоссары, ул. Ленина,157</t>
  </si>
  <si>
    <t xml:space="preserve">Капитальный ремонт детского сада общеразвивающего вида "Колобок", с.Кр.Виноградарь, ул. Советская, в том числе проектные работы </t>
  </si>
  <si>
    <t>Капитальный ремонт Дома культуры с. Малаешты Григориопольского района</t>
  </si>
  <si>
    <t>Капитальный ремонт Дома культуры с. Далекеу, в том числе проектные работы</t>
  </si>
  <si>
    <t>Капитальный ремонт детского сада "Извораш", с. Ташлык, ул. Целых, 26 "а"</t>
  </si>
  <si>
    <t>Капитальный ремонт здания Управления Следственного комитета ПМР по адресу г. Тирасполь, пер. 8 Марта</t>
  </si>
  <si>
    <t xml:space="preserve">Капитальный ремонт кровли административного здания Дубоссарского РОВД МВД ПМР, г. Дубоссары, ул. Горького, 27 </t>
  </si>
  <si>
    <t>Приобретение материалов на выполнение капитального ремонта здания отделения "Днестровск", в/ч 4043,  Слободзейский район</t>
  </si>
  <si>
    <t>Государственная администрация Слободзейского района и города Слободзеи</t>
  </si>
  <si>
    <t>Государственная администрация Григориопольского района и города Григориополя</t>
  </si>
  <si>
    <t>Государственная администрация Каменского района и города Каменки</t>
  </si>
  <si>
    <t>ИТОГО по программе модернизации пищевых блоков в образовательных учреждениях Приднестровской Молдавской Республики</t>
  </si>
  <si>
    <t>Программа материально-технического обеспечения и улучшения условий труда сотрудников налоговых органов</t>
  </si>
  <si>
    <t>Итого по программе материально-технического обеспечения и улучшения условий труда сотрудников налоговых органов</t>
  </si>
  <si>
    <t>ВСЕГО по программе капитальных вложений и капитального ремонта Приднестровской Молдавской Республики на 2020 год</t>
  </si>
  <si>
    <t>итого стоимость, руб.</t>
  </si>
  <si>
    <t>Портативный электрокардиограф   3-канальный</t>
  </si>
  <si>
    <t>Портативный электрокардиограф 12-канальный</t>
  </si>
  <si>
    <t>Итого 240120</t>
  </si>
  <si>
    <t>Приобретение оборудования, расходных материалов и предметов снабжения для реализации программы по укреплению материально-технической базы всех звеньев медицинской службы, осуществляющих диспансеризацию</t>
  </si>
  <si>
    <t>Итого 110360</t>
  </si>
  <si>
    <t>Итого  240120</t>
  </si>
  <si>
    <t>Итого по подпункту 3.2</t>
  </si>
  <si>
    <t>Итого по подпункту 3.8</t>
  </si>
  <si>
    <t>Плита эл. 4-конф без духовки</t>
  </si>
  <si>
    <t>Холодильник 2-дверный</t>
  </si>
  <si>
    <t>Шкаф жарочный 2-секц.</t>
  </si>
  <si>
    <t>Шкаф жарочный 3-секц.</t>
  </si>
  <si>
    <t>Итого по программе развития материально-технической базы</t>
  </si>
  <si>
    <t>Симуляционное оборудование для медицинского факультета ПГУ                                                                        им. Т. Г. Шевченко (подстатья 240120)</t>
  </si>
  <si>
    <t>Приобретение оборудования для системы "Безопасный город"</t>
  </si>
  <si>
    <t>Государственная администрация Дубоссарского района и г. Дубоссары</t>
  </si>
  <si>
    <t>Приобретение 6 (шести) автобусов для перевозки школьников</t>
  </si>
  <si>
    <t>Приобретение 1 (одного) автобуса для перевозки школьников</t>
  </si>
  <si>
    <t xml:space="preserve">Государственная служба средств массовой информации Приднестровской Молдавской Республики </t>
  </si>
  <si>
    <t>Итого по подстатье 240 120</t>
  </si>
  <si>
    <t>Министерство здравоохранения Приднестровской Молдавской Республики</t>
  </si>
  <si>
    <t xml:space="preserve"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 </t>
  </si>
  <si>
    <t xml:space="preserve">Строительство надстройки над операционным блоком ГУ "Рыбницкая центральная районная больница" по адресу г. Рыбница, ул. Грибоедова, 3,  в том числе проектные работы </t>
  </si>
  <si>
    <t>Обустройство архитектурной доступности к зданиям и сооружениям для маломобильных групп населения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</si>
  <si>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</si>
  <si>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</si>
  <si>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</si>
  <si>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</si>
  <si>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</si>
  <si>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Министерство просвещения Приднестровской Молдавской Республики</t>
  </si>
  <si>
    <t>Строительство и обустройство детских игровых и спортивных площадок</t>
  </si>
  <si>
    <t xml:space="preserve">Государственная администрация г. Бендеры </t>
  </si>
  <si>
    <r>
      <t>Приобретение производственного оборудования и предметов длительного пользования для государственных предприятий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(240 110)</t>
    </r>
  </si>
  <si>
    <t>Приобретение специализированного автотранспорта для этапирования и сопровождения в количестве 6 (шести) единиц</t>
  </si>
  <si>
    <t>Проектирование и реконструкция котельной семейно-врачебной амбулатории (СВА) с. Дойбаны-1 Дубоссарского района, ул. Молодежная, 8</t>
  </si>
  <si>
    <t xml:space="preserve">Капитальный ремонт ГОУ " Глинойская специальная коррекционная школа-интернат для детей-сирот и детей, оставшихся без попечения родителей, VIII вида", с. Глиное, Слободзейский район, ул. Котовского, 1 </t>
  </si>
  <si>
    <t>Капитальный ремонт ГОУ "Республиканский кадетский корпус им. светлейшего князя Г. А. Потёмкина-Таврического" МВД ПМР</t>
  </si>
  <si>
    <t>Капитальный ремонт здания МОУ "Тираспольская гуманитарно-математическая гимназия", г. Тирасполь,  пер. Красный, 2,  в том числе проектные работы</t>
  </si>
  <si>
    <t>Капитальный ремонт МДОУ " БДС № 15", ул. Т. Кручок, 29а</t>
  </si>
  <si>
    <t>Капитальный ремонт покрытия беговой дорожки, волейбольной и баскетбольной площадок на школьном стадионе МОУ "Краснянская средняя образовательная школа", с. Красное, ул. Школьная, 1</t>
  </si>
  <si>
    <t>Капитальный ремонт главного входа в ЦПКиО в г. Григориополе с обустройством пандуса, в том числе проектные работы</t>
  </si>
  <si>
    <t>Капитальный ремонт МДОУ "Рыбницкий детский сад № 19", ул. Степная, 21</t>
  </si>
  <si>
    <t>Капитальный ремонт МОУ "Рыбницкая средняя общеобразовательная школа-интернат", ул. Маяковского, 41</t>
  </si>
  <si>
    <t>Капитальный ремонт  МУ "Спорткомплекс "Юбилейный", г.Рыбница,                                                               ул. Юбилейная, 33А</t>
  </si>
  <si>
    <t>Приднестровский государственный университет им. Т. Г. Шевченко</t>
  </si>
  <si>
    <t>Капитальный ремонт кровли спортивного зала учебного корпуса № 3 ГОУ "ПГУ им. Т. Г. Шевченко"</t>
  </si>
  <si>
    <t>Капитальный ремонт административных зданий (240 340)</t>
  </si>
  <si>
    <t>Капитальный ремонт кровли СВПЧ-9 МВД ПМР в г. Григориополе,                                                                          м-н Делакэу, ул. Б. Главана, 3</t>
  </si>
  <si>
    <t>Капитальный ремонт кровли административного здания Григориопольского РОВД МВД ПМР, ул. Дзержинского, 22А</t>
  </si>
  <si>
    <t>Капитальный ремонт кровли здания Министерства просвещения Приднестровской Молдавской Республики, г. Тирасполь, ул. Мира, 27</t>
  </si>
  <si>
    <t>Государственная администрация города Тирасполя</t>
  </si>
  <si>
    <t>Итого по программе ремонта и технического оснащения кабинетов  учебных предметов "Биология", "Физика", "Химия" в общеобразовательных учреждениях Приднестровской Молдавской Республики</t>
  </si>
  <si>
    <t>Итого по программе"Пожарная безопасность объектов социально-культурного назначения"</t>
  </si>
  <si>
    <t>Итого по программе исполнения наказов избирателей</t>
  </si>
  <si>
    <t>Приобретение оборудования, предметов длительного пользования и специализированного медицинского автотранспорта (подстатья 240120)</t>
  </si>
  <si>
    <t>Прибор "Альфарад З с автономной воздуходувкой"</t>
  </si>
  <si>
    <t>Линейный датчик VF12-4 к аппарату УЗИ</t>
  </si>
  <si>
    <t>Робот – симулятор с системой мониторинга основных показателей жизнедеятельности                            (2 монитора, компьютер, клавиатура, мышь, стойка на 2 монитора)</t>
  </si>
  <si>
    <t>Манекен – симулятор для отработки навыков первой помощи при травмах</t>
  </si>
  <si>
    <t>Манекен – симулятор роженицы для отработки акушерских, гинекологических, неонатологических навыков, а также навыков оказания неотложной помощи в родах и новорожденным (принятие родов, оказание первой помощи роженице и младенцу, сестринский уход, эл. контроль процесса родов, СЛР)</t>
  </si>
  <si>
    <t>Приобретение оборудования для оснащения поликлиники № 2 ГУ "Бендерский центр  амбулаторной поликлинической помощи" (подстатья 240120 )</t>
  </si>
  <si>
    <t>(подстатья 240120)</t>
  </si>
  <si>
    <t xml:space="preserve">(подстатья 110360) </t>
  </si>
  <si>
    <t>Пароконвектомат на 6 противней</t>
  </si>
  <si>
    <t>(подстатья 110310)</t>
  </si>
  <si>
    <t>Набор акушерско-гинекологический операционный</t>
  </si>
  <si>
    <t>Набор секционный</t>
  </si>
  <si>
    <t>Приобретение подвижного состава для МУП "Тираспольское троллейбусное управление им. Добросоцкого", г.Тирасполь</t>
  </si>
  <si>
    <t>Приобретение подъемника телескопического для МУП "Тираспольское троллейбусное управление им. Добросоцкого", г.Тирасполь</t>
  </si>
  <si>
    <t>Приобретение и модернизация подвижного состава для МУП "Бендерское троллейбусное управление", г.Бендеры</t>
  </si>
  <si>
    <t>Приобретение оборудования для специализированного учреждения МСКОУ № 2,  ул. К. Либкнехта, 144а, г. Тирасполь</t>
  </si>
  <si>
    <t xml:space="preserve">Министерство по социальной защите и труду Приднестровской Молдавской Республики </t>
  </si>
  <si>
    <t>Приобретение мебели и оборудования для МУ "Центр социально-психологической реабилитации детей с ОПЖ", г. Дубоссары, в том числе проектные работы</t>
  </si>
  <si>
    <t>Приобретение оборудования и предметов длительного пользования для МОУ ДО "Каменская СДЮШОР"</t>
  </si>
  <si>
    <t>Капитальные вложения в строительство производственных объектов (240 220)</t>
  </si>
  <si>
    <t>Итого по подстатье 240 220</t>
  </si>
  <si>
    <t>Капитальные вложения в строительство объектов социально-культурного назначения                             (240 230)</t>
  </si>
  <si>
    <t>Строительство кислородной  станции  главного корпуса ГУ "Республиканская клиническая больница" по адресу г. Тирасполь, ул. Мира, 33, в том числе проектные работы</t>
  </si>
  <si>
    <t xml:space="preserve">Реконструкция терапевтического корпуса ГУ "Республиканская клиническая больница" по ул. Мира, 33, в том числе проектные работы </t>
  </si>
  <si>
    <t>Строительство хлораторной станции на территории ГУ "Республиканская туберкулёзная больница" по адресу г. Бендеры, ул. Б.Восстания, 148, в том числе проектные работы</t>
  </si>
  <si>
    <t>Завершение работ по реконструкции здания пищеблока ГУ "Республиканская туберкулезная больница" по адресу г. Бендеры,  ул. Б. Восстания, 148, в том числе проектные работы</t>
  </si>
  <si>
    <t>Реконструкция ГУ "Республиканский кожно-венерологический диспансер" по  адресу г. Тирасполь, ул. Восстания, 57/1, в том числе проектные работы</t>
  </si>
  <si>
    <t>Завершение реконструкции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</si>
  <si>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Реконструкция зданий в ГОУ ОК "Днестровские зори", в том числе проектные работы</t>
  </si>
  <si>
    <t>Благоустройство территории городского стадиона, г. Днестровск,  ул. Строителей</t>
  </si>
  <si>
    <t>Реконструкция гребной базы в г. Бендеры, в том числе проектные работы</t>
  </si>
  <si>
    <t xml:space="preserve">Завершение работ по реконструкции  помещения в здании, расположенном по адресу г. Бендеры, ул. Первомайская,49, с целью создания центра спортивной подготовки для людей с ограниченными физическими возможностями, в том числе проектные работы </t>
  </si>
  <si>
    <t>Восстановление парка Витгенштейна, г. Каменка, в том числе проектные работы</t>
  </si>
  <si>
    <t>Устройство покрытия территории ГОУ ВПО "Приднестровский государственный институт искусств"</t>
  </si>
  <si>
    <t>Создание сквера "Солнечный", г. Тирасполь, ул. Милева,  в том числе проектные работы</t>
  </si>
  <si>
    <t>Капитальные вложения в строительство административных зданий  (240 240)</t>
  </si>
  <si>
    <t>Прокладка резервного силового кабеля в ГОУ "РУВК  им. А. С. Макаренко" МВД ПМР,  г.Тирасполь, ул. Заречная, 46</t>
  </si>
  <si>
    <t>Реконструкция здания Управления Следственного комитета  г. Бендеры, по адресу г. Бендеры, ул. Дзержинского, 55</t>
  </si>
  <si>
    <t>Проектирование и реконструкция автономной газовой котельной МОУ "Кармановская ОСШ", Григориопольский район, п. Карманово,  ул. Октябрьская, 44, стр. 1</t>
  </si>
  <si>
    <t>Строительство очистных сооружений мощностью 60 куб.м/сут., г. Каменка</t>
  </si>
  <si>
    <t>Строительство водопроводных сетей в с. Дубово, Дубоссарский район</t>
  </si>
  <si>
    <t>Проектирование и строительство котельной Дома культуры в с.Кицканы</t>
  </si>
  <si>
    <t>Газификация домов малоимущих членов ОО "Республиканский союз защитников ПМР"</t>
  </si>
  <si>
    <t>Приобретение мягкого инвентаря (110 320)</t>
  </si>
  <si>
    <t>Приобретение мягкого инвентаря для МОУ ДО "Каменская СДЮШОР"</t>
  </si>
  <si>
    <t>Итого по подстатье 110 320</t>
  </si>
  <si>
    <t>Капитальный ремонт производственных объектов (240 320)</t>
  </si>
  <si>
    <t>Итого по подстатье 240 320</t>
  </si>
  <si>
    <t>Капитальный ремонт пищеблока-хозяйственного корпуса, лит.Д, ГУ "Республиканская клиническая больница" по адресу г. Тирасполь, ул. Мира, 33, в том числе проектные работы</t>
  </si>
  <si>
    <t xml:space="preserve">Капитальный ремонт спального корпуса "В", ГОУ "Специальная (коррекционная) школа-интернат I-II, V видов" , г. Тирасполь,  ул. Зелинского, 5 </t>
  </si>
  <si>
    <t>Капитальный ремонт ГОУ "Парканская средняя общеобразовательная школа-интернат" по адресу Слободзейский район, с. Парканы,  ул. Димитрова, 1, в том числе проектные работы</t>
  </si>
  <si>
    <t>Капитальный ремонт спортивного комплекса ГОУ "ТЮИ им. М. И. Кутузова"  МВД ПМР</t>
  </si>
  <si>
    <t>Капитальный ремонт МОУ ТСШГК № 18</t>
  </si>
  <si>
    <t>Капитальный ремонт МОУ "Слободзейский ТЛК им. Спельник", ул. Ленина, 156</t>
  </si>
  <si>
    <t>Капитальный ремонт МОУ "Суклейская РМСОШ", с. Суклея, ул. Гагарина, 96</t>
  </si>
  <si>
    <t>Капитальный ремонт  МДОУ "Детский сад "Аленка", с. Коротное,  ул. Фрунзе, 35</t>
  </si>
  <si>
    <t>Капитальный ремонт Дубоссарской общеобразовательной русско-молдавской школы № 7 (мрн. Лунга), ул. Димитрова, 1, в том числе проектные  работы</t>
  </si>
  <si>
    <t>Капитальный ремонт детского сада "Аленушка", г. Дубоссары, ул. Крянгэ,1, в том числе проектные работы</t>
  </si>
  <si>
    <t>Капитальный ремонт детского сада "Сказка", г. Григориополь,  ул. Урицкого, 87</t>
  </si>
  <si>
    <t>Капитальный ремонт бассейна МОУ "Рыбницкая русская средняя общеобразовательная школа № 11", в том числе проектные работы</t>
  </si>
  <si>
    <t>Капитальный ремонт  Дома культуры, Каменский район,с. Подойма, ул. Ленина, 92</t>
  </si>
  <si>
    <t>Капитальный ремонт МОУ" Каменская ОСШ № 3", г. Каменка, ул. Кирова, 59</t>
  </si>
  <si>
    <t>Капитальный ремонт ГУ "Республиканская специализированная детско-юношеская школа олимпийского резерва настольного тенниса", г. Дубоссары</t>
  </si>
  <si>
    <t>Капитальный ремонт здания столовой № 3 военного городка № 17, г. Бендеры</t>
  </si>
  <si>
    <t>Замена оконных блоков и ремонт санузлов в здании прокуратуры г. Слободзеи по адресу г. Слободзея, ул. Фрунзе, 273</t>
  </si>
  <si>
    <t xml:space="preserve">Капитальный ремонт кровли корпуса № 1, г. Тирасполь, ул. К. Маркса, 187
</t>
  </si>
  <si>
    <t xml:space="preserve">Государственная служба управления документацией и архивами Приднестровской Молдавской Республики </t>
  </si>
  <si>
    <t>Капитальный ремонт кровли здания ГС управления документацией и архивами ПМР, расположенной по адресу: г. Тирасполь, ул. Текстильщиков,36, в том числе проектные работы</t>
  </si>
  <si>
    <t>Министерство сельского хозяйства и природных ресурсов Приднестровской Молдавской Республики</t>
  </si>
  <si>
    <t>Укрепление противопаводковой дамбы Тирасполь-Суклея</t>
  </si>
  <si>
    <t>Приобретение прочих расходных материалов и предметов снабжения    (110 360)</t>
  </si>
  <si>
    <t>Участие Правительства в осуществлении отдельных программ (290 000, 240 120)</t>
  </si>
  <si>
    <t>Министерство финансов Приднестровской Молдавской Республики (290 000)</t>
  </si>
  <si>
    <t>Министерство финансов Приднестровской Молдавской Республики полное исполнение договорных обязательств 2019 года (240 120)</t>
  </si>
  <si>
    <t>Погашение кредиторской задолженности по состоянию на 01.01.2020 года и полное исполнение договорных обязательств 2019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</si>
  <si>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Погашение кредиторской задолженности по состоянию на 01.01.2020 года и полное исполнение договорных обязательств   2019 года на приобретение прочих расходных материалов и предметов снабжения (110360)</t>
  </si>
  <si>
    <t>Комплект оборудования для урологических операций</t>
  </si>
  <si>
    <t>Эндоскопическая система для исследования желудочно-кишечного тракта ( гастроскоп, колоноскоп)</t>
  </si>
  <si>
    <t>Центрифуга</t>
  </si>
  <si>
    <t>8.14</t>
  </si>
  <si>
    <t>Итого по подпункту 8.14</t>
  </si>
  <si>
    <t>"О внесении изменений и дополнений</t>
  </si>
  <si>
    <t xml:space="preserve">в Закон Приднестровской Молдавской Республики </t>
  </si>
  <si>
    <t>Приложение № 17</t>
  </si>
  <si>
    <t>Приобретение оборудования для модернизации  и переоборудования  производственной мастерской по изготовлению протезно-ортопедических изделий ГУ "Республиканский центр по протезированию и ортопедии",                                                         г. Тирасполь, ул. Ленина, 22</t>
  </si>
  <si>
    <t>Приобретение и установка кондиционеров в здании Центральной избирательной комисии ПМР по адресу г. Тирасполь, ул. Шевченко, 12в</t>
  </si>
  <si>
    <t>Государственная администрация Каменкого района и г. Каменки</t>
  </si>
  <si>
    <t>Реконструкция силового электрооборудования для МУП "Тираспольское троллейбусное управление им.  Добросоцкого", г. Тирасполь</t>
  </si>
  <si>
    <t>Реконструкция контактной сети для МУП "Бендерское троллейбусное управление",  г. Бендеры</t>
  </si>
  <si>
    <r>
      <t xml:space="preserve">Реконструкция ГУ "Тираспольский клинический центр амбулаторно-поликлинической помощи" по ул.Свердлова, 50, г. Тирасполь (обустройство шахты и монтаж лифта), в том числе проектные работы </t>
    </r>
    <r>
      <rPr>
        <b/>
        <sz val="12"/>
        <rFont val="Times New Roman"/>
        <family val="1"/>
        <charset val="204"/>
      </rPr>
      <t>(кредиторская задолженность за 2019 г.)</t>
    </r>
  </si>
  <si>
    <t>Завершение строительства ГУ "Республиканский спортивный  реабилитационно-восстановительный центр инвалидов",  расположенного по адресу г. Тирасполь, ул. Ленина,1/3, в том числе проектные работы (в т. ч. кредиторская задолженность 2019 года в сумме 5 655 рублей)</t>
  </si>
  <si>
    <t>Создание Центрального Екатерининского парка по ул. 25 Октября (от                             ул. Шевченко до пер. Бочковского) и строительство уличной городской звукофикации, в том числе проектные работы</t>
  </si>
  <si>
    <t>Строительство бельведера-колоннады (ансамбль строений парадного въезда в                                                 г. Тирасполь со стороны г. Бендеры)</t>
  </si>
  <si>
    <t>Завершение строительства (2-й этап-реконструкция) специализированного учреждения МСКОУ № 2,ул. К. Либкнехта, 144а, г. Тирасполь, в том числе проектные работы</t>
  </si>
  <si>
    <t>Обустройство прилегающей территории пункта выездного консульского обслуживания в г. Тирасполе</t>
  </si>
  <si>
    <r>
      <t xml:space="preserve">Завершение работ по реконструкции  помещения в здании, расположенном по адресу г. Бендеры, ул. Первомайская,49, с целью создания центра спортивной подготовки для людей с ограниченными физическими возможностями, в том числе проектные работы </t>
    </r>
    <r>
      <rPr>
        <b/>
        <sz val="12"/>
        <rFont val="Times New Roman"/>
        <family val="1"/>
        <charset val="204"/>
      </rPr>
      <t>(кредиторская задолженность за 2019 г.)</t>
    </r>
  </si>
  <si>
    <t>Строительство 4-этажной казармы на 400 человек, военный городок № 15,                                              г. Тирасполь, в том числе проектные работы</t>
  </si>
  <si>
    <t>Строительство водопроводной сети с восстановлением дорожного покрытия,                                                                            с. Воронково Рыбницкого района, в том числе проектные работы</t>
  </si>
  <si>
    <t>Строительство канализационной насосной станции и канализационного напорного коллектора, в т.ч. проектные работы, для обеспечения централизованным водоотведением здания МУ "Центр социально-психологической реабилитации детей с ОПЖ", г. Дубоссары</t>
  </si>
  <si>
    <t>Строительство повысительной насосной станции и водопроводных сетей по                                              ул. Серикова, Белана, Славянской, Мирной, Берга в  с. Протягайловка, г.Бендеры,  в т.ч. проектные работы</t>
  </si>
  <si>
    <t>Выполнение ремонта контактно-кабельных сетей для г. Тирасполя МУП "Тираспольское троллейбусное управление  им.  Добросоцкого"</t>
  </si>
  <si>
    <t>Завершение капитального ремонта поликлиники № 5  ГУ "Тираспольский клинический центр амбулаторно-поликлинической помощи" по адресу                                            г. Тирасполь, ул. Шевченко, 81/10, в том числе проектные работы</t>
  </si>
  <si>
    <t>Капитальный ремонт поликлиники № 1, ГУ "Тираспольский клинический центр амбулаторно-поликлинической помощи" по адресу г.Тирасполь,                                                     ул. Краснодонская, 68, в том числе проектные работы</t>
  </si>
  <si>
    <r>
      <t xml:space="preserve">Завершение капитального ремонта приемного отделения ГУ "Бендерская центральная городская больница" по адресу г. Бендеры, ул. Б. Восстания, 146, в том числе проектные работы </t>
    </r>
    <r>
      <rPr>
        <b/>
        <sz val="12"/>
        <rFont val="Times New Roman"/>
        <family val="1"/>
        <charset val="204"/>
      </rPr>
      <t>(кредиторская задолженость за 2019 г.)</t>
    </r>
  </si>
  <si>
    <r>
      <t xml:space="preserve">Капитальный ремонт педиатрического стационара ГУ "Бендерский центр матери и ребенка" по адресу г.Бендеры,  ул. Протягайловская, 6, в том числе проектные работы </t>
    </r>
    <r>
      <rPr>
        <b/>
        <sz val="12"/>
        <rFont val="Times New Roman"/>
        <family val="1"/>
        <charset val="204"/>
      </rPr>
      <t>(кредиторская задолженость за 2019 г.)</t>
    </r>
  </si>
  <si>
    <r>
      <t>Капитальный ремонт внутрибольничных дорог ГУЗ «Днестровская городская больница» по адресу г. Днестровск, ул. Терпиловского, 1.</t>
    </r>
    <r>
      <rPr>
        <b/>
        <sz val="12"/>
        <rFont val="Times New Roman"/>
        <family val="1"/>
        <charset val="204"/>
      </rPr>
      <t>(кредиторская задолженость за 2019 г.)</t>
    </r>
  </si>
  <si>
    <t xml:space="preserve">Капитальный ремонт прачечной ГУ "Республиканская туберкулезная больница", адресу г. Бендеры, ул. Б. Восстания,148, в том числе проектные работы </t>
  </si>
  <si>
    <t>Капитальный ремонт кровли государственного образовательного учреждения среднего профессионального образования "Приднестровский колледж технологий и управления", г. Тирасполь, пер. Энгельса, 6</t>
  </si>
  <si>
    <r>
      <t xml:space="preserve">Капитальный ремонт кровли в  ГОУСПО "Тираспольский аграрно-технический колледж им. М.Ф. Фрунзе" </t>
    </r>
    <r>
      <rPr>
        <b/>
        <sz val="12"/>
        <rFont val="Times New Roman"/>
        <family val="1"/>
        <charset val="204"/>
      </rPr>
      <t>(кредиторская задолженность за 2019 г.)</t>
    </r>
  </si>
  <si>
    <t>Капитальный ремонт санитарных узлов СОООЗТ в ГОУ "РУВК им.                                                     А. С. Макаренко" МВД ПМР,  г.Тирасполь, ул. Заречная, 46</t>
  </si>
  <si>
    <t>Капитальный ремонт Мемориала Славы, г. Тирасполь</t>
  </si>
  <si>
    <t>Капитальный ремонт МОУ "БДДЮТ", "Северный"</t>
  </si>
  <si>
    <t>Капитальный ремонт  МОУ "БСОШ № 2", г. Бендеры, ул. Старого, 5а</t>
  </si>
  <si>
    <t>Капитальный ремонт  МОУ "БСОШ № 17", м-н "Северный"</t>
  </si>
  <si>
    <t>Капитальный ремонт МДОУ "БДС № 9", ул. С. Лазо, 27</t>
  </si>
  <si>
    <r>
      <t xml:space="preserve">Капитальный ремонт по объекту МОУ "Бендерская гимназия № 1", в г. Бендеры, ул. Шестакова, 27 </t>
    </r>
    <r>
      <rPr>
        <b/>
        <sz val="12"/>
        <rFont val="Times New Roman"/>
        <family val="1"/>
        <charset val="204"/>
      </rPr>
      <t>(кредиторская задолженность за 2019 г.)</t>
    </r>
  </si>
  <si>
    <t>Капитальный ремонт физкультурно-оздоровительного комплекса "Северный"                                                                         г. Бендеры</t>
  </si>
  <si>
    <t>Капитальный ремонт молдавской основной общеобразовательной школы с. Гояны-детского сада общеразвивающего вида "Гиочел" с.Гояны, в том числе проектные работы, с. Гояны, ул. Молодежная, 19</t>
  </si>
  <si>
    <t>Капитальный ремонт детского сада комбинированного вида "Радуга",                                                     г. Дубоссары, ул. Петровского, 7</t>
  </si>
  <si>
    <t>Капитальный ремонт специализированной детско-юношеской спортивной школы олимпийского резерва гребли и велоспорта г. Дубоссары</t>
  </si>
  <si>
    <t>Капитальный ремонт Каменского районного дома культуры, г. Каменка,                                                      ул. Кирова, 266</t>
  </si>
  <si>
    <t>Капитальный ремонт МОУ "Катериновская ОСШ им. А. С. Пушкина",                                                    с. Катериновка, ул. Приходского, 16</t>
  </si>
  <si>
    <t>Капитальный ремонт МОУ "Кузьминская ООШ-детский сад",с. Кузьмин,                                                                                ул. Солтыса, 64</t>
  </si>
  <si>
    <t>Капитальный ремонт «МОУ "Грушковская ООШ-детский сад", с. Грушка,                                                                               ул. Фрунзе, 146, в том числе проектные работы</t>
  </si>
  <si>
    <t xml:space="preserve">Капитальный ремонт ГУ ГКЦ "Дворец Республики", г. Тирасполь,                                             ул. 25 Октября,96 </t>
  </si>
  <si>
    <t>Капитальный ремонт главного фасада учебного корпуса № 1 ГОУ "ПГУ                                                            им. Т. Г. Шевченко"</t>
  </si>
  <si>
    <t>Капитальный ремонт главного фасада учебного корпуса № 2 ГОУ "ПГУ                                                   им. Т. Г. Шевченко" (замена оконных блоков)</t>
  </si>
  <si>
    <t>Капитальный ремонт спортивного зала учебного корпуса № 8 ГОУ "ПГУ                                                                                им. Т. Г. Шевченко"</t>
  </si>
  <si>
    <t>Капитальный ремонт главного фасада учебного корпуса № 11 ГОУ "ПГУ                                                                             им. Т. Г. Шевченко"</t>
  </si>
  <si>
    <t>Капитальный ремонт здания прокуратуры г. Дубоссары, по адресу г. Дубоссары, ул. К.Маркса, 10а (замена окон и ремонт помещений)</t>
  </si>
  <si>
    <t>Замена оконных блоков административных зданий ИАКЦ, УФиТО МВД ПМР,                                           г. Тирасполь, ул. Манойлова, 68</t>
  </si>
  <si>
    <t>Капитальный ремонт здания Тираспольского городского суда, г. Тирасполь,                                                                          ул. Ленина, 26</t>
  </si>
  <si>
    <t>Капитальный ремонт здания Бендерского городского суда, по адресу г. Бендеры, ул. Пушкина, 50</t>
  </si>
  <si>
    <t>Капитальный ремонт здания Слободзейского районного суда, г. Слободзея,                                                                           ул. Ленина, 74</t>
  </si>
  <si>
    <t>Капитальный ремонт административного здания МГБ ПМР, г. Тирасполь,                                                           ул. Манойлова, 57а</t>
  </si>
  <si>
    <t>Капитальный ремонт здания штаба, казарма № 1, казарма № 2, в/ч 21112,                                                                                  г. Тирасполь, ул. Шевченко, 95/6</t>
  </si>
  <si>
    <t>Капитальный ремонт здания Центральной избирательной комисии ПМР по адресу г. Тирасполь, ул. Шевченко, 12в</t>
  </si>
  <si>
    <t>Приобретение оборудования и предметов длительного пользования                                                          (статья 240 120)</t>
  </si>
  <si>
    <t>Приобретение оборудования и предметов длительного пользования                                                                                         (статья 240 120)</t>
  </si>
  <si>
    <t>Приобретение оборудования и предметов длительного пользования                                                       (статья 240 120)</t>
  </si>
  <si>
    <t xml:space="preserve">Приобретение оборудования и предметов длительного пользования                                                                (статья 240 120)                                                                                                                                                                               </t>
  </si>
  <si>
    <t>Капитальный ремонт объектов социально-культурного назначения                                                              (240 330)</t>
  </si>
  <si>
    <t>Приобретение оборудования и предметов длительного пользования                                                              (статья 240 120)</t>
  </si>
  <si>
    <t>Приобретение оборудования для цифрового обеспечения отрасли здравоохранения                                                               (подстатья 240120)</t>
  </si>
  <si>
    <t>Шкаф двустворчатый ТШ-201</t>
  </si>
  <si>
    <t>Приобретение оборудования для патологоанатомического отделения ГУ "РКБ"                                           (подстатья 240120)</t>
  </si>
  <si>
    <t xml:space="preserve">к Закону Приднестровской Молдавской Республики </t>
  </si>
  <si>
    <t>Министерство внтуренних дел Приднестровской Молдавской Республики</t>
  </si>
  <si>
    <t>Строительство сетей водопровода в с. Слобода-Рашково Каменского района</t>
  </si>
  <si>
    <t>Реконструкция пищеблока ГУ "Бендерский центр матери и ребенка", по адресу                                                                            г. Бендеры, ул. Протягайловская, 6, в том числе проектные работы</t>
  </si>
  <si>
    <t>Благоустройство прилегающей территории к Дому культуры по ул. 50 лет Октября в г. Слободзее</t>
  </si>
  <si>
    <t>Проектирование и реконструкция котельной МОУ "Средняя общеобразовательная русско-молдавская школа № 7  г. Дубоссары",                                                                              г. Дубоссары, ул. Ст. Великого,5</t>
  </si>
  <si>
    <t>Строительство локальных очистных сооружений МОУ "Хрустовская ООШ-детский сад", с. Хрустовая,  ул. Комарова, 72</t>
  </si>
  <si>
    <t xml:space="preserve"> Капитальный ремонт ГОУ СПО "Рыбницкий политехнический техникум",                                                     г. Рыбница,  ул. Индустриальная, 2 </t>
  </si>
  <si>
    <t>Капитальный ремонт зданий и сооружений ГОУ СПО "Тираспольский аграрно-технический колледж им. М.В. Фрунзе",  г. Тирасполь, пгт. Новотираспольский,                                                                               ул. Советская, 14</t>
  </si>
  <si>
    <t>Капитальный ремонт крытого спортивного комплекса ГОУ СПО "Приднестровский колледж технологий и управления", г. Тирасполь,                                                      ул. Гвардейская, 11</t>
  </si>
  <si>
    <t xml:space="preserve">Капитальный ремонт здания прокуратуры                                                                                                  г.Григориополя, по адресу г. Григориополь, ул. Дзержинского, 54 </t>
  </si>
  <si>
    <t xml:space="preserve">Капитальный ремонт здания прокуратуры г. Каменки, по адресу г. Каменка,                                                           ул. Ленина, 21 </t>
  </si>
  <si>
    <t>Капитальный ремонт здания суда г. Рыбницы и Рыбницкого района по адресу                                                           г. Рыбница, ул. Ленина, 1а</t>
  </si>
  <si>
    <t>Капитальный ремонт кровли административного здания (литер А), по адресу                                                г. Тирасполь, пер. Энгельса, д. 5</t>
  </si>
  <si>
    <t>Погашение кредиторской задолженности по состоянию на 01.01.2020 года и полное исполнение договорных обязательств  2019 года по протезированию льготной категории граждан (за исключением зубопротезирования)                                                                    (статья 111 054)</t>
  </si>
  <si>
    <t>Погашение кредиторской задолженности по состоянию на 01.01.2020 года и полное исполнение договорных обязательств   2019 года на протезирование льготной категории граждан (за исключением зубопротезирования)                                                                        (статья 111 054)</t>
  </si>
  <si>
    <t>Аркада-реконструкция центральной части г. Слободзеи, в том числе обустройство пешеходной зоны по ул. Фрунзе с примыканием к мемориалу Славы в                                                                            г. Слободзее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</si>
  <si>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                                                                            ул. Микояна, 61, в том числе проектные работы</t>
  </si>
  <si>
    <t>Приобретение материалов для строительства здания отделения "Красное",                                                                                   в/ч 4043, Слободзейский район, с. Глиное</t>
  </si>
  <si>
    <t>Капитальный ремонт кровли ГУ "Республиканская психиатрическая больница"                                                                              с. Выхватинцы по  ул. Днестровской,  83</t>
  </si>
  <si>
    <t>Капитальный ремонт ГУ "Республиканский специализированный Дом ребенка",                                                                            г. Тирасполь, ул. 1 Мая, 26</t>
  </si>
  <si>
    <t>Капитальный ремонт здания прокуратуры г. Бендеры, по адресу г. Бендеры,                                                                              ул. Пушкина, 71</t>
  </si>
  <si>
    <r>
      <t xml:space="preserve">Программа модернизации пищевых блоков в образовательных учреждениях Приднестровской Молдавской Республики  </t>
    </r>
    <r>
      <rPr>
        <sz val="12"/>
        <rFont val="Times New Roman"/>
        <family val="1"/>
        <charset val="204"/>
      </rPr>
      <t>(в соответствии с распоряжением Правительства ПМР от 19.06.19г.                                                                                               № 479р)</t>
    </r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</si>
  <si>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110 350)</t>
  </si>
  <si>
    <t>Погашение кредиторской задолженности по состоянию на 01.01.2020 года и полное исполнение договорных обязательств   2019 года на приобретение  оборудования, предметов длительного пользования и специализированного медицинского автотранспорта  (статья 240 120)</t>
  </si>
  <si>
    <t>цена за единицу, руб.</t>
  </si>
  <si>
    <t>Реконструкция объекта, не завершенного строительством, "Стоматологическая поликлиника", г. Тирасполь, под акушерско- гинекологический стационар  ГУ "Республиканский центр матери и ребенка" по адресу г. Тирасполь,                                                                                                         ул. Свердлова, 84, в том числе 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</si>
</sst>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3" fontId="13" fillId="0" borderId="9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75"/>
  <sheetViews>
    <sheetView tabSelected="1" view="pageBreakPreview" zoomScale="75" zoomScaleNormal="70" zoomScaleSheetLayoutView="75" workbookViewId="0">
      <pane ySplit="13" topLeftCell="A74" activePane="bottomLeft" state="frozen"/>
      <selection pane="bottomLeft" activeCell="B76" sqref="B76:D76"/>
    </sheetView>
  </sheetViews>
  <sheetFormatPr defaultColWidth="8.85546875" defaultRowHeight="15.75" x14ac:dyDescent="0.25"/>
  <cols>
    <col min="1" max="1" width="5.42578125" style="12" customWidth="1"/>
    <col min="2" max="2" width="57.28515625" style="12" customWidth="1"/>
    <col min="3" max="3" width="8.42578125" style="12" customWidth="1"/>
    <col min="4" max="4" width="10.42578125" style="12" customWidth="1"/>
    <col min="5" max="5" width="12.5703125" style="12" customWidth="1"/>
    <col min="6" max="16384" width="8.85546875" style="12"/>
  </cols>
  <sheetData>
    <row r="1" spans="1:7" x14ac:dyDescent="0.25">
      <c r="B1" s="13"/>
      <c r="C1" s="13"/>
      <c r="D1" s="174" t="s">
        <v>405</v>
      </c>
      <c r="E1" s="174"/>
      <c r="F1" s="13"/>
    </row>
    <row r="2" spans="1:7" x14ac:dyDescent="0.25">
      <c r="B2" s="174" t="s">
        <v>210</v>
      </c>
      <c r="C2" s="174"/>
      <c r="D2" s="174"/>
      <c r="E2" s="174"/>
      <c r="F2" s="13"/>
      <c r="G2" s="13"/>
    </row>
    <row r="3" spans="1:7" x14ac:dyDescent="0.25">
      <c r="B3" s="174" t="s">
        <v>403</v>
      </c>
      <c r="C3" s="174"/>
      <c r="D3" s="174"/>
      <c r="E3" s="174"/>
      <c r="F3" s="13"/>
      <c r="G3" s="13"/>
    </row>
    <row r="4" spans="1:7" x14ac:dyDescent="0.25">
      <c r="B4" s="174" t="s">
        <v>404</v>
      </c>
      <c r="C4" s="174"/>
      <c r="D4" s="174"/>
      <c r="E4" s="174"/>
      <c r="F4" s="13"/>
      <c r="G4" s="13"/>
    </row>
    <row r="5" spans="1:7" x14ac:dyDescent="0.25">
      <c r="B5" s="174" t="s">
        <v>211</v>
      </c>
      <c r="C5" s="174"/>
      <c r="D5" s="174"/>
      <c r="E5" s="174"/>
      <c r="F5" s="13"/>
      <c r="G5" s="13"/>
    </row>
    <row r="6" spans="1:7" x14ac:dyDescent="0.25">
      <c r="B6" s="72"/>
      <c r="C6" s="72"/>
      <c r="D6" s="72"/>
      <c r="E6" s="72"/>
      <c r="F6" s="13"/>
      <c r="G6" s="13"/>
    </row>
    <row r="7" spans="1:7" x14ac:dyDescent="0.25">
      <c r="A7" s="72"/>
      <c r="B7" s="72"/>
      <c r="C7" s="174" t="s">
        <v>74</v>
      </c>
      <c r="D7" s="174"/>
      <c r="E7" s="174"/>
      <c r="F7" s="13"/>
    </row>
    <row r="8" spans="1:7" x14ac:dyDescent="0.25">
      <c r="A8" s="72"/>
      <c r="B8" s="174" t="s">
        <v>468</v>
      </c>
      <c r="C8" s="174"/>
      <c r="D8" s="174"/>
      <c r="E8" s="174"/>
    </row>
    <row r="9" spans="1:7" x14ac:dyDescent="0.25">
      <c r="A9" s="72"/>
      <c r="B9" s="174" t="s">
        <v>211</v>
      </c>
      <c r="C9" s="174"/>
      <c r="D9" s="174"/>
      <c r="E9" s="174"/>
    </row>
    <row r="10" spans="1:7" x14ac:dyDescent="0.25">
      <c r="A10" s="72"/>
      <c r="B10" s="72"/>
      <c r="C10" s="72"/>
      <c r="D10" s="72"/>
      <c r="E10" s="72"/>
    </row>
    <row r="11" spans="1:7" ht="16.5" x14ac:dyDescent="0.25">
      <c r="A11" s="95" t="s">
        <v>73</v>
      </c>
      <c r="B11" s="95"/>
      <c r="C11" s="95"/>
      <c r="D11" s="95"/>
      <c r="E11" s="95"/>
    </row>
    <row r="12" spans="1:7" x14ac:dyDescent="0.25">
      <c r="A12" s="96"/>
      <c r="B12" s="96"/>
      <c r="C12" s="96"/>
      <c r="D12" s="96"/>
      <c r="E12" s="96"/>
    </row>
    <row r="13" spans="1:7" s="11" customFormat="1" ht="31.5" x14ac:dyDescent="0.25">
      <c r="A13" s="79" t="s">
        <v>212</v>
      </c>
      <c r="B13" s="97" t="s">
        <v>213</v>
      </c>
      <c r="C13" s="90"/>
      <c r="D13" s="98"/>
      <c r="E13" s="24" t="s">
        <v>214</v>
      </c>
    </row>
    <row r="14" spans="1:7" s="11" customFormat="1" ht="26.25" customHeight="1" x14ac:dyDescent="0.25">
      <c r="A14" s="175" t="s">
        <v>215</v>
      </c>
      <c r="B14" s="176"/>
      <c r="C14" s="176"/>
      <c r="D14" s="176"/>
      <c r="E14" s="177"/>
    </row>
    <row r="15" spans="1:7" s="62" customFormat="1" ht="42" customHeight="1" x14ac:dyDescent="0.25">
      <c r="A15" s="137" t="s">
        <v>299</v>
      </c>
      <c r="B15" s="138"/>
      <c r="C15" s="138"/>
      <c r="D15" s="138"/>
      <c r="E15" s="139"/>
    </row>
    <row r="16" spans="1:7" s="62" customFormat="1" ht="36" customHeight="1" x14ac:dyDescent="0.25">
      <c r="A16" s="122" t="s">
        <v>41</v>
      </c>
      <c r="B16" s="123"/>
      <c r="C16" s="123"/>
      <c r="D16" s="123"/>
      <c r="E16" s="124"/>
    </row>
    <row r="17" spans="1:5" s="62" customFormat="1" ht="38.25" customHeight="1" x14ac:dyDescent="0.25">
      <c r="A17" s="25">
        <v>1</v>
      </c>
      <c r="B17" s="140" t="s">
        <v>334</v>
      </c>
      <c r="C17" s="141"/>
      <c r="D17" s="142"/>
      <c r="E17" s="26">
        <v>3067000</v>
      </c>
    </row>
    <row r="18" spans="1:5" s="62" customFormat="1" ht="35.25" customHeight="1" x14ac:dyDescent="0.25">
      <c r="A18" s="25">
        <v>2</v>
      </c>
      <c r="B18" s="140" t="s">
        <v>335</v>
      </c>
      <c r="C18" s="141"/>
      <c r="D18" s="142"/>
      <c r="E18" s="26">
        <v>400000</v>
      </c>
    </row>
    <row r="19" spans="1:5" s="62" customFormat="1" x14ac:dyDescent="0.25">
      <c r="A19" s="25"/>
      <c r="B19" s="102" t="s">
        <v>216</v>
      </c>
      <c r="C19" s="85"/>
      <c r="D19" s="86"/>
      <c r="E19" s="27">
        <f>E17+E18</f>
        <v>3467000</v>
      </c>
    </row>
    <row r="20" spans="1:5" s="62" customFormat="1" x14ac:dyDescent="0.25">
      <c r="A20" s="122" t="s">
        <v>217</v>
      </c>
      <c r="B20" s="123"/>
      <c r="C20" s="123"/>
      <c r="D20" s="123"/>
      <c r="E20" s="124"/>
    </row>
    <row r="21" spans="1:5" s="62" customFormat="1" ht="44.25" customHeight="1" x14ac:dyDescent="0.25">
      <c r="A21" s="25">
        <v>1</v>
      </c>
      <c r="B21" s="140" t="s">
        <v>336</v>
      </c>
      <c r="C21" s="141"/>
      <c r="D21" s="142"/>
      <c r="E21" s="26">
        <v>4479782</v>
      </c>
    </row>
    <row r="22" spans="1:5" s="62" customFormat="1" x14ac:dyDescent="0.25">
      <c r="A22" s="25"/>
      <c r="B22" s="102" t="s">
        <v>216</v>
      </c>
      <c r="C22" s="85"/>
      <c r="D22" s="86"/>
      <c r="E22" s="27">
        <f>SUM(E21)</f>
        <v>4479782</v>
      </c>
    </row>
    <row r="23" spans="1:5" s="62" customFormat="1" ht="27" customHeight="1" x14ac:dyDescent="0.25">
      <c r="A23" s="25"/>
      <c r="B23" s="102" t="s">
        <v>218</v>
      </c>
      <c r="C23" s="85"/>
      <c r="D23" s="86"/>
      <c r="E23" s="27">
        <f>E22+E19</f>
        <v>7946782</v>
      </c>
    </row>
    <row r="24" spans="1:5" s="62" customFormat="1" ht="49.5" customHeight="1" x14ac:dyDescent="0.25">
      <c r="A24" s="137" t="s">
        <v>219</v>
      </c>
      <c r="B24" s="138"/>
      <c r="C24" s="138"/>
      <c r="D24" s="138"/>
      <c r="E24" s="139"/>
    </row>
    <row r="25" spans="1:5" s="62" customFormat="1" ht="35.25" customHeight="1" x14ac:dyDescent="0.25">
      <c r="A25" s="122" t="s">
        <v>220</v>
      </c>
      <c r="B25" s="123"/>
      <c r="C25" s="123"/>
      <c r="D25" s="123"/>
      <c r="E25" s="124"/>
    </row>
    <row r="26" spans="1:5" s="62" customFormat="1" x14ac:dyDescent="0.25">
      <c r="A26" s="25">
        <v>1</v>
      </c>
      <c r="B26" s="103" t="s">
        <v>221</v>
      </c>
      <c r="C26" s="104"/>
      <c r="D26" s="105"/>
      <c r="E26" s="26">
        <v>3000000</v>
      </c>
    </row>
    <row r="27" spans="1:5" s="62" customFormat="1" x14ac:dyDescent="0.25">
      <c r="A27" s="25"/>
      <c r="B27" s="102" t="s">
        <v>216</v>
      </c>
      <c r="C27" s="85"/>
      <c r="D27" s="86"/>
      <c r="E27" s="27">
        <f>E26</f>
        <v>3000000</v>
      </c>
    </row>
    <row r="28" spans="1:5" s="62" customFormat="1" ht="40.5" customHeight="1" x14ac:dyDescent="0.25">
      <c r="A28" s="122" t="s">
        <v>222</v>
      </c>
      <c r="B28" s="123"/>
      <c r="C28" s="123"/>
      <c r="D28" s="123"/>
      <c r="E28" s="124"/>
    </row>
    <row r="29" spans="1:5" s="62" customFormat="1" ht="60.75" customHeight="1" x14ac:dyDescent="0.25">
      <c r="A29" s="25">
        <v>1</v>
      </c>
      <c r="B29" s="103" t="s">
        <v>223</v>
      </c>
      <c r="C29" s="104"/>
      <c r="D29" s="105"/>
      <c r="E29" s="26">
        <v>470000</v>
      </c>
    </row>
    <row r="30" spans="1:5" s="62" customFormat="1" x14ac:dyDescent="0.25">
      <c r="A30" s="25"/>
      <c r="B30" s="102" t="s">
        <v>216</v>
      </c>
      <c r="C30" s="85"/>
      <c r="D30" s="86"/>
      <c r="E30" s="27">
        <f>E29</f>
        <v>470000</v>
      </c>
    </row>
    <row r="31" spans="1:5" s="62" customFormat="1" ht="32.25" customHeight="1" x14ac:dyDescent="0.25">
      <c r="A31" s="122" t="s">
        <v>224</v>
      </c>
      <c r="B31" s="123"/>
      <c r="C31" s="123"/>
      <c r="D31" s="123"/>
      <c r="E31" s="124"/>
    </row>
    <row r="32" spans="1:5" s="62" customFormat="1" ht="30.75" customHeight="1" x14ac:dyDescent="0.25">
      <c r="A32" s="25">
        <v>1</v>
      </c>
      <c r="B32" s="103" t="s">
        <v>281</v>
      </c>
      <c r="C32" s="104"/>
      <c r="D32" s="105"/>
      <c r="E32" s="26">
        <v>4000000</v>
      </c>
    </row>
    <row r="33" spans="1:5" s="62" customFormat="1" x14ac:dyDescent="0.25">
      <c r="A33" s="25"/>
      <c r="B33" s="102" t="s">
        <v>216</v>
      </c>
      <c r="C33" s="85"/>
      <c r="D33" s="86"/>
      <c r="E33" s="27">
        <f>SUM(E32)</f>
        <v>4000000</v>
      </c>
    </row>
    <row r="34" spans="1:5" s="62" customFormat="1" ht="24" customHeight="1" x14ac:dyDescent="0.25">
      <c r="A34" s="122" t="s">
        <v>41</v>
      </c>
      <c r="B34" s="123"/>
      <c r="C34" s="123"/>
      <c r="D34" s="123"/>
      <c r="E34" s="124"/>
    </row>
    <row r="35" spans="1:5" s="62" customFormat="1" ht="34.5" customHeight="1" x14ac:dyDescent="0.25">
      <c r="A35" s="25">
        <v>1</v>
      </c>
      <c r="B35" s="103" t="s">
        <v>337</v>
      </c>
      <c r="C35" s="104"/>
      <c r="D35" s="105"/>
      <c r="E35" s="26">
        <v>1210410</v>
      </c>
    </row>
    <row r="36" spans="1:5" s="62" customFormat="1" x14ac:dyDescent="0.25">
      <c r="A36" s="25"/>
      <c r="B36" s="102" t="s">
        <v>216</v>
      </c>
      <c r="C36" s="85"/>
      <c r="D36" s="86"/>
      <c r="E36" s="27">
        <f>E35</f>
        <v>1210410</v>
      </c>
    </row>
    <row r="37" spans="1:5" s="62" customFormat="1" ht="26.25" customHeight="1" x14ac:dyDescent="0.25">
      <c r="A37" s="122" t="s">
        <v>282</v>
      </c>
      <c r="B37" s="123"/>
      <c r="C37" s="123"/>
      <c r="D37" s="123"/>
      <c r="E37" s="124"/>
    </row>
    <row r="38" spans="1:5" s="62" customFormat="1" ht="33" customHeight="1" x14ac:dyDescent="0.25">
      <c r="A38" s="25">
        <v>1</v>
      </c>
      <c r="B38" s="103" t="s">
        <v>283</v>
      </c>
      <c r="C38" s="104"/>
      <c r="D38" s="105"/>
      <c r="E38" s="26">
        <v>3303000</v>
      </c>
    </row>
    <row r="39" spans="1:5" s="62" customFormat="1" x14ac:dyDescent="0.25">
      <c r="A39" s="25"/>
      <c r="B39" s="102" t="s">
        <v>216</v>
      </c>
      <c r="C39" s="85"/>
      <c r="D39" s="86"/>
      <c r="E39" s="27">
        <f>SUM(E38)</f>
        <v>3303000</v>
      </c>
    </row>
    <row r="40" spans="1:5" s="62" customFormat="1" ht="33" customHeight="1" x14ac:dyDescent="0.25">
      <c r="A40" s="25"/>
      <c r="B40" s="123" t="s">
        <v>46</v>
      </c>
      <c r="C40" s="123"/>
      <c r="D40" s="123"/>
      <c r="E40" s="124"/>
    </row>
    <row r="41" spans="1:5" s="62" customFormat="1" ht="30.75" customHeight="1" x14ac:dyDescent="0.25">
      <c r="A41" s="25">
        <v>1</v>
      </c>
      <c r="B41" s="103" t="s">
        <v>284</v>
      </c>
      <c r="C41" s="104"/>
      <c r="D41" s="105"/>
      <c r="E41" s="26">
        <v>550500</v>
      </c>
    </row>
    <row r="42" spans="1:5" s="62" customFormat="1" x14ac:dyDescent="0.25">
      <c r="A42" s="25"/>
      <c r="B42" s="102" t="s">
        <v>216</v>
      </c>
      <c r="C42" s="85"/>
      <c r="D42" s="86"/>
      <c r="E42" s="27">
        <f>SUM(E41)</f>
        <v>550500</v>
      </c>
    </row>
    <row r="43" spans="1:5" s="62" customFormat="1" ht="43.5" customHeight="1" x14ac:dyDescent="0.25">
      <c r="A43" s="122" t="s">
        <v>285</v>
      </c>
      <c r="B43" s="123"/>
      <c r="C43" s="123"/>
      <c r="D43" s="123"/>
      <c r="E43" s="124"/>
    </row>
    <row r="44" spans="1:5" s="62" customFormat="1" ht="55.5" customHeight="1" x14ac:dyDescent="0.25">
      <c r="A44" s="25">
        <v>1</v>
      </c>
      <c r="B44" s="103" t="s">
        <v>0</v>
      </c>
      <c r="C44" s="104"/>
      <c r="D44" s="105"/>
      <c r="E44" s="26">
        <v>2000000</v>
      </c>
    </row>
    <row r="45" spans="1:5" s="62" customFormat="1" x14ac:dyDescent="0.25">
      <c r="A45" s="25"/>
      <c r="B45" s="102" t="s">
        <v>216</v>
      </c>
      <c r="C45" s="85"/>
      <c r="D45" s="86"/>
      <c r="E45" s="27">
        <f>E44</f>
        <v>2000000</v>
      </c>
    </row>
    <row r="46" spans="1:5" s="62" customFormat="1" ht="40.5" customHeight="1" x14ac:dyDescent="0.25">
      <c r="A46" s="122" t="s">
        <v>14</v>
      </c>
      <c r="B46" s="123"/>
      <c r="C46" s="123"/>
      <c r="D46" s="123"/>
      <c r="E46" s="124"/>
    </row>
    <row r="47" spans="1:5" s="62" customFormat="1" ht="36.75" customHeight="1" x14ac:dyDescent="0.25">
      <c r="A47" s="25">
        <v>1</v>
      </c>
      <c r="B47" s="103" t="s">
        <v>300</v>
      </c>
      <c r="C47" s="104"/>
      <c r="D47" s="105"/>
      <c r="E47" s="26">
        <v>650371</v>
      </c>
    </row>
    <row r="48" spans="1:5" s="62" customFormat="1" x14ac:dyDescent="0.25">
      <c r="A48" s="25"/>
      <c r="B48" s="102" t="s">
        <v>216</v>
      </c>
      <c r="C48" s="85"/>
      <c r="D48" s="86"/>
      <c r="E48" s="27">
        <f>E47</f>
        <v>650371</v>
      </c>
    </row>
    <row r="49" spans="1:5" s="62" customFormat="1" ht="36" customHeight="1" x14ac:dyDescent="0.25">
      <c r="A49" s="89" t="s">
        <v>338</v>
      </c>
      <c r="B49" s="90"/>
      <c r="C49" s="90"/>
      <c r="D49" s="90"/>
      <c r="E49" s="91"/>
    </row>
    <row r="50" spans="1:5" s="62" customFormat="1" ht="72" customHeight="1" x14ac:dyDescent="0.25">
      <c r="A50" s="25">
        <v>1</v>
      </c>
      <c r="B50" s="103" t="s">
        <v>406</v>
      </c>
      <c r="C50" s="104"/>
      <c r="D50" s="105"/>
      <c r="E50" s="26">
        <v>180000</v>
      </c>
    </row>
    <row r="51" spans="1:5" s="62" customFormat="1" x14ac:dyDescent="0.25">
      <c r="A51" s="25"/>
      <c r="B51" s="102" t="s">
        <v>216</v>
      </c>
      <c r="C51" s="85"/>
      <c r="D51" s="86"/>
      <c r="E51" s="27">
        <f>E50</f>
        <v>180000</v>
      </c>
    </row>
    <row r="52" spans="1:5" s="62" customFormat="1" ht="42" customHeight="1" x14ac:dyDescent="0.25">
      <c r="A52" s="122" t="s">
        <v>60</v>
      </c>
      <c r="B52" s="123"/>
      <c r="C52" s="123"/>
      <c r="D52" s="123"/>
      <c r="E52" s="124"/>
    </row>
    <row r="53" spans="1:5" s="62" customFormat="1" ht="63" customHeight="1" x14ac:dyDescent="0.25">
      <c r="A53" s="25">
        <v>1</v>
      </c>
      <c r="B53" s="103" t="s">
        <v>407</v>
      </c>
      <c r="C53" s="104"/>
      <c r="D53" s="105"/>
      <c r="E53" s="26">
        <v>18282</v>
      </c>
    </row>
    <row r="54" spans="1:5" s="62" customFormat="1" x14ac:dyDescent="0.25">
      <c r="A54" s="25"/>
      <c r="B54" s="102" t="s">
        <v>216</v>
      </c>
      <c r="C54" s="85"/>
      <c r="D54" s="86"/>
      <c r="E54" s="27">
        <f>E53</f>
        <v>18282</v>
      </c>
    </row>
    <row r="55" spans="1:5" s="62" customFormat="1" x14ac:dyDescent="0.25">
      <c r="A55" s="89" t="s">
        <v>282</v>
      </c>
      <c r="B55" s="90"/>
      <c r="C55" s="90"/>
      <c r="D55" s="90"/>
      <c r="E55" s="91"/>
    </row>
    <row r="56" spans="1:5" s="62" customFormat="1" ht="63" customHeight="1" x14ac:dyDescent="0.25">
      <c r="A56" s="25">
        <v>1</v>
      </c>
      <c r="B56" s="103" t="s">
        <v>339</v>
      </c>
      <c r="C56" s="104"/>
      <c r="D56" s="105"/>
      <c r="E56" s="26">
        <v>2995892</v>
      </c>
    </row>
    <row r="57" spans="1:5" s="62" customFormat="1" x14ac:dyDescent="0.25">
      <c r="A57" s="25"/>
      <c r="B57" s="102" t="s">
        <v>216</v>
      </c>
      <c r="C57" s="85"/>
      <c r="D57" s="86"/>
      <c r="E57" s="27">
        <f>E56</f>
        <v>2995892</v>
      </c>
    </row>
    <row r="58" spans="1:5" s="62" customFormat="1" x14ac:dyDescent="0.25">
      <c r="A58" s="89" t="s">
        <v>408</v>
      </c>
      <c r="B58" s="90"/>
      <c r="C58" s="90"/>
      <c r="D58" s="90"/>
      <c r="E58" s="91"/>
    </row>
    <row r="59" spans="1:5" s="62" customFormat="1" ht="37.5" customHeight="1" x14ac:dyDescent="0.25">
      <c r="A59" s="25">
        <v>1</v>
      </c>
      <c r="B59" s="103" t="s">
        <v>340</v>
      </c>
      <c r="C59" s="104"/>
      <c r="D59" s="105"/>
      <c r="E59" s="26">
        <v>288929</v>
      </c>
    </row>
    <row r="60" spans="1:5" s="62" customFormat="1" x14ac:dyDescent="0.25">
      <c r="A60" s="25"/>
      <c r="B60" s="102" t="s">
        <v>216</v>
      </c>
      <c r="C60" s="85"/>
      <c r="D60" s="86"/>
      <c r="E60" s="27">
        <f>E59</f>
        <v>288929</v>
      </c>
    </row>
    <row r="61" spans="1:5" s="62" customFormat="1" x14ac:dyDescent="0.25">
      <c r="A61" s="25"/>
      <c r="B61" s="102" t="s">
        <v>286</v>
      </c>
      <c r="C61" s="85"/>
      <c r="D61" s="86"/>
      <c r="E61" s="27">
        <f>E27+E30+E36+E45+E48+E33+E39+E42+E51+E441+E54+E57+E60</f>
        <v>18966112</v>
      </c>
    </row>
    <row r="62" spans="1:5" s="62" customFormat="1" ht="31.5" customHeight="1" x14ac:dyDescent="0.25">
      <c r="A62" s="164" t="s">
        <v>341</v>
      </c>
      <c r="B62" s="165"/>
      <c r="C62" s="165"/>
      <c r="D62" s="165"/>
      <c r="E62" s="166"/>
    </row>
    <row r="63" spans="1:5" s="62" customFormat="1" ht="33.75" customHeight="1" x14ac:dyDescent="0.25">
      <c r="A63" s="89" t="s">
        <v>41</v>
      </c>
      <c r="B63" s="90"/>
      <c r="C63" s="90"/>
      <c r="D63" s="90"/>
      <c r="E63" s="91"/>
    </row>
    <row r="64" spans="1:5" s="62" customFormat="1" ht="39.75" customHeight="1" x14ac:dyDescent="0.25">
      <c r="A64" s="25">
        <v>1</v>
      </c>
      <c r="B64" s="103" t="s">
        <v>409</v>
      </c>
      <c r="C64" s="104"/>
      <c r="D64" s="105"/>
      <c r="E64" s="26">
        <v>135000</v>
      </c>
    </row>
    <row r="65" spans="1:251" s="62" customFormat="1" x14ac:dyDescent="0.25">
      <c r="A65" s="25"/>
      <c r="B65" s="102" t="s">
        <v>216</v>
      </c>
      <c r="C65" s="85"/>
      <c r="D65" s="86"/>
      <c r="E65" s="27">
        <f>E64</f>
        <v>135000</v>
      </c>
    </row>
    <row r="66" spans="1:251" s="62" customFormat="1" x14ac:dyDescent="0.25">
      <c r="A66" s="89" t="s">
        <v>217</v>
      </c>
      <c r="B66" s="90"/>
      <c r="C66" s="90"/>
      <c r="D66" s="90"/>
      <c r="E66" s="91"/>
    </row>
    <row r="67" spans="1:251" s="62" customFormat="1" ht="39" customHeight="1" x14ac:dyDescent="0.25">
      <c r="A67" s="25">
        <v>1</v>
      </c>
      <c r="B67" s="103" t="s">
        <v>410</v>
      </c>
      <c r="C67" s="104"/>
      <c r="D67" s="105"/>
      <c r="E67" s="26">
        <v>400000</v>
      </c>
    </row>
    <row r="68" spans="1:251" s="62" customFormat="1" x14ac:dyDescent="0.25">
      <c r="A68" s="25"/>
      <c r="B68" s="102" t="s">
        <v>216</v>
      </c>
      <c r="C68" s="85"/>
      <c r="D68" s="86"/>
      <c r="E68" s="27">
        <f>E67</f>
        <v>400000</v>
      </c>
    </row>
    <row r="69" spans="1:251" s="62" customFormat="1" x14ac:dyDescent="0.25">
      <c r="A69" s="25"/>
      <c r="B69" s="102" t="s">
        <v>342</v>
      </c>
      <c r="C69" s="85"/>
      <c r="D69" s="86"/>
      <c r="E69" s="27">
        <f>E65+E68</f>
        <v>535000</v>
      </c>
    </row>
    <row r="70" spans="1:251" s="62" customFormat="1" ht="44.25" customHeight="1" x14ac:dyDescent="0.25">
      <c r="A70" s="137" t="s">
        <v>343</v>
      </c>
      <c r="B70" s="138"/>
      <c r="C70" s="138"/>
      <c r="D70" s="138"/>
      <c r="E70" s="139"/>
    </row>
    <row r="71" spans="1:251" s="62" customFormat="1" x14ac:dyDescent="0.25">
      <c r="A71" s="122" t="s">
        <v>287</v>
      </c>
      <c r="B71" s="123"/>
      <c r="C71" s="123"/>
      <c r="D71" s="123"/>
      <c r="E71" s="124"/>
    </row>
    <row r="72" spans="1:251" s="62" customFormat="1" ht="70.5" customHeight="1" x14ac:dyDescent="0.25">
      <c r="A72" s="28">
        <v>1</v>
      </c>
      <c r="B72" s="157" t="s">
        <v>288</v>
      </c>
      <c r="C72" s="158"/>
      <c r="D72" s="159"/>
      <c r="E72" s="29">
        <f>4401606+2249867+6893174</f>
        <v>13544647</v>
      </c>
    </row>
    <row r="73" spans="1:251" s="62" customFormat="1" ht="58.5" customHeight="1" x14ac:dyDescent="0.25">
      <c r="A73" s="28">
        <v>2</v>
      </c>
      <c r="B73" s="103" t="s">
        <v>344</v>
      </c>
      <c r="C73" s="104"/>
      <c r="D73" s="105"/>
      <c r="E73" s="29">
        <v>510490</v>
      </c>
    </row>
    <row r="74" spans="1:251" s="62" customFormat="1" ht="39.75" customHeight="1" x14ac:dyDescent="0.25">
      <c r="A74" s="28">
        <v>3</v>
      </c>
      <c r="B74" s="157" t="s">
        <v>345</v>
      </c>
      <c r="C74" s="158"/>
      <c r="D74" s="159"/>
      <c r="E74" s="29">
        <v>2000000</v>
      </c>
    </row>
    <row r="75" spans="1:251" s="62" customFormat="1" ht="57" customHeight="1" x14ac:dyDescent="0.25">
      <c r="A75" s="28">
        <v>4</v>
      </c>
      <c r="B75" s="103" t="s">
        <v>346</v>
      </c>
      <c r="C75" s="104"/>
      <c r="D75" s="105"/>
      <c r="E75" s="26">
        <v>195000</v>
      </c>
    </row>
    <row r="76" spans="1:251" s="62" customFormat="1" ht="81.75" customHeight="1" x14ac:dyDescent="0.25">
      <c r="A76" s="28">
        <v>5</v>
      </c>
      <c r="B76" s="157" t="s">
        <v>494</v>
      </c>
      <c r="C76" s="158"/>
      <c r="D76" s="159"/>
      <c r="E76" s="29">
        <f>2000000-305769</f>
        <v>1694231</v>
      </c>
    </row>
    <row r="77" spans="1:251" s="62" customFormat="1" ht="63" customHeight="1" x14ac:dyDescent="0.25">
      <c r="A77" s="28">
        <v>6</v>
      </c>
      <c r="B77" s="157" t="s">
        <v>225</v>
      </c>
      <c r="C77" s="158"/>
      <c r="D77" s="159"/>
      <c r="E77" s="29">
        <f>2400000+1000000-1000000</f>
        <v>2400000</v>
      </c>
    </row>
    <row r="78" spans="1:251" s="62" customFormat="1" ht="49.5" customHeight="1" x14ac:dyDescent="0.25">
      <c r="A78" s="28">
        <v>7</v>
      </c>
      <c r="B78" s="157" t="s">
        <v>289</v>
      </c>
      <c r="C78" s="158"/>
      <c r="D78" s="159"/>
      <c r="E78" s="29">
        <v>1188617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</row>
    <row r="79" spans="1:251" s="62" customFormat="1" ht="39.75" customHeight="1" x14ac:dyDescent="0.25">
      <c r="A79" s="28">
        <v>8</v>
      </c>
      <c r="B79" s="103" t="s">
        <v>290</v>
      </c>
      <c r="C79" s="104"/>
      <c r="D79" s="105"/>
      <c r="E79" s="29">
        <v>116000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</row>
    <row r="80" spans="1:251" s="62" customFormat="1" ht="42" customHeight="1" x14ac:dyDescent="0.25">
      <c r="A80" s="28">
        <v>9</v>
      </c>
      <c r="B80" s="103" t="s">
        <v>471</v>
      </c>
      <c r="C80" s="104"/>
      <c r="D80" s="105"/>
      <c r="E80" s="29">
        <v>673552</v>
      </c>
    </row>
    <row r="81" spans="1:5" s="62" customFormat="1" ht="48.75" customHeight="1" x14ac:dyDescent="0.25">
      <c r="A81" s="28">
        <v>10</v>
      </c>
      <c r="B81" s="103" t="s">
        <v>347</v>
      </c>
      <c r="C81" s="104"/>
      <c r="D81" s="105"/>
      <c r="E81" s="29">
        <v>82896</v>
      </c>
    </row>
    <row r="82" spans="1:5" s="62" customFormat="1" ht="40.5" customHeight="1" x14ac:dyDescent="0.25">
      <c r="A82" s="28">
        <v>11</v>
      </c>
      <c r="B82" s="103" t="s">
        <v>291</v>
      </c>
      <c r="C82" s="104"/>
      <c r="D82" s="105"/>
      <c r="E82" s="29">
        <v>185000</v>
      </c>
    </row>
    <row r="83" spans="1:5" s="62" customFormat="1" ht="40.5" customHeight="1" x14ac:dyDescent="0.25">
      <c r="A83" s="28">
        <v>12</v>
      </c>
      <c r="B83" s="103" t="s">
        <v>292</v>
      </c>
      <c r="C83" s="104"/>
      <c r="D83" s="105"/>
      <c r="E83" s="29">
        <v>335000</v>
      </c>
    </row>
    <row r="84" spans="1:5" s="62" customFormat="1" ht="36.75" customHeight="1" x14ac:dyDescent="0.25">
      <c r="A84" s="28">
        <v>13</v>
      </c>
      <c r="B84" s="103" t="s">
        <v>293</v>
      </c>
      <c r="C84" s="104"/>
      <c r="D84" s="105"/>
      <c r="E84" s="29">
        <v>185000</v>
      </c>
    </row>
    <row r="85" spans="1:5" s="62" customFormat="1" ht="48" customHeight="1" x14ac:dyDescent="0.25">
      <c r="A85" s="28">
        <v>14</v>
      </c>
      <c r="B85" s="103" t="s">
        <v>294</v>
      </c>
      <c r="C85" s="104"/>
      <c r="D85" s="105"/>
      <c r="E85" s="29">
        <v>185000</v>
      </c>
    </row>
    <row r="86" spans="1:5" s="62" customFormat="1" ht="48" customHeight="1" x14ac:dyDescent="0.25">
      <c r="A86" s="28">
        <v>15</v>
      </c>
      <c r="B86" s="103" t="s">
        <v>295</v>
      </c>
      <c r="C86" s="104"/>
      <c r="D86" s="105"/>
      <c r="E86" s="29">
        <v>185000</v>
      </c>
    </row>
    <row r="87" spans="1:5" s="62" customFormat="1" ht="51.75" customHeight="1" x14ac:dyDescent="0.25">
      <c r="A87" s="28">
        <v>16</v>
      </c>
      <c r="B87" s="103" t="s">
        <v>348</v>
      </c>
      <c r="C87" s="104"/>
      <c r="D87" s="105"/>
      <c r="E87" s="29">
        <v>829945</v>
      </c>
    </row>
    <row r="88" spans="1:5" s="62" customFormat="1" ht="66.75" customHeight="1" x14ac:dyDescent="0.25">
      <c r="A88" s="28">
        <v>17</v>
      </c>
      <c r="B88" s="173" t="s">
        <v>411</v>
      </c>
      <c r="C88" s="173"/>
      <c r="D88" s="173"/>
      <c r="E88" s="29">
        <v>5702</v>
      </c>
    </row>
    <row r="89" spans="1:5" s="62" customFormat="1" x14ac:dyDescent="0.25">
      <c r="A89" s="25"/>
      <c r="B89" s="102" t="s">
        <v>216</v>
      </c>
      <c r="C89" s="85"/>
      <c r="D89" s="86"/>
      <c r="E89" s="27">
        <f>SUM(E72:E88)</f>
        <v>24316080</v>
      </c>
    </row>
    <row r="90" spans="1:5" s="62" customFormat="1" ht="33.75" customHeight="1" x14ac:dyDescent="0.25">
      <c r="A90" s="89" t="s">
        <v>75</v>
      </c>
      <c r="B90" s="90"/>
      <c r="C90" s="90"/>
      <c r="D90" s="90"/>
      <c r="E90" s="91"/>
    </row>
    <row r="91" spans="1:5" s="62" customFormat="1" ht="78" customHeight="1" x14ac:dyDescent="0.25">
      <c r="A91" s="25">
        <v>1</v>
      </c>
      <c r="B91" s="103" t="s">
        <v>412</v>
      </c>
      <c r="C91" s="104"/>
      <c r="D91" s="105"/>
      <c r="E91" s="26">
        <f>1600000+1718228-199809</f>
        <v>3118419</v>
      </c>
    </row>
    <row r="92" spans="1:5" s="62" customFormat="1" x14ac:dyDescent="0.25">
      <c r="A92" s="25"/>
      <c r="B92" s="102" t="s">
        <v>216</v>
      </c>
      <c r="C92" s="85"/>
      <c r="D92" s="86"/>
      <c r="E92" s="27">
        <f>E91</f>
        <v>3118419</v>
      </c>
    </row>
    <row r="93" spans="1:5" s="62" customFormat="1" ht="24.75" customHeight="1" x14ac:dyDescent="0.25">
      <c r="A93" s="122" t="s">
        <v>296</v>
      </c>
      <c r="B93" s="123"/>
      <c r="C93" s="123"/>
      <c r="D93" s="123"/>
      <c r="E93" s="124"/>
    </row>
    <row r="94" spans="1:5" s="62" customFormat="1" ht="39.75" customHeight="1" x14ac:dyDescent="0.25">
      <c r="A94" s="25">
        <v>1</v>
      </c>
      <c r="B94" s="157" t="s">
        <v>290</v>
      </c>
      <c r="C94" s="158"/>
      <c r="D94" s="159"/>
      <c r="E94" s="29">
        <v>154073</v>
      </c>
    </row>
    <row r="95" spans="1:5" s="62" customFormat="1" ht="53.25" customHeight="1" x14ac:dyDescent="0.25">
      <c r="A95" s="25">
        <v>2</v>
      </c>
      <c r="B95" s="157" t="s">
        <v>349</v>
      </c>
      <c r="C95" s="158"/>
      <c r="D95" s="159"/>
      <c r="E95" s="29">
        <f>2000000+1002624</f>
        <v>3002624</v>
      </c>
    </row>
    <row r="96" spans="1:5" s="62" customFormat="1" x14ac:dyDescent="0.25">
      <c r="A96" s="25"/>
      <c r="B96" s="102" t="s">
        <v>216</v>
      </c>
      <c r="C96" s="85"/>
      <c r="D96" s="86"/>
      <c r="E96" s="27">
        <f>SUM(E94:E95)</f>
        <v>3156697</v>
      </c>
    </row>
    <row r="97" spans="1:5" s="62" customFormat="1" ht="25.5" customHeight="1" x14ac:dyDescent="0.25">
      <c r="A97" s="170" t="s">
        <v>23</v>
      </c>
      <c r="B97" s="171"/>
      <c r="C97" s="171"/>
      <c r="D97" s="171"/>
      <c r="E97" s="172"/>
    </row>
    <row r="98" spans="1:5" s="62" customFormat="1" ht="41.25" customHeight="1" x14ac:dyDescent="0.25">
      <c r="A98" s="25">
        <v>1</v>
      </c>
      <c r="B98" s="103" t="s">
        <v>350</v>
      </c>
      <c r="C98" s="104"/>
      <c r="D98" s="105"/>
      <c r="E98" s="26">
        <v>2886902</v>
      </c>
    </row>
    <row r="99" spans="1:5" s="62" customFormat="1" x14ac:dyDescent="0.25">
      <c r="A99" s="25"/>
      <c r="B99" s="102" t="s">
        <v>216</v>
      </c>
      <c r="C99" s="85"/>
      <c r="D99" s="86"/>
      <c r="E99" s="27">
        <f>E98</f>
        <v>2886902</v>
      </c>
    </row>
    <row r="100" spans="1:5" s="62" customFormat="1" ht="30.75" customHeight="1" x14ac:dyDescent="0.25">
      <c r="A100" s="122" t="s">
        <v>41</v>
      </c>
      <c r="B100" s="123"/>
      <c r="C100" s="123"/>
      <c r="D100" s="123"/>
      <c r="E100" s="124"/>
    </row>
    <row r="101" spans="1:5" s="62" customFormat="1" ht="53.25" customHeight="1" x14ac:dyDescent="0.25">
      <c r="A101" s="25">
        <v>1</v>
      </c>
      <c r="B101" s="103" t="s">
        <v>413</v>
      </c>
      <c r="C101" s="104"/>
      <c r="D101" s="105"/>
      <c r="E101" s="26">
        <f>5900000-600000+234076+10890317</f>
        <v>16424393</v>
      </c>
    </row>
    <row r="102" spans="1:5" s="62" customFormat="1" ht="37.5" customHeight="1" x14ac:dyDescent="0.25">
      <c r="A102" s="25">
        <v>2</v>
      </c>
      <c r="B102" s="154" t="s">
        <v>414</v>
      </c>
      <c r="C102" s="155"/>
      <c r="D102" s="156"/>
      <c r="E102" s="26">
        <f>700000+2338283</f>
        <v>3038283</v>
      </c>
    </row>
    <row r="103" spans="1:5" s="62" customFormat="1" ht="40.5" customHeight="1" x14ac:dyDescent="0.25">
      <c r="A103" s="25">
        <v>3</v>
      </c>
      <c r="B103" s="148" t="s">
        <v>297</v>
      </c>
      <c r="C103" s="149"/>
      <c r="D103" s="150"/>
      <c r="E103" s="26">
        <f>691784+150475</f>
        <v>842259</v>
      </c>
    </row>
    <row r="104" spans="1:5" s="62" customFormat="1" ht="42" customHeight="1" x14ac:dyDescent="0.25">
      <c r="A104" s="25">
        <v>4</v>
      </c>
      <c r="B104" s="148" t="s">
        <v>351</v>
      </c>
      <c r="C104" s="149"/>
      <c r="D104" s="150"/>
      <c r="E104" s="26">
        <v>473202</v>
      </c>
    </row>
    <row r="105" spans="1:5" s="62" customFormat="1" ht="42" customHeight="1" x14ac:dyDescent="0.25">
      <c r="A105" s="25">
        <v>5</v>
      </c>
      <c r="B105" s="157" t="s">
        <v>290</v>
      </c>
      <c r="C105" s="158"/>
      <c r="D105" s="159"/>
      <c r="E105" s="29">
        <v>319385</v>
      </c>
    </row>
    <row r="106" spans="1:5" s="62" customFormat="1" ht="50.25" customHeight="1" x14ac:dyDescent="0.25">
      <c r="A106" s="25">
        <v>6</v>
      </c>
      <c r="B106" s="157" t="s">
        <v>415</v>
      </c>
      <c r="C106" s="158"/>
      <c r="D106" s="159"/>
      <c r="E106" s="29">
        <f>2800000</f>
        <v>2800000</v>
      </c>
    </row>
    <row r="107" spans="1:5" s="62" customFormat="1" ht="33" customHeight="1" x14ac:dyDescent="0.25">
      <c r="A107" s="25">
        <v>7</v>
      </c>
      <c r="B107" s="157" t="s">
        <v>416</v>
      </c>
      <c r="C107" s="158"/>
      <c r="D107" s="159"/>
      <c r="E107" s="29">
        <v>98375</v>
      </c>
    </row>
    <row r="108" spans="1:5" s="62" customFormat="1" x14ac:dyDescent="0.25">
      <c r="A108" s="25"/>
      <c r="B108" s="102" t="s">
        <v>216</v>
      </c>
      <c r="C108" s="85"/>
      <c r="D108" s="86"/>
      <c r="E108" s="27">
        <f>SUM(E101:E107)</f>
        <v>23995897</v>
      </c>
    </row>
    <row r="109" spans="1:5" s="62" customFormat="1" x14ac:dyDescent="0.25">
      <c r="A109" s="122" t="s">
        <v>298</v>
      </c>
      <c r="B109" s="123"/>
      <c r="C109" s="123"/>
      <c r="D109" s="123"/>
      <c r="E109" s="124"/>
    </row>
    <row r="110" spans="1:5" s="62" customFormat="1" ht="40.5" customHeight="1" x14ac:dyDescent="0.25">
      <c r="A110" s="25">
        <v>1</v>
      </c>
      <c r="B110" s="148" t="s">
        <v>1</v>
      </c>
      <c r="C110" s="149"/>
      <c r="D110" s="150"/>
      <c r="E110" s="26">
        <v>600000</v>
      </c>
    </row>
    <row r="111" spans="1:5" s="62" customFormat="1" ht="45" customHeight="1" x14ac:dyDescent="0.25">
      <c r="A111" s="25">
        <v>2</v>
      </c>
      <c r="B111" s="157" t="s">
        <v>290</v>
      </c>
      <c r="C111" s="158"/>
      <c r="D111" s="159"/>
      <c r="E111" s="26">
        <v>360770</v>
      </c>
    </row>
    <row r="112" spans="1:5" s="62" customFormat="1" ht="66.75" customHeight="1" x14ac:dyDescent="0.25">
      <c r="A112" s="25">
        <v>3</v>
      </c>
      <c r="B112" s="157" t="s">
        <v>2</v>
      </c>
      <c r="C112" s="158"/>
      <c r="D112" s="159"/>
      <c r="E112" s="26">
        <f>1200000+800000</f>
        <v>2000000</v>
      </c>
    </row>
    <row r="113" spans="1:5" s="62" customFormat="1" ht="30.75" customHeight="1" x14ac:dyDescent="0.25">
      <c r="A113" s="25">
        <v>4</v>
      </c>
      <c r="B113" s="157" t="s">
        <v>226</v>
      </c>
      <c r="C113" s="158"/>
      <c r="D113" s="159"/>
      <c r="E113" s="26">
        <v>1000000</v>
      </c>
    </row>
    <row r="114" spans="1:5" s="62" customFormat="1" ht="37.5" customHeight="1" x14ac:dyDescent="0.25">
      <c r="A114" s="25">
        <v>5</v>
      </c>
      <c r="B114" s="157" t="s">
        <v>352</v>
      </c>
      <c r="C114" s="158"/>
      <c r="D114" s="159"/>
      <c r="E114" s="26">
        <v>1871901</v>
      </c>
    </row>
    <row r="115" spans="1:5" s="62" customFormat="1" ht="87.75" customHeight="1" x14ac:dyDescent="0.25">
      <c r="A115" s="25">
        <v>6</v>
      </c>
      <c r="B115" s="157" t="s">
        <v>417</v>
      </c>
      <c r="C115" s="158"/>
      <c r="D115" s="159"/>
      <c r="E115" s="26">
        <v>57009</v>
      </c>
    </row>
    <row r="116" spans="1:5" s="62" customFormat="1" ht="69.75" customHeight="1" x14ac:dyDescent="0.25">
      <c r="A116" s="25">
        <v>7</v>
      </c>
      <c r="B116" s="157" t="s">
        <v>353</v>
      </c>
      <c r="C116" s="158"/>
      <c r="D116" s="159"/>
      <c r="E116" s="26">
        <v>804518</v>
      </c>
    </row>
    <row r="117" spans="1:5" s="62" customFormat="1" x14ac:dyDescent="0.25">
      <c r="A117" s="25"/>
      <c r="B117" s="102" t="s">
        <v>216</v>
      </c>
      <c r="C117" s="85"/>
      <c r="D117" s="86"/>
      <c r="E117" s="27">
        <f>SUM(E110:E116)</f>
        <v>6694198</v>
      </c>
    </row>
    <row r="118" spans="1:5" s="62" customFormat="1" x14ac:dyDescent="0.25">
      <c r="A118" s="122" t="s">
        <v>227</v>
      </c>
      <c r="B118" s="123"/>
      <c r="C118" s="123"/>
      <c r="D118" s="123"/>
      <c r="E118" s="124"/>
    </row>
    <row r="119" spans="1:5" s="62" customFormat="1" ht="35.25" customHeight="1" x14ac:dyDescent="0.25">
      <c r="A119" s="25">
        <v>1</v>
      </c>
      <c r="B119" s="157" t="s">
        <v>290</v>
      </c>
      <c r="C119" s="158"/>
      <c r="D119" s="159"/>
      <c r="E119" s="26">
        <v>234250</v>
      </c>
    </row>
    <row r="120" spans="1:5" s="62" customFormat="1" ht="30.75" customHeight="1" x14ac:dyDescent="0.25">
      <c r="A120" s="25">
        <v>2</v>
      </c>
      <c r="B120" s="148" t="s">
        <v>297</v>
      </c>
      <c r="C120" s="149"/>
      <c r="D120" s="150"/>
      <c r="E120" s="26">
        <f>1898257-1000000</f>
        <v>898257</v>
      </c>
    </row>
    <row r="121" spans="1:5" s="62" customFormat="1" ht="36" customHeight="1" x14ac:dyDescent="0.25">
      <c r="A121" s="25">
        <v>3</v>
      </c>
      <c r="B121" s="148" t="s">
        <v>3</v>
      </c>
      <c r="C121" s="149"/>
      <c r="D121" s="150"/>
      <c r="E121" s="26">
        <f>1000000+1466685</f>
        <v>2466685</v>
      </c>
    </row>
    <row r="122" spans="1:5" s="62" customFormat="1" ht="34.5" customHeight="1" x14ac:dyDescent="0.25">
      <c r="A122" s="25">
        <v>4</v>
      </c>
      <c r="B122" s="148" t="s">
        <v>228</v>
      </c>
      <c r="C122" s="149"/>
      <c r="D122" s="150"/>
      <c r="E122" s="26">
        <v>2000000</v>
      </c>
    </row>
    <row r="123" spans="1:5" s="62" customFormat="1" ht="36.75" customHeight="1" x14ac:dyDescent="0.25">
      <c r="A123" s="25">
        <v>5</v>
      </c>
      <c r="B123" s="148" t="s">
        <v>4</v>
      </c>
      <c r="C123" s="149"/>
      <c r="D123" s="150"/>
      <c r="E123" s="26">
        <v>378332</v>
      </c>
    </row>
    <row r="124" spans="1:5" s="62" customFormat="1" ht="52.5" customHeight="1" x14ac:dyDescent="0.25">
      <c r="A124" s="25">
        <v>6</v>
      </c>
      <c r="B124" s="116" t="s">
        <v>484</v>
      </c>
      <c r="C124" s="116"/>
      <c r="D124" s="116"/>
      <c r="E124" s="26">
        <v>570755</v>
      </c>
    </row>
    <row r="125" spans="1:5" s="62" customFormat="1" ht="39.75" customHeight="1" x14ac:dyDescent="0.25">
      <c r="A125" s="25">
        <v>7</v>
      </c>
      <c r="B125" s="103" t="s">
        <v>472</v>
      </c>
      <c r="C125" s="104"/>
      <c r="D125" s="105"/>
      <c r="E125" s="26">
        <v>198717</v>
      </c>
    </row>
    <row r="126" spans="1:5" s="62" customFormat="1" x14ac:dyDescent="0.25">
      <c r="A126" s="25"/>
      <c r="B126" s="102" t="s">
        <v>216</v>
      </c>
      <c r="C126" s="85"/>
      <c r="D126" s="86"/>
      <c r="E126" s="27">
        <f>SUM(E119:E125)</f>
        <v>6746996</v>
      </c>
    </row>
    <row r="127" spans="1:5" s="62" customFormat="1" ht="27" customHeight="1" x14ac:dyDescent="0.25">
      <c r="A127" s="89" t="s">
        <v>282</v>
      </c>
      <c r="B127" s="90"/>
      <c r="C127" s="90"/>
      <c r="D127" s="90"/>
      <c r="E127" s="91"/>
    </row>
    <row r="128" spans="1:5" s="62" customFormat="1" ht="48.75" customHeight="1" x14ac:dyDescent="0.25">
      <c r="A128" s="25">
        <v>1</v>
      </c>
      <c r="B128" s="103" t="s">
        <v>5</v>
      </c>
      <c r="C128" s="104"/>
      <c r="D128" s="105"/>
      <c r="E128" s="26">
        <f>9200000-2000000-335546+4000000</f>
        <v>10864454</v>
      </c>
    </row>
    <row r="129" spans="1:5" s="62" customFormat="1" ht="35.25" customHeight="1" x14ac:dyDescent="0.25">
      <c r="A129" s="25">
        <v>2</v>
      </c>
      <c r="B129" s="148" t="s">
        <v>297</v>
      </c>
      <c r="C129" s="149"/>
      <c r="D129" s="150"/>
      <c r="E129" s="26">
        <v>750000</v>
      </c>
    </row>
    <row r="130" spans="1:5" s="62" customFormat="1" ht="31.5" customHeight="1" x14ac:dyDescent="0.25">
      <c r="A130" s="25">
        <v>3</v>
      </c>
      <c r="B130" s="157" t="s">
        <v>290</v>
      </c>
      <c r="C130" s="158"/>
      <c r="D130" s="159"/>
      <c r="E130" s="26">
        <v>30000</v>
      </c>
    </row>
    <row r="131" spans="1:5" s="62" customFormat="1" ht="37.5" customHeight="1" x14ac:dyDescent="0.25">
      <c r="A131" s="25">
        <v>4</v>
      </c>
      <c r="B131" s="157" t="s">
        <v>6</v>
      </c>
      <c r="C131" s="158"/>
      <c r="D131" s="159"/>
      <c r="E131" s="26">
        <v>1000000</v>
      </c>
    </row>
    <row r="132" spans="1:5" s="62" customFormat="1" ht="33" customHeight="1" x14ac:dyDescent="0.25">
      <c r="A132" s="25">
        <v>5</v>
      </c>
      <c r="B132" s="157" t="s">
        <v>7</v>
      </c>
      <c r="C132" s="158"/>
      <c r="D132" s="159"/>
      <c r="E132" s="26">
        <v>1000000</v>
      </c>
    </row>
    <row r="133" spans="1:5" s="62" customFormat="1" x14ac:dyDescent="0.25">
      <c r="A133" s="25"/>
      <c r="B133" s="102" t="s">
        <v>216</v>
      </c>
      <c r="C133" s="85"/>
      <c r="D133" s="86"/>
      <c r="E133" s="27">
        <f>SUM(E128:E132)</f>
        <v>13644454</v>
      </c>
    </row>
    <row r="134" spans="1:5" s="62" customFormat="1" ht="33.75" customHeight="1" x14ac:dyDescent="0.25">
      <c r="A134" s="122" t="s">
        <v>27</v>
      </c>
      <c r="B134" s="123"/>
      <c r="C134" s="123"/>
      <c r="D134" s="123"/>
      <c r="E134" s="124"/>
    </row>
    <row r="135" spans="1:5" s="62" customFormat="1" ht="36.75" customHeight="1" x14ac:dyDescent="0.25">
      <c r="A135" s="25">
        <v>1</v>
      </c>
      <c r="B135" s="103" t="s">
        <v>229</v>
      </c>
      <c r="C135" s="104"/>
      <c r="D135" s="105"/>
      <c r="E135" s="26">
        <f>2559808+1747000+200701</f>
        <v>4507509</v>
      </c>
    </row>
    <row r="136" spans="1:5" s="62" customFormat="1" ht="31.5" customHeight="1" x14ac:dyDescent="0.25">
      <c r="A136" s="25">
        <v>2</v>
      </c>
      <c r="B136" s="157" t="s">
        <v>290</v>
      </c>
      <c r="C136" s="158"/>
      <c r="D136" s="159"/>
      <c r="E136" s="29">
        <v>98000</v>
      </c>
    </row>
    <row r="137" spans="1:5" s="62" customFormat="1" x14ac:dyDescent="0.25">
      <c r="A137" s="25"/>
      <c r="B137" s="102" t="s">
        <v>216</v>
      </c>
      <c r="C137" s="85"/>
      <c r="D137" s="86"/>
      <c r="E137" s="27">
        <f>SUM(E135:E136)</f>
        <v>4605509</v>
      </c>
    </row>
    <row r="138" spans="1:5" s="62" customFormat="1" ht="33.75" customHeight="1" x14ac:dyDescent="0.25">
      <c r="A138" s="122" t="s">
        <v>8</v>
      </c>
      <c r="B138" s="123"/>
      <c r="C138" s="123"/>
      <c r="D138" s="123"/>
      <c r="E138" s="124"/>
    </row>
    <row r="139" spans="1:5" s="62" customFormat="1" ht="33" customHeight="1" x14ac:dyDescent="0.25">
      <c r="A139" s="25">
        <v>1</v>
      </c>
      <c r="B139" s="148" t="s">
        <v>297</v>
      </c>
      <c r="C139" s="149"/>
      <c r="D139" s="150"/>
      <c r="E139" s="26">
        <v>565311</v>
      </c>
    </row>
    <row r="140" spans="1:5" s="62" customFormat="1" ht="35.25" customHeight="1" x14ac:dyDescent="0.25">
      <c r="A140" s="25">
        <v>2</v>
      </c>
      <c r="B140" s="148" t="s">
        <v>9</v>
      </c>
      <c r="C140" s="149"/>
      <c r="D140" s="150"/>
      <c r="E140" s="26">
        <v>1100000</v>
      </c>
    </row>
    <row r="141" spans="1:5" s="62" customFormat="1" ht="29.25" customHeight="1" x14ac:dyDescent="0.25">
      <c r="A141" s="25">
        <v>3</v>
      </c>
      <c r="B141" s="148" t="s">
        <v>230</v>
      </c>
      <c r="C141" s="149"/>
      <c r="D141" s="150"/>
      <c r="E141" s="26">
        <v>1000000</v>
      </c>
    </row>
    <row r="142" spans="1:5" s="62" customFormat="1" x14ac:dyDescent="0.25">
      <c r="A142" s="25"/>
      <c r="B142" s="102" t="s">
        <v>216</v>
      </c>
      <c r="C142" s="85"/>
      <c r="D142" s="86"/>
      <c r="E142" s="27">
        <f>SUM(E139:E141)</f>
        <v>2665311</v>
      </c>
    </row>
    <row r="143" spans="1:5" s="62" customFormat="1" ht="33" customHeight="1" x14ac:dyDescent="0.25">
      <c r="A143" s="122" t="s">
        <v>231</v>
      </c>
      <c r="B143" s="123"/>
      <c r="C143" s="123"/>
      <c r="D143" s="123"/>
      <c r="E143" s="124"/>
    </row>
    <row r="144" spans="1:5" s="62" customFormat="1" ht="40.5" customHeight="1" x14ac:dyDescent="0.25">
      <c r="A144" s="25">
        <v>1</v>
      </c>
      <c r="B144" s="148" t="s">
        <v>297</v>
      </c>
      <c r="C144" s="149"/>
      <c r="D144" s="150"/>
      <c r="E144" s="26">
        <f>731784-200000</f>
        <v>531784</v>
      </c>
    </row>
    <row r="145" spans="1:251" s="62" customFormat="1" ht="32.25" customHeight="1" x14ac:dyDescent="0.25">
      <c r="A145" s="25">
        <v>2</v>
      </c>
      <c r="B145" s="167" t="s">
        <v>354</v>
      </c>
      <c r="C145" s="168"/>
      <c r="D145" s="169"/>
      <c r="E145" s="26">
        <f>3000000-500000+5000000</f>
        <v>7500000</v>
      </c>
    </row>
    <row r="146" spans="1:251" s="62" customFormat="1" x14ac:dyDescent="0.25">
      <c r="A146" s="25"/>
      <c r="B146" s="102" t="s">
        <v>216</v>
      </c>
      <c r="C146" s="85"/>
      <c r="D146" s="86"/>
      <c r="E146" s="27">
        <f>SUM(E144:E145)</f>
        <v>8031784</v>
      </c>
    </row>
    <row r="147" spans="1:251" s="62" customFormat="1" ht="40.5" customHeight="1" x14ac:dyDescent="0.25">
      <c r="A147" s="89" t="s">
        <v>47</v>
      </c>
      <c r="B147" s="90"/>
      <c r="C147" s="90"/>
      <c r="D147" s="90"/>
      <c r="E147" s="91"/>
    </row>
    <row r="148" spans="1:251" s="62" customFormat="1" ht="37.5" customHeight="1" x14ac:dyDescent="0.25">
      <c r="A148" s="25">
        <v>1</v>
      </c>
      <c r="B148" s="103" t="s">
        <v>355</v>
      </c>
      <c r="C148" s="104"/>
      <c r="D148" s="105"/>
      <c r="E148" s="26">
        <v>387598</v>
      </c>
    </row>
    <row r="149" spans="1:251" s="62" customFormat="1" x14ac:dyDescent="0.25">
      <c r="A149" s="25"/>
      <c r="B149" s="78" t="s">
        <v>216</v>
      </c>
      <c r="C149" s="76"/>
      <c r="D149" s="77"/>
      <c r="E149" s="27">
        <f>E148</f>
        <v>387598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</row>
    <row r="150" spans="1:251" s="62" customFormat="1" ht="33.75" customHeight="1" x14ac:dyDescent="0.25">
      <c r="A150" s="89" t="s">
        <v>222</v>
      </c>
      <c r="B150" s="90"/>
      <c r="C150" s="90"/>
      <c r="D150" s="90"/>
      <c r="E150" s="91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</row>
    <row r="151" spans="1:251" s="62" customFormat="1" ht="35.25" customHeight="1" x14ac:dyDescent="0.25">
      <c r="A151" s="25">
        <v>1</v>
      </c>
      <c r="B151" s="157" t="s">
        <v>356</v>
      </c>
      <c r="C151" s="158"/>
      <c r="D151" s="159"/>
      <c r="E151" s="29">
        <f>800000+156840</f>
        <v>956840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</row>
    <row r="152" spans="1:251" s="62" customFormat="1" x14ac:dyDescent="0.25">
      <c r="A152" s="25"/>
      <c r="B152" s="78" t="s">
        <v>216</v>
      </c>
      <c r="C152" s="76"/>
      <c r="D152" s="77"/>
      <c r="E152" s="27">
        <f>E151</f>
        <v>956840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</row>
    <row r="153" spans="1:251" s="62" customFormat="1" x14ac:dyDescent="0.25">
      <c r="A153" s="25"/>
      <c r="B153" s="102" t="s">
        <v>10</v>
      </c>
      <c r="C153" s="85"/>
      <c r="D153" s="86"/>
      <c r="E153" s="27">
        <f>E146+E142+E137+E133+E126+E117+E108+E96+E89+E92+E149+E99+E152</f>
        <v>101206685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</row>
    <row r="154" spans="1:251" s="62" customFormat="1" ht="29.25" customHeight="1" x14ac:dyDescent="0.25">
      <c r="A154" s="137" t="s">
        <v>357</v>
      </c>
      <c r="B154" s="138"/>
      <c r="C154" s="138"/>
      <c r="D154" s="138"/>
      <c r="E154" s="139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</row>
    <row r="155" spans="1:251" s="62" customFormat="1" ht="29.25" customHeight="1" x14ac:dyDescent="0.25">
      <c r="A155" s="122" t="s">
        <v>11</v>
      </c>
      <c r="B155" s="123"/>
      <c r="C155" s="123"/>
      <c r="D155" s="123"/>
      <c r="E155" s="124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</row>
    <row r="156" spans="1:251" s="62" customFormat="1" ht="37.5" customHeight="1" x14ac:dyDescent="0.25">
      <c r="A156" s="25">
        <v>1</v>
      </c>
      <c r="B156" s="103" t="s">
        <v>232</v>
      </c>
      <c r="C156" s="104"/>
      <c r="D156" s="105"/>
      <c r="E156" s="26">
        <f>4319815-300000</f>
        <v>4019815</v>
      </c>
    </row>
    <row r="157" spans="1:251" s="62" customFormat="1" ht="39" customHeight="1" x14ac:dyDescent="0.25">
      <c r="A157" s="25">
        <v>2</v>
      </c>
      <c r="B157" s="103" t="s">
        <v>418</v>
      </c>
      <c r="C157" s="104"/>
      <c r="D157" s="105"/>
      <c r="E157" s="26">
        <f>2363034-200000</f>
        <v>2163034</v>
      </c>
    </row>
    <row r="158" spans="1:251" s="62" customFormat="1" ht="39.75" customHeight="1" x14ac:dyDescent="0.25">
      <c r="A158" s="25">
        <v>3</v>
      </c>
      <c r="B158" s="103" t="s">
        <v>233</v>
      </c>
      <c r="C158" s="104"/>
      <c r="D158" s="105"/>
      <c r="E158" s="26">
        <v>2730500</v>
      </c>
    </row>
    <row r="159" spans="1:251" s="62" customFormat="1" x14ac:dyDescent="0.25">
      <c r="A159" s="25"/>
      <c r="B159" s="102" t="s">
        <v>216</v>
      </c>
      <c r="C159" s="85"/>
      <c r="D159" s="86"/>
      <c r="E159" s="27">
        <f>SUM(E156:E158)</f>
        <v>8913349</v>
      </c>
    </row>
    <row r="160" spans="1:251" s="62" customFormat="1" ht="33.75" customHeight="1" x14ac:dyDescent="0.25">
      <c r="A160" s="122" t="s">
        <v>12</v>
      </c>
      <c r="B160" s="123"/>
      <c r="C160" s="123"/>
      <c r="D160" s="123"/>
      <c r="E160" s="124"/>
    </row>
    <row r="161" spans="1:5" s="62" customFormat="1" ht="37.5" customHeight="1" x14ac:dyDescent="0.25">
      <c r="A161" s="25">
        <v>1</v>
      </c>
      <c r="B161" s="103" t="s">
        <v>13</v>
      </c>
      <c r="C161" s="104"/>
      <c r="D161" s="105"/>
      <c r="E161" s="26">
        <v>436085</v>
      </c>
    </row>
    <row r="162" spans="1:5" s="62" customFormat="1" ht="33" customHeight="1" x14ac:dyDescent="0.25">
      <c r="A162" s="25">
        <v>2</v>
      </c>
      <c r="B162" s="103" t="s">
        <v>358</v>
      </c>
      <c r="C162" s="104"/>
      <c r="D162" s="105"/>
      <c r="E162" s="26">
        <v>29323</v>
      </c>
    </row>
    <row r="163" spans="1:5" s="62" customFormat="1" x14ac:dyDescent="0.25">
      <c r="A163" s="25"/>
      <c r="B163" s="102" t="s">
        <v>216</v>
      </c>
      <c r="C163" s="85"/>
      <c r="D163" s="86"/>
      <c r="E163" s="27">
        <f>E161+E162</f>
        <v>465408</v>
      </c>
    </row>
    <row r="164" spans="1:5" s="62" customFormat="1" ht="39.75" customHeight="1" x14ac:dyDescent="0.25">
      <c r="A164" s="122" t="s">
        <v>14</v>
      </c>
      <c r="B164" s="123"/>
      <c r="C164" s="123"/>
      <c r="D164" s="123"/>
      <c r="E164" s="124"/>
    </row>
    <row r="165" spans="1:5" s="62" customFormat="1" ht="90.75" customHeight="1" x14ac:dyDescent="0.25">
      <c r="A165" s="25">
        <v>1</v>
      </c>
      <c r="B165" s="103" t="s">
        <v>485</v>
      </c>
      <c r="C165" s="104"/>
      <c r="D165" s="105"/>
      <c r="E165" s="26">
        <f>5000000-400000-100000-2000000</f>
        <v>2500000</v>
      </c>
    </row>
    <row r="166" spans="1:5" s="62" customFormat="1" x14ac:dyDescent="0.25">
      <c r="A166" s="25"/>
      <c r="B166" s="102" t="s">
        <v>216</v>
      </c>
      <c r="C166" s="85"/>
      <c r="D166" s="86"/>
      <c r="E166" s="27">
        <f>E165</f>
        <v>2500000</v>
      </c>
    </row>
    <row r="167" spans="1:5" s="62" customFormat="1" x14ac:dyDescent="0.25">
      <c r="A167" s="89" t="s">
        <v>53</v>
      </c>
      <c r="B167" s="90"/>
      <c r="C167" s="90"/>
      <c r="D167" s="90"/>
      <c r="E167" s="91"/>
    </row>
    <row r="168" spans="1:5" s="62" customFormat="1" ht="40.5" customHeight="1" x14ac:dyDescent="0.25">
      <c r="A168" s="25">
        <v>1</v>
      </c>
      <c r="B168" s="103" t="s">
        <v>359</v>
      </c>
      <c r="C168" s="104"/>
      <c r="D168" s="105"/>
      <c r="E168" s="26">
        <v>775280</v>
      </c>
    </row>
    <row r="169" spans="1:5" s="62" customFormat="1" x14ac:dyDescent="0.25">
      <c r="A169" s="25"/>
      <c r="B169" s="102" t="s">
        <v>216</v>
      </c>
      <c r="C169" s="85"/>
      <c r="D169" s="86"/>
      <c r="E169" s="27">
        <f>E168</f>
        <v>775280</v>
      </c>
    </row>
    <row r="170" spans="1:5" s="62" customFormat="1" x14ac:dyDescent="0.25">
      <c r="A170" s="25"/>
      <c r="B170" s="102" t="s">
        <v>15</v>
      </c>
      <c r="C170" s="85"/>
      <c r="D170" s="86"/>
      <c r="E170" s="27">
        <f>E159+E163+E166+E169</f>
        <v>12654037</v>
      </c>
    </row>
    <row r="171" spans="1:5" s="62" customFormat="1" ht="37.5" customHeight="1" x14ac:dyDescent="0.25">
      <c r="A171" s="137" t="s">
        <v>16</v>
      </c>
      <c r="B171" s="138"/>
      <c r="C171" s="138"/>
      <c r="D171" s="138"/>
      <c r="E171" s="139"/>
    </row>
    <row r="172" spans="1:5" s="62" customFormat="1" ht="39" customHeight="1" x14ac:dyDescent="0.25">
      <c r="A172" s="122" t="s">
        <v>14</v>
      </c>
      <c r="B172" s="123"/>
      <c r="C172" s="123"/>
      <c r="D172" s="123"/>
      <c r="E172" s="124"/>
    </row>
    <row r="173" spans="1:5" s="62" customFormat="1" ht="42" customHeight="1" x14ac:dyDescent="0.25">
      <c r="A173" s="25">
        <v>1</v>
      </c>
      <c r="B173" s="103" t="s">
        <v>234</v>
      </c>
      <c r="C173" s="104"/>
      <c r="D173" s="105"/>
      <c r="E173" s="26">
        <v>1700000</v>
      </c>
    </row>
    <row r="174" spans="1:5" s="62" customFormat="1" ht="42" customHeight="1" x14ac:dyDescent="0.25">
      <c r="A174" s="25">
        <v>2</v>
      </c>
      <c r="B174" s="103" t="s">
        <v>17</v>
      </c>
      <c r="C174" s="104"/>
      <c r="D174" s="105"/>
      <c r="E174" s="26">
        <v>800000</v>
      </c>
    </row>
    <row r="175" spans="1:5" s="62" customFormat="1" ht="24.75" customHeight="1" x14ac:dyDescent="0.25">
      <c r="A175" s="80"/>
      <c r="B175" s="102" t="s">
        <v>216</v>
      </c>
      <c r="C175" s="85"/>
      <c r="D175" s="86"/>
      <c r="E175" s="27">
        <f>SUM(E173:E174)</f>
        <v>2500000</v>
      </c>
    </row>
    <row r="176" spans="1:5" s="62" customFormat="1" ht="24.75" customHeight="1" x14ac:dyDescent="0.25">
      <c r="A176" s="122" t="s">
        <v>222</v>
      </c>
      <c r="B176" s="123"/>
      <c r="C176" s="123"/>
      <c r="D176" s="123"/>
      <c r="E176" s="124"/>
    </row>
    <row r="177" spans="1:5" s="62" customFormat="1" x14ac:dyDescent="0.25">
      <c r="A177" s="25">
        <v>1</v>
      </c>
      <c r="B177" s="103" t="s">
        <v>360</v>
      </c>
      <c r="C177" s="104"/>
      <c r="D177" s="105"/>
      <c r="E177" s="26">
        <v>1027000</v>
      </c>
    </row>
    <row r="178" spans="1:5" s="62" customFormat="1" ht="45" customHeight="1" x14ac:dyDescent="0.25">
      <c r="A178" s="25">
        <v>2</v>
      </c>
      <c r="B178" s="103" t="s">
        <v>18</v>
      </c>
      <c r="C178" s="104"/>
      <c r="D178" s="105"/>
      <c r="E178" s="29">
        <v>860030</v>
      </c>
    </row>
    <row r="179" spans="1:5" s="62" customFormat="1" ht="49.5" customHeight="1" x14ac:dyDescent="0.25">
      <c r="A179" s="25">
        <v>3</v>
      </c>
      <c r="B179" s="103" t="s">
        <v>473</v>
      </c>
      <c r="C179" s="104"/>
      <c r="D179" s="105"/>
      <c r="E179" s="29">
        <v>299420</v>
      </c>
    </row>
    <row r="180" spans="1:5" s="62" customFormat="1" ht="45.75" customHeight="1" x14ac:dyDescent="0.25">
      <c r="A180" s="25">
        <v>4</v>
      </c>
      <c r="B180" s="140" t="s">
        <v>301</v>
      </c>
      <c r="C180" s="141"/>
      <c r="D180" s="142"/>
      <c r="E180" s="30">
        <v>371050</v>
      </c>
    </row>
    <row r="181" spans="1:5" s="62" customFormat="1" ht="33" customHeight="1" x14ac:dyDescent="0.25">
      <c r="A181" s="25">
        <v>5</v>
      </c>
      <c r="B181" s="103" t="s">
        <v>19</v>
      </c>
      <c r="C181" s="104"/>
      <c r="D181" s="105"/>
      <c r="E181" s="26">
        <v>500000</v>
      </c>
    </row>
    <row r="182" spans="1:5" s="62" customFormat="1" ht="28.5" customHeight="1" x14ac:dyDescent="0.25">
      <c r="A182" s="25">
        <v>6</v>
      </c>
      <c r="B182" s="103" t="s">
        <v>235</v>
      </c>
      <c r="C182" s="104"/>
      <c r="D182" s="105"/>
      <c r="E182" s="26">
        <v>400000</v>
      </c>
    </row>
    <row r="183" spans="1:5" s="62" customFormat="1" ht="48.75" customHeight="1" x14ac:dyDescent="0.25">
      <c r="A183" s="25">
        <v>7</v>
      </c>
      <c r="B183" s="103" t="s">
        <v>419</v>
      </c>
      <c r="C183" s="104"/>
      <c r="D183" s="105"/>
      <c r="E183" s="26">
        <v>180000</v>
      </c>
    </row>
    <row r="184" spans="1:5" s="63" customFormat="1" ht="33" customHeight="1" x14ac:dyDescent="0.25">
      <c r="A184" s="25">
        <v>8</v>
      </c>
      <c r="B184" s="103" t="s">
        <v>20</v>
      </c>
      <c r="C184" s="104"/>
      <c r="D184" s="105"/>
      <c r="E184" s="26">
        <v>433000</v>
      </c>
    </row>
    <row r="185" spans="1:5" s="62" customFormat="1" ht="39.75" customHeight="1" x14ac:dyDescent="0.25">
      <c r="A185" s="25">
        <v>9</v>
      </c>
      <c r="B185" s="103" t="s">
        <v>361</v>
      </c>
      <c r="C185" s="104"/>
      <c r="D185" s="105"/>
      <c r="E185" s="31">
        <v>2000000</v>
      </c>
    </row>
    <row r="186" spans="1:5" s="62" customFormat="1" ht="66.75" customHeight="1" x14ac:dyDescent="0.25">
      <c r="A186" s="25">
        <v>10</v>
      </c>
      <c r="B186" s="103" t="s">
        <v>420</v>
      </c>
      <c r="C186" s="104"/>
      <c r="D186" s="105"/>
      <c r="E186" s="31">
        <v>589000</v>
      </c>
    </row>
    <row r="187" spans="1:5" s="62" customFormat="1" ht="37.5" customHeight="1" x14ac:dyDescent="0.25">
      <c r="A187" s="25">
        <v>11</v>
      </c>
      <c r="B187" s="103" t="s">
        <v>236</v>
      </c>
      <c r="C187" s="104"/>
      <c r="D187" s="105"/>
      <c r="E187" s="31">
        <v>550000</v>
      </c>
    </row>
    <row r="188" spans="1:5" s="62" customFormat="1" ht="54" customHeight="1" x14ac:dyDescent="0.25">
      <c r="A188" s="25">
        <v>12</v>
      </c>
      <c r="B188" s="157" t="s">
        <v>421</v>
      </c>
      <c r="C188" s="158"/>
      <c r="D188" s="159"/>
      <c r="E188" s="31">
        <v>1100000</v>
      </c>
    </row>
    <row r="189" spans="1:5" s="62" customFormat="1" ht="30" customHeight="1" x14ac:dyDescent="0.25">
      <c r="A189" s="25">
        <v>13</v>
      </c>
      <c r="B189" s="157" t="s">
        <v>474</v>
      </c>
      <c r="C189" s="158"/>
      <c r="D189" s="159"/>
      <c r="E189" s="31">
        <v>269620</v>
      </c>
    </row>
    <row r="190" spans="1:5" s="62" customFormat="1" ht="33" customHeight="1" x14ac:dyDescent="0.25">
      <c r="A190" s="25">
        <v>14</v>
      </c>
      <c r="B190" s="140" t="s">
        <v>362</v>
      </c>
      <c r="C190" s="141"/>
      <c r="D190" s="142"/>
      <c r="E190" s="31">
        <v>223729</v>
      </c>
    </row>
    <row r="191" spans="1:5" s="62" customFormat="1" ht="37.5" customHeight="1" x14ac:dyDescent="0.25">
      <c r="A191" s="25">
        <v>15</v>
      </c>
      <c r="B191" s="157" t="s">
        <v>363</v>
      </c>
      <c r="C191" s="158"/>
      <c r="D191" s="159"/>
      <c r="E191" s="31">
        <v>938500</v>
      </c>
    </row>
    <row r="192" spans="1:5" s="62" customFormat="1" ht="34.5" customHeight="1" x14ac:dyDescent="0.25">
      <c r="A192" s="25">
        <v>16</v>
      </c>
      <c r="B192" s="157" t="s">
        <v>364</v>
      </c>
      <c r="C192" s="158"/>
      <c r="D192" s="159"/>
      <c r="E192" s="31">
        <v>1000000</v>
      </c>
    </row>
    <row r="193" spans="1:5" s="75" customFormat="1" ht="34.5" customHeight="1" x14ac:dyDescent="0.25">
      <c r="A193" s="25">
        <v>17</v>
      </c>
      <c r="B193" s="157" t="s">
        <v>470</v>
      </c>
      <c r="C193" s="158"/>
      <c r="D193" s="159"/>
      <c r="E193" s="31">
        <v>3708000</v>
      </c>
    </row>
    <row r="194" spans="1:5" s="62" customFormat="1" x14ac:dyDescent="0.25">
      <c r="A194" s="25"/>
      <c r="B194" s="102" t="s">
        <v>216</v>
      </c>
      <c r="C194" s="85"/>
      <c r="D194" s="86"/>
      <c r="E194" s="27">
        <f>SUM(E177:E193)</f>
        <v>14449349</v>
      </c>
    </row>
    <row r="195" spans="1:5" s="62" customFormat="1" x14ac:dyDescent="0.25">
      <c r="A195" s="89" t="s">
        <v>227</v>
      </c>
      <c r="B195" s="90"/>
      <c r="C195" s="90"/>
      <c r="D195" s="90"/>
      <c r="E195" s="91"/>
    </row>
    <row r="196" spans="1:5" s="62" customFormat="1" ht="42" customHeight="1" x14ac:dyDescent="0.25">
      <c r="A196" s="25">
        <v>1</v>
      </c>
      <c r="B196" s="157" t="s">
        <v>237</v>
      </c>
      <c r="C196" s="158"/>
      <c r="D196" s="159"/>
      <c r="E196" s="31">
        <f>2862178-231552</f>
        <v>2630626</v>
      </c>
    </row>
    <row r="197" spans="1:5" s="62" customFormat="1" x14ac:dyDescent="0.25">
      <c r="A197" s="25"/>
      <c r="B197" s="102" t="s">
        <v>216</v>
      </c>
      <c r="C197" s="85"/>
      <c r="D197" s="86"/>
      <c r="E197" s="27">
        <f>E196</f>
        <v>2630626</v>
      </c>
    </row>
    <row r="198" spans="1:5" s="62" customFormat="1" x14ac:dyDescent="0.25">
      <c r="A198" s="25"/>
      <c r="B198" s="102" t="s">
        <v>21</v>
      </c>
      <c r="C198" s="85"/>
      <c r="D198" s="86"/>
      <c r="E198" s="27">
        <f>E194+E175+E197</f>
        <v>19579975</v>
      </c>
    </row>
    <row r="199" spans="1:5" s="62" customFormat="1" x14ac:dyDescent="0.25">
      <c r="A199" s="164" t="s">
        <v>365</v>
      </c>
      <c r="B199" s="165"/>
      <c r="C199" s="165"/>
      <c r="D199" s="165"/>
      <c r="E199" s="166"/>
    </row>
    <row r="200" spans="1:5" s="62" customFormat="1" ht="24" customHeight="1" x14ac:dyDescent="0.25">
      <c r="A200" s="89" t="s">
        <v>46</v>
      </c>
      <c r="B200" s="90"/>
      <c r="C200" s="90"/>
      <c r="D200" s="90"/>
      <c r="E200" s="91"/>
    </row>
    <row r="201" spans="1:5" s="62" customFormat="1" ht="30.75" customHeight="1" x14ac:dyDescent="0.25">
      <c r="A201" s="25">
        <v>1</v>
      </c>
      <c r="B201" s="99" t="s">
        <v>366</v>
      </c>
      <c r="C201" s="100"/>
      <c r="D201" s="163"/>
      <c r="E201" s="26">
        <v>86900</v>
      </c>
    </row>
    <row r="202" spans="1:5" s="62" customFormat="1" x14ac:dyDescent="0.25">
      <c r="A202" s="25"/>
      <c r="B202" s="102" t="s">
        <v>216</v>
      </c>
      <c r="C202" s="85"/>
      <c r="D202" s="86"/>
      <c r="E202" s="27">
        <f>E201</f>
        <v>86900</v>
      </c>
    </row>
    <row r="203" spans="1:5" s="62" customFormat="1" x14ac:dyDescent="0.25">
      <c r="A203" s="25"/>
      <c r="B203" s="78" t="s">
        <v>367</v>
      </c>
      <c r="C203" s="76"/>
      <c r="D203" s="77"/>
      <c r="E203" s="27">
        <f>E202</f>
        <v>86900</v>
      </c>
    </row>
    <row r="204" spans="1:5" s="62" customFormat="1" ht="33.75" customHeight="1" x14ac:dyDescent="0.25">
      <c r="A204" s="137" t="s">
        <v>22</v>
      </c>
      <c r="B204" s="138"/>
      <c r="C204" s="138"/>
      <c r="D204" s="138"/>
      <c r="E204" s="139"/>
    </row>
    <row r="205" spans="1:5" s="62" customFormat="1" ht="29.25" customHeight="1" x14ac:dyDescent="0.25">
      <c r="A205" s="122" t="s">
        <v>23</v>
      </c>
      <c r="B205" s="123"/>
      <c r="C205" s="123"/>
      <c r="D205" s="123"/>
      <c r="E205" s="124"/>
    </row>
    <row r="206" spans="1:5" s="62" customFormat="1" ht="40.5" customHeight="1" x14ac:dyDescent="0.25">
      <c r="A206" s="25">
        <v>1</v>
      </c>
      <c r="B206" s="103" t="s">
        <v>238</v>
      </c>
      <c r="C206" s="104"/>
      <c r="D206" s="105"/>
      <c r="E206" s="26">
        <f>1324452-500000</f>
        <v>824452</v>
      </c>
    </row>
    <row r="207" spans="1:5" s="62" customFormat="1" ht="33" customHeight="1" x14ac:dyDescent="0.25">
      <c r="A207" s="25">
        <v>2</v>
      </c>
      <c r="B207" s="103" t="s">
        <v>239</v>
      </c>
      <c r="C207" s="104"/>
      <c r="D207" s="105"/>
      <c r="E207" s="26">
        <v>228651</v>
      </c>
    </row>
    <row r="208" spans="1:5" s="62" customFormat="1" x14ac:dyDescent="0.25">
      <c r="A208" s="25"/>
      <c r="B208" s="102" t="s">
        <v>216</v>
      </c>
      <c r="C208" s="85"/>
      <c r="D208" s="86"/>
      <c r="E208" s="27">
        <f>SUM(E206:E207)</f>
        <v>1053103</v>
      </c>
    </row>
    <row r="209" spans="1:251" s="62" customFormat="1" x14ac:dyDescent="0.25">
      <c r="A209" s="25"/>
      <c r="B209" s="19"/>
      <c r="C209" s="20"/>
      <c r="D209" s="21"/>
      <c r="E209" s="27"/>
    </row>
    <row r="210" spans="1:251" s="62" customFormat="1" x14ac:dyDescent="0.25">
      <c r="A210" s="25"/>
      <c r="B210" s="123" t="s">
        <v>24</v>
      </c>
      <c r="C210" s="123"/>
      <c r="D210" s="123"/>
      <c r="E210" s="124"/>
    </row>
    <row r="211" spans="1:251" s="62" customFormat="1" ht="43.5" customHeight="1" x14ac:dyDescent="0.25">
      <c r="A211" s="25">
        <v>1</v>
      </c>
      <c r="B211" s="103" t="s">
        <v>486</v>
      </c>
      <c r="C211" s="104"/>
      <c r="D211" s="105"/>
      <c r="E211" s="26">
        <v>293161</v>
      </c>
    </row>
    <row r="212" spans="1:251" s="63" customFormat="1" x14ac:dyDescent="0.25">
      <c r="A212" s="25"/>
      <c r="B212" s="102" t="s">
        <v>216</v>
      </c>
      <c r="C212" s="85"/>
      <c r="D212" s="86"/>
      <c r="E212" s="27">
        <f>E211</f>
        <v>293161</v>
      </c>
    </row>
    <row r="213" spans="1:251" s="62" customFormat="1" x14ac:dyDescent="0.25">
      <c r="A213" s="25"/>
      <c r="B213" s="102" t="s">
        <v>25</v>
      </c>
      <c r="C213" s="85"/>
      <c r="D213" s="86"/>
      <c r="E213" s="27">
        <f>E208+E212</f>
        <v>1346264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</row>
    <row r="214" spans="1:251" s="62" customFormat="1" ht="27.75" customHeight="1" x14ac:dyDescent="0.25">
      <c r="A214" s="32"/>
      <c r="B214" s="128" t="s">
        <v>29</v>
      </c>
      <c r="C214" s="129"/>
      <c r="D214" s="130"/>
      <c r="E214" s="33">
        <f>E198+E170+E153+E61+E213+E23+E69+E203</f>
        <v>162321755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</row>
    <row r="215" spans="1:251" s="62" customFormat="1" ht="26.25" customHeight="1" x14ac:dyDescent="0.25">
      <c r="A215" s="122" t="s">
        <v>30</v>
      </c>
      <c r="B215" s="123"/>
      <c r="C215" s="123"/>
      <c r="D215" s="123"/>
      <c r="E215" s="12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</row>
    <row r="216" spans="1:251" s="62" customFormat="1" ht="37.5" customHeight="1" x14ac:dyDescent="0.25">
      <c r="A216" s="137" t="s">
        <v>31</v>
      </c>
      <c r="B216" s="138"/>
      <c r="C216" s="138"/>
      <c r="D216" s="138"/>
      <c r="E216" s="139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</row>
    <row r="217" spans="1:251" s="62" customFormat="1" ht="35.25" customHeight="1" x14ac:dyDescent="0.25">
      <c r="A217" s="122" t="s">
        <v>227</v>
      </c>
      <c r="B217" s="123"/>
      <c r="C217" s="123"/>
      <c r="D217" s="123"/>
      <c r="E217" s="12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</row>
    <row r="218" spans="1:251" s="62" customFormat="1" ht="35.25" customHeight="1" x14ac:dyDescent="0.25">
      <c r="A218" s="25">
        <v>1</v>
      </c>
      <c r="B218" s="103" t="s">
        <v>240</v>
      </c>
      <c r="C218" s="104"/>
      <c r="D218" s="105"/>
      <c r="E218" s="26">
        <f>1973298-378332</f>
        <v>1594966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</row>
    <row r="219" spans="1:251" s="62" customFormat="1" x14ac:dyDescent="0.25">
      <c r="A219" s="64"/>
      <c r="B219" s="102" t="s">
        <v>216</v>
      </c>
      <c r="C219" s="85"/>
      <c r="D219" s="86"/>
      <c r="E219" s="27">
        <f>E218</f>
        <v>1594966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</row>
    <row r="220" spans="1:251" s="63" customFormat="1" x14ac:dyDescent="0.25">
      <c r="A220" s="64"/>
      <c r="B220" s="102" t="s">
        <v>32</v>
      </c>
      <c r="C220" s="85"/>
      <c r="D220" s="86"/>
      <c r="E220" s="27">
        <f>E219</f>
        <v>1594966</v>
      </c>
    </row>
    <row r="221" spans="1:251" s="62" customFormat="1" ht="24.75" customHeight="1" x14ac:dyDescent="0.25">
      <c r="A221" s="160" t="s">
        <v>368</v>
      </c>
      <c r="B221" s="161"/>
      <c r="C221" s="161"/>
      <c r="D221" s="161"/>
      <c r="E221" s="162"/>
    </row>
    <row r="222" spans="1:251" s="62" customFormat="1" ht="25.5" customHeight="1" x14ac:dyDescent="0.25">
      <c r="A222" s="89" t="s">
        <v>41</v>
      </c>
      <c r="B222" s="90"/>
      <c r="C222" s="90"/>
      <c r="D222" s="90"/>
      <c r="E222" s="91"/>
    </row>
    <row r="223" spans="1:251" s="62" customFormat="1" ht="52.5" customHeight="1" x14ac:dyDescent="0.25">
      <c r="A223" s="34">
        <v>1</v>
      </c>
      <c r="B223" s="140" t="s">
        <v>422</v>
      </c>
      <c r="C223" s="141"/>
      <c r="D223" s="142"/>
      <c r="E223" s="35">
        <v>998000</v>
      </c>
    </row>
    <row r="224" spans="1:251" s="62" customFormat="1" ht="25.5" customHeight="1" x14ac:dyDescent="0.25">
      <c r="A224" s="64"/>
      <c r="B224" s="102" t="s">
        <v>216</v>
      </c>
      <c r="C224" s="85"/>
      <c r="D224" s="86"/>
      <c r="E224" s="59">
        <f>E223</f>
        <v>998000</v>
      </c>
    </row>
    <row r="225" spans="1:5" s="62" customFormat="1" ht="26.25" customHeight="1" x14ac:dyDescent="0.25">
      <c r="A225" s="64"/>
      <c r="B225" s="19" t="s">
        <v>369</v>
      </c>
      <c r="C225" s="20"/>
      <c r="D225" s="21"/>
      <c r="E225" s="45">
        <f>E224</f>
        <v>998000</v>
      </c>
    </row>
    <row r="226" spans="1:5" s="62" customFormat="1" ht="30" customHeight="1" x14ac:dyDescent="0.25">
      <c r="A226" s="137" t="s">
        <v>33</v>
      </c>
      <c r="B226" s="138"/>
      <c r="C226" s="138"/>
      <c r="D226" s="138"/>
      <c r="E226" s="139"/>
    </row>
    <row r="227" spans="1:5" s="62" customFormat="1" ht="27" customHeight="1" x14ac:dyDescent="0.25">
      <c r="A227" s="122" t="s">
        <v>287</v>
      </c>
      <c r="B227" s="123"/>
      <c r="C227" s="123"/>
      <c r="D227" s="123"/>
      <c r="E227" s="124"/>
    </row>
    <row r="228" spans="1:5" s="62" customFormat="1" ht="65.25" customHeight="1" x14ac:dyDescent="0.25">
      <c r="A228" s="25">
        <v>1</v>
      </c>
      <c r="B228" s="103" t="s">
        <v>34</v>
      </c>
      <c r="C228" s="104"/>
      <c r="D228" s="105"/>
      <c r="E228" s="26">
        <v>650000</v>
      </c>
    </row>
    <row r="229" spans="1:5" s="62" customFormat="1" ht="65.25" customHeight="1" x14ac:dyDescent="0.25">
      <c r="A229" s="25">
        <v>2</v>
      </c>
      <c r="B229" s="103" t="s">
        <v>195</v>
      </c>
      <c r="C229" s="104"/>
      <c r="D229" s="105"/>
      <c r="E229" s="26">
        <v>2000000</v>
      </c>
    </row>
    <row r="230" spans="1:5" s="62" customFormat="1" ht="65.25" customHeight="1" x14ac:dyDescent="0.25">
      <c r="A230" s="25">
        <v>3</v>
      </c>
      <c r="B230" s="103" t="s">
        <v>423</v>
      </c>
      <c r="C230" s="104"/>
      <c r="D230" s="105"/>
      <c r="E230" s="26">
        <f>800000+737970</f>
        <v>1537970</v>
      </c>
    </row>
    <row r="231" spans="1:5" s="62" customFormat="1" ht="65.25" customHeight="1" x14ac:dyDescent="0.25">
      <c r="A231" s="25">
        <v>4</v>
      </c>
      <c r="B231" s="103" t="s">
        <v>194</v>
      </c>
      <c r="C231" s="104"/>
      <c r="D231" s="105"/>
      <c r="E231" s="26">
        <v>1500000</v>
      </c>
    </row>
    <row r="232" spans="1:5" s="62" customFormat="1" ht="65.25" customHeight="1" x14ac:dyDescent="0.25">
      <c r="A232" s="25">
        <v>5</v>
      </c>
      <c r="B232" s="103" t="s">
        <v>108</v>
      </c>
      <c r="C232" s="104"/>
      <c r="D232" s="105"/>
      <c r="E232" s="26">
        <f>1992900+163045+124760</f>
        <v>2280705</v>
      </c>
    </row>
    <row r="233" spans="1:5" s="62" customFormat="1" ht="65.25" customHeight="1" x14ac:dyDescent="0.25">
      <c r="A233" s="25">
        <v>6</v>
      </c>
      <c r="B233" s="157" t="s">
        <v>487</v>
      </c>
      <c r="C233" s="158"/>
      <c r="D233" s="159"/>
      <c r="E233" s="29">
        <v>575622</v>
      </c>
    </row>
    <row r="234" spans="1:5" s="62" customFormat="1" ht="65.25" customHeight="1" x14ac:dyDescent="0.25">
      <c r="A234" s="25">
        <v>7</v>
      </c>
      <c r="B234" s="157" t="s">
        <v>370</v>
      </c>
      <c r="C234" s="158"/>
      <c r="D234" s="159"/>
      <c r="E234" s="29">
        <v>2000000</v>
      </c>
    </row>
    <row r="235" spans="1:5" s="62" customFormat="1" ht="65.25" customHeight="1" x14ac:dyDescent="0.25">
      <c r="A235" s="25">
        <v>8</v>
      </c>
      <c r="B235" s="157" t="s">
        <v>424</v>
      </c>
      <c r="C235" s="158"/>
      <c r="D235" s="159"/>
      <c r="E235" s="29">
        <v>198000</v>
      </c>
    </row>
    <row r="236" spans="1:5" s="62" customFormat="1" ht="65.25" customHeight="1" x14ac:dyDescent="0.25">
      <c r="A236" s="25">
        <v>9</v>
      </c>
      <c r="B236" s="157" t="s">
        <v>241</v>
      </c>
      <c r="C236" s="158"/>
      <c r="D236" s="159"/>
      <c r="E236" s="29">
        <v>254428</v>
      </c>
    </row>
    <row r="237" spans="1:5" s="62" customFormat="1" ht="65.25" customHeight="1" x14ac:dyDescent="0.25">
      <c r="A237" s="25">
        <v>10</v>
      </c>
      <c r="B237" s="157" t="s">
        <v>35</v>
      </c>
      <c r="C237" s="158"/>
      <c r="D237" s="159"/>
      <c r="E237" s="29">
        <v>2719985</v>
      </c>
    </row>
    <row r="238" spans="1:5" s="62" customFormat="1" ht="51.75" customHeight="1" x14ac:dyDescent="0.25">
      <c r="A238" s="25">
        <v>11</v>
      </c>
      <c r="B238" s="103" t="s">
        <v>36</v>
      </c>
      <c r="C238" s="104"/>
      <c r="D238" s="105"/>
      <c r="E238" s="26">
        <v>733014</v>
      </c>
    </row>
    <row r="239" spans="1:5" s="62" customFormat="1" ht="33" customHeight="1" x14ac:dyDescent="0.25">
      <c r="A239" s="25">
        <v>12</v>
      </c>
      <c r="B239" s="157" t="s">
        <v>37</v>
      </c>
      <c r="C239" s="158"/>
      <c r="D239" s="159"/>
      <c r="E239" s="29">
        <v>650000</v>
      </c>
    </row>
    <row r="240" spans="1:5" s="62" customFormat="1" ht="48.75" customHeight="1" x14ac:dyDescent="0.25">
      <c r="A240" s="25">
        <v>13</v>
      </c>
      <c r="B240" s="157" t="s">
        <v>38</v>
      </c>
      <c r="C240" s="158"/>
      <c r="D240" s="159"/>
      <c r="E240" s="29">
        <v>428710</v>
      </c>
    </row>
    <row r="241" spans="1:5" s="65" customFormat="1" ht="65.25" customHeight="1" x14ac:dyDescent="0.25">
      <c r="A241" s="25">
        <v>14</v>
      </c>
      <c r="B241" s="103" t="s">
        <v>425</v>
      </c>
      <c r="C241" s="104"/>
      <c r="D241" s="105"/>
      <c r="E241" s="29">
        <v>5240</v>
      </c>
    </row>
    <row r="242" spans="1:5" s="65" customFormat="1" ht="65.25" customHeight="1" x14ac:dyDescent="0.25">
      <c r="A242" s="25">
        <v>15</v>
      </c>
      <c r="B242" s="103" t="s">
        <v>426</v>
      </c>
      <c r="C242" s="104"/>
      <c r="D242" s="105"/>
      <c r="E242" s="29">
        <v>48052</v>
      </c>
    </row>
    <row r="243" spans="1:5" s="65" customFormat="1" ht="65.25" customHeight="1" x14ac:dyDescent="0.25">
      <c r="A243" s="25">
        <v>16</v>
      </c>
      <c r="B243" s="103" t="s">
        <v>427</v>
      </c>
      <c r="C243" s="104"/>
      <c r="D243" s="105"/>
      <c r="E243" s="29">
        <v>77605</v>
      </c>
    </row>
    <row r="244" spans="1:5" s="62" customFormat="1" ht="65.25" customHeight="1" x14ac:dyDescent="0.25">
      <c r="A244" s="25">
        <v>17</v>
      </c>
      <c r="B244" s="103" t="s">
        <v>428</v>
      </c>
      <c r="C244" s="104"/>
      <c r="D244" s="105"/>
      <c r="E244" s="29">
        <v>48229</v>
      </c>
    </row>
    <row r="245" spans="1:5" s="62" customFormat="1" x14ac:dyDescent="0.25">
      <c r="A245" s="25"/>
      <c r="B245" s="102" t="s">
        <v>216</v>
      </c>
      <c r="C245" s="85"/>
      <c r="D245" s="86"/>
      <c r="E245" s="27">
        <f>SUM(E228:E244)</f>
        <v>15707560</v>
      </c>
    </row>
    <row r="246" spans="1:5" s="62" customFormat="1" ht="53.25" customHeight="1" x14ac:dyDescent="0.25">
      <c r="A246" s="122" t="s">
        <v>39</v>
      </c>
      <c r="B246" s="123"/>
      <c r="C246" s="123"/>
      <c r="D246" s="123"/>
      <c r="E246" s="124"/>
    </row>
    <row r="247" spans="1:5" s="62" customFormat="1" ht="53.25" customHeight="1" x14ac:dyDescent="0.25">
      <c r="A247" s="25">
        <v>1</v>
      </c>
      <c r="B247" s="103" t="s">
        <v>488</v>
      </c>
      <c r="C247" s="104"/>
      <c r="D247" s="105"/>
      <c r="E247" s="26">
        <v>518502</v>
      </c>
    </row>
    <row r="248" spans="1:5" s="62" customFormat="1" ht="53.25" customHeight="1" x14ac:dyDescent="0.25">
      <c r="A248" s="25">
        <v>2</v>
      </c>
      <c r="B248" s="103" t="s">
        <v>371</v>
      </c>
      <c r="C248" s="104"/>
      <c r="D248" s="105"/>
      <c r="E248" s="26">
        <v>870366</v>
      </c>
    </row>
    <row r="249" spans="1:5" s="62" customFormat="1" ht="53.25" customHeight="1" x14ac:dyDescent="0.25">
      <c r="A249" s="25">
        <v>3</v>
      </c>
      <c r="B249" s="103" t="s">
        <v>302</v>
      </c>
      <c r="C249" s="104"/>
      <c r="D249" s="105"/>
      <c r="E249" s="26">
        <f>3352677-719109-600000-1000000</f>
        <v>1033568</v>
      </c>
    </row>
    <row r="250" spans="1:5" s="62" customFormat="1" ht="53.25" customHeight="1" x14ac:dyDescent="0.25">
      <c r="A250" s="25">
        <v>4</v>
      </c>
      <c r="B250" s="103" t="s">
        <v>372</v>
      </c>
      <c r="C250" s="104"/>
      <c r="D250" s="105"/>
      <c r="E250" s="26">
        <v>2742811</v>
      </c>
    </row>
    <row r="251" spans="1:5" s="62" customFormat="1" ht="21" customHeight="1" x14ac:dyDescent="0.25">
      <c r="A251" s="25"/>
      <c r="B251" s="102" t="s">
        <v>216</v>
      </c>
      <c r="C251" s="85"/>
      <c r="D251" s="86"/>
      <c r="E251" s="27">
        <f>SUM(E247:E250)</f>
        <v>5165247</v>
      </c>
    </row>
    <row r="252" spans="1:5" s="62" customFormat="1" ht="36.75" customHeight="1" x14ac:dyDescent="0.25">
      <c r="A252" s="122" t="s">
        <v>296</v>
      </c>
      <c r="B252" s="123"/>
      <c r="C252" s="123"/>
      <c r="D252" s="123"/>
      <c r="E252" s="124"/>
    </row>
    <row r="253" spans="1:5" s="62" customFormat="1" ht="64.5" customHeight="1" x14ac:dyDescent="0.25">
      <c r="A253" s="25">
        <v>1</v>
      </c>
      <c r="B253" s="157" t="s">
        <v>429</v>
      </c>
      <c r="C253" s="158"/>
      <c r="D253" s="159"/>
      <c r="E253" s="29">
        <v>447057</v>
      </c>
    </row>
    <row r="254" spans="1:5" s="62" customFormat="1" ht="64.5" customHeight="1" x14ac:dyDescent="0.25">
      <c r="A254" s="25">
        <v>2</v>
      </c>
      <c r="B254" s="103" t="s">
        <v>475</v>
      </c>
      <c r="C254" s="104"/>
      <c r="D254" s="105"/>
      <c r="E254" s="26">
        <v>1000000</v>
      </c>
    </row>
    <row r="255" spans="1:5" s="62" customFormat="1" ht="64.5" customHeight="1" x14ac:dyDescent="0.25">
      <c r="A255" s="69">
        <v>3</v>
      </c>
      <c r="B255" s="157" t="s">
        <v>476</v>
      </c>
      <c r="C255" s="158"/>
      <c r="D255" s="159"/>
      <c r="E255" s="70">
        <v>1256165</v>
      </c>
    </row>
    <row r="256" spans="1:5" s="62" customFormat="1" ht="64.5" customHeight="1" x14ac:dyDescent="0.25">
      <c r="A256" s="69">
        <v>4</v>
      </c>
      <c r="B256" s="157" t="s">
        <v>477</v>
      </c>
      <c r="C256" s="158"/>
      <c r="D256" s="159"/>
      <c r="E256" s="70">
        <v>743835</v>
      </c>
    </row>
    <row r="257" spans="1:5" s="62" customFormat="1" ht="64.5" customHeight="1" x14ac:dyDescent="0.25">
      <c r="A257" s="25">
        <v>5</v>
      </c>
      <c r="B257" s="157" t="s">
        <v>430</v>
      </c>
      <c r="C257" s="158"/>
      <c r="D257" s="159"/>
      <c r="E257" s="29">
        <v>159172</v>
      </c>
    </row>
    <row r="258" spans="1:5" s="62" customFormat="1" x14ac:dyDescent="0.25">
      <c r="A258" s="25"/>
      <c r="B258" s="102" t="s">
        <v>216</v>
      </c>
      <c r="C258" s="85"/>
      <c r="D258" s="86"/>
      <c r="E258" s="27">
        <f>SUM(E253:E257)</f>
        <v>3606229</v>
      </c>
    </row>
    <row r="259" spans="1:5" s="62" customFormat="1" ht="39.75" customHeight="1" x14ac:dyDescent="0.25">
      <c r="A259" s="122" t="s">
        <v>224</v>
      </c>
      <c r="B259" s="123"/>
      <c r="C259" s="123"/>
      <c r="D259" s="123"/>
      <c r="E259" s="124"/>
    </row>
    <row r="260" spans="1:5" s="62" customFormat="1" ht="39.75" customHeight="1" x14ac:dyDescent="0.25">
      <c r="A260" s="25">
        <v>1</v>
      </c>
      <c r="B260" s="103" t="s">
        <v>303</v>
      </c>
      <c r="C260" s="104"/>
      <c r="D260" s="105"/>
      <c r="E260" s="26">
        <f>281870+209484+583610+4281736+1223700+37800-1167265-921408</f>
        <v>4529527</v>
      </c>
    </row>
    <row r="261" spans="1:5" s="62" customFormat="1" ht="39.75" customHeight="1" x14ac:dyDescent="0.25">
      <c r="A261" s="25">
        <v>2</v>
      </c>
      <c r="B261" s="103" t="s">
        <v>373</v>
      </c>
      <c r="C261" s="104"/>
      <c r="D261" s="105"/>
      <c r="E261" s="26">
        <f>1500000+475000-500000</f>
        <v>1475000</v>
      </c>
    </row>
    <row r="262" spans="1:5" s="62" customFormat="1" ht="39.75" customHeight="1" x14ac:dyDescent="0.25">
      <c r="A262" s="25">
        <v>3</v>
      </c>
      <c r="B262" s="103" t="s">
        <v>193</v>
      </c>
      <c r="C262" s="104"/>
      <c r="D262" s="105"/>
      <c r="E262" s="26">
        <v>200000</v>
      </c>
    </row>
    <row r="263" spans="1:5" s="62" customFormat="1" ht="36" customHeight="1" x14ac:dyDescent="0.25">
      <c r="A263" s="25">
        <v>4</v>
      </c>
      <c r="B263" s="103" t="s">
        <v>431</v>
      </c>
      <c r="C263" s="104"/>
      <c r="D263" s="105"/>
      <c r="E263" s="26">
        <v>185980</v>
      </c>
    </row>
    <row r="264" spans="1:5" s="62" customFormat="1" x14ac:dyDescent="0.25">
      <c r="A264" s="36"/>
      <c r="B264" s="102" t="s">
        <v>216</v>
      </c>
      <c r="C264" s="85"/>
      <c r="D264" s="86"/>
      <c r="E264" s="27">
        <f>SUM(E260:E263)</f>
        <v>6390507</v>
      </c>
    </row>
    <row r="265" spans="1:5" s="62" customFormat="1" ht="22.5" customHeight="1" x14ac:dyDescent="0.25">
      <c r="A265" s="122" t="s">
        <v>41</v>
      </c>
      <c r="B265" s="123"/>
      <c r="C265" s="123"/>
      <c r="D265" s="123"/>
      <c r="E265" s="124"/>
    </row>
    <row r="266" spans="1:5" s="62" customFormat="1" ht="55.5" customHeight="1" x14ac:dyDescent="0.25">
      <c r="A266" s="28">
        <v>1</v>
      </c>
      <c r="B266" s="154" t="s">
        <v>304</v>
      </c>
      <c r="C266" s="155"/>
      <c r="D266" s="156"/>
      <c r="E266" s="29">
        <f>2500000-1000000</f>
        <v>1500000</v>
      </c>
    </row>
    <row r="267" spans="1:5" s="62" customFormat="1" ht="39" customHeight="1" x14ac:dyDescent="0.25">
      <c r="A267" s="28">
        <v>2</v>
      </c>
      <c r="B267" s="154" t="s">
        <v>242</v>
      </c>
      <c r="C267" s="155"/>
      <c r="D267" s="156"/>
      <c r="E267" s="29">
        <v>1427846</v>
      </c>
    </row>
    <row r="268" spans="1:5" s="62" customFormat="1" ht="39" customHeight="1" x14ac:dyDescent="0.25">
      <c r="A268" s="28">
        <v>3</v>
      </c>
      <c r="B268" s="154" t="s">
        <v>243</v>
      </c>
      <c r="C268" s="155"/>
      <c r="D268" s="156"/>
      <c r="E268" s="29">
        <v>1605488</v>
      </c>
    </row>
    <row r="269" spans="1:5" s="62" customFormat="1" ht="39" customHeight="1" x14ac:dyDescent="0.25">
      <c r="A269" s="28">
        <v>4</v>
      </c>
      <c r="B269" s="154" t="s">
        <v>244</v>
      </c>
      <c r="C269" s="155"/>
      <c r="D269" s="156"/>
      <c r="E269" s="29">
        <v>1713000</v>
      </c>
    </row>
    <row r="270" spans="1:5" s="62" customFormat="1" ht="39" customHeight="1" x14ac:dyDescent="0.25">
      <c r="A270" s="28">
        <v>5</v>
      </c>
      <c r="B270" s="154" t="s">
        <v>245</v>
      </c>
      <c r="C270" s="155"/>
      <c r="D270" s="156"/>
      <c r="E270" s="29">
        <v>146634</v>
      </c>
    </row>
    <row r="271" spans="1:5" s="62" customFormat="1" ht="39" customHeight="1" x14ac:dyDescent="0.25">
      <c r="A271" s="28">
        <v>6</v>
      </c>
      <c r="B271" s="154" t="s">
        <v>246</v>
      </c>
      <c r="C271" s="155"/>
      <c r="D271" s="156"/>
      <c r="E271" s="29">
        <v>107032</v>
      </c>
    </row>
    <row r="272" spans="1:5" s="62" customFormat="1" ht="39" customHeight="1" x14ac:dyDescent="0.25">
      <c r="A272" s="28">
        <v>7</v>
      </c>
      <c r="B272" s="154" t="s">
        <v>374</v>
      </c>
      <c r="C272" s="155"/>
      <c r="D272" s="156"/>
      <c r="E272" s="29">
        <v>800000</v>
      </c>
    </row>
    <row r="273" spans="1:5" s="62" customFormat="1" ht="33.75" customHeight="1" x14ac:dyDescent="0.25">
      <c r="A273" s="28">
        <v>8</v>
      </c>
      <c r="B273" s="154" t="s">
        <v>432</v>
      </c>
      <c r="C273" s="155"/>
      <c r="D273" s="156"/>
      <c r="E273" s="29">
        <v>757748</v>
      </c>
    </row>
    <row r="274" spans="1:5" s="62" customFormat="1" ht="25.5" customHeight="1" x14ac:dyDescent="0.25">
      <c r="A274" s="25"/>
      <c r="B274" s="102" t="s">
        <v>216</v>
      </c>
      <c r="C274" s="85"/>
      <c r="D274" s="86"/>
      <c r="E274" s="27">
        <f>SUM(E266:E273)</f>
        <v>8057748</v>
      </c>
    </row>
    <row r="275" spans="1:5" s="62" customFormat="1" ht="28.5" customHeight="1" x14ac:dyDescent="0.25">
      <c r="A275" s="122" t="s">
        <v>217</v>
      </c>
      <c r="B275" s="123"/>
      <c r="C275" s="123"/>
      <c r="D275" s="123"/>
      <c r="E275" s="124"/>
    </row>
    <row r="276" spans="1:5" s="62" customFormat="1" ht="28.5" customHeight="1" x14ac:dyDescent="0.25">
      <c r="A276" s="25">
        <v>1</v>
      </c>
      <c r="B276" s="103" t="s">
        <v>433</v>
      </c>
      <c r="C276" s="104"/>
      <c r="D276" s="105"/>
      <c r="E276" s="26">
        <f>738743</f>
        <v>738743</v>
      </c>
    </row>
    <row r="277" spans="1:5" s="62" customFormat="1" ht="39" customHeight="1" x14ac:dyDescent="0.25">
      <c r="A277" s="25">
        <v>2</v>
      </c>
      <c r="B277" s="103" t="s">
        <v>434</v>
      </c>
      <c r="C277" s="104"/>
      <c r="D277" s="105"/>
      <c r="E277" s="26">
        <f>1560727+154658-659819</f>
        <v>1055566</v>
      </c>
    </row>
    <row r="278" spans="1:5" s="62" customFormat="1" ht="39" customHeight="1" x14ac:dyDescent="0.25">
      <c r="A278" s="25">
        <v>3</v>
      </c>
      <c r="B278" s="103" t="s">
        <v>247</v>
      </c>
      <c r="C278" s="104"/>
      <c r="D278" s="105"/>
      <c r="E278" s="26">
        <f>356000+300000</f>
        <v>656000</v>
      </c>
    </row>
    <row r="279" spans="1:5" s="62" customFormat="1" ht="39" customHeight="1" x14ac:dyDescent="0.25">
      <c r="A279" s="25">
        <v>4</v>
      </c>
      <c r="B279" s="103" t="s">
        <v>435</v>
      </c>
      <c r="C279" s="104"/>
      <c r="D279" s="105"/>
      <c r="E279" s="26">
        <f>1216088</f>
        <v>1216088</v>
      </c>
    </row>
    <row r="280" spans="1:5" s="62" customFormat="1" ht="39" customHeight="1" x14ac:dyDescent="0.25">
      <c r="A280" s="25">
        <v>5</v>
      </c>
      <c r="B280" s="103" t="s">
        <v>436</v>
      </c>
      <c r="C280" s="104"/>
      <c r="D280" s="105"/>
      <c r="E280" s="26">
        <v>1384494</v>
      </c>
    </row>
    <row r="281" spans="1:5" s="62" customFormat="1" ht="39" customHeight="1" x14ac:dyDescent="0.25">
      <c r="A281" s="25">
        <v>6</v>
      </c>
      <c r="B281" s="103" t="s">
        <v>191</v>
      </c>
      <c r="C281" s="104"/>
      <c r="D281" s="105"/>
      <c r="E281" s="26">
        <v>630069</v>
      </c>
    </row>
    <row r="282" spans="1:5" s="62" customFormat="1" ht="39" customHeight="1" x14ac:dyDescent="0.25">
      <c r="A282" s="25">
        <v>7</v>
      </c>
      <c r="B282" s="103" t="s">
        <v>42</v>
      </c>
      <c r="C282" s="104"/>
      <c r="D282" s="105"/>
      <c r="E282" s="26">
        <v>564045</v>
      </c>
    </row>
    <row r="283" spans="1:5" s="62" customFormat="1" ht="39" customHeight="1" x14ac:dyDescent="0.25">
      <c r="A283" s="25">
        <v>8</v>
      </c>
      <c r="B283" s="103" t="s">
        <v>248</v>
      </c>
      <c r="C283" s="104"/>
      <c r="D283" s="105"/>
      <c r="E283" s="26">
        <f>2096301</f>
        <v>2096301</v>
      </c>
    </row>
    <row r="284" spans="1:5" s="62" customFormat="1" ht="39" customHeight="1" x14ac:dyDescent="0.25">
      <c r="A284" s="25">
        <v>9</v>
      </c>
      <c r="B284" s="103" t="s">
        <v>43</v>
      </c>
      <c r="C284" s="104"/>
      <c r="D284" s="105"/>
      <c r="E284" s="26">
        <v>865351</v>
      </c>
    </row>
    <row r="285" spans="1:5" s="62" customFormat="1" ht="39" customHeight="1" x14ac:dyDescent="0.25">
      <c r="A285" s="25">
        <v>10</v>
      </c>
      <c r="B285" s="103" t="s">
        <v>109</v>
      </c>
      <c r="C285" s="104"/>
      <c r="D285" s="105"/>
      <c r="E285" s="26">
        <v>314913</v>
      </c>
    </row>
    <row r="286" spans="1:5" s="62" customFormat="1" ht="39" customHeight="1" x14ac:dyDescent="0.25">
      <c r="A286" s="25">
        <v>11</v>
      </c>
      <c r="B286" s="103" t="s">
        <v>110</v>
      </c>
      <c r="C286" s="104"/>
      <c r="D286" s="105"/>
      <c r="E286" s="26">
        <v>249813</v>
      </c>
    </row>
    <row r="287" spans="1:5" s="62" customFormat="1" ht="39" customHeight="1" x14ac:dyDescent="0.25">
      <c r="A287" s="25">
        <v>12</v>
      </c>
      <c r="B287" s="103" t="s">
        <v>111</v>
      </c>
      <c r="C287" s="104"/>
      <c r="D287" s="105"/>
      <c r="E287" s="26">
        <v>250000</v>
      </c>
    </row>
    <row r="288" spans="1:5" s="62" customFormat="1" ht="39" customHeight="1" x14ac:dyDescent="0.25">
      <c r="A288" s="25">
        <v>13</v>
      </c>
      <c r="B288" s="103" t="s">
        <v>305</v>
      </c>
      <c r="C288" s="104"/>
      <c r="D288" s="105"/>
      <c r="E288" s="26">
        <v>672819</v>
      </c>
    </row>
    <row r="289" spans="1:5" s="62" customFormat="1" ht="39" customHeight="1" x14ac:dyDescent="0.25">
      <c r="A289" s="25">
        <v>14</v>
      </c>
      <c r="B289" s="103" t="s">
        <v>438</v>
      </c>
      <c r="C289" s="104"/>
      <c r="D289" s="105"/>
      <c r="E289" s="26">
        <v>263508</v>
      </c>
    </row>
    <row r="290" spans="1:5" s="62" customFormat="1" ht="51" customHeight="1" x14ac:dyDescent="0.25">
      <c r="A290" s="25">
        <v>15</v>
      </c>
      <c r="B290" s="103" t="s">
        <v>437</v>
      </c>
      <c r="C290" s="104"/>
      <c r="D290" s="105"/>
      <c r="E290" s="26">
        <v>298760</v>
      </c>
    </row>
    <row r="291" spans="1:5" s="62" customFormat="1" x14ac:dyDescent="0.25">
      <c r="A291" s="25"/>
      <c r="B291" s="102" t="s">
        <v>216</v>
      </c>
      <c r="C291" s="85"/>
      <c r="D291" s="86"/>
      <c r="E291" s="27">
        <f>SUM(E276:E290)</f>
        <v>11256470</v>
      </c>
    </row>
    <row r="292" spans="1:5" s="62" customFormat="1" ht="29.25" customHeight="1" x14ac:dyDescent="0.25">
      <c r="A292" s="122" t="s">
        <v>44</v>
      </c>
      <c r="B292" s="123"/>
      <c r="C292" s="123"/>
      <c r="D292" s="123"/>
      <c r="E292" s="124"/>
    </row>
    <row r="293" spans="1:5" s="62" customFormat="1" ht="35.25" customHeight="1" x14ac:dyDescent="0.25">
      <c r="A293" s="25">
        <v>1</v>
      </c>
      <c r="B293" s="103" t="s">
        <v>249</v>
      </c>
      <c r="C293" s="104"/>
      <c r="D293" s="105"/>
      <c r="E293" s="26">
        <f>1191001-378322+1275339</f>
        <v>2088018</v>
      </c>
    </row>
    <row r="294" spans="1:5" s="62" customFormat="1" ht="49.5" customHeight="1" x14ac:dyDescent="0.25">
      <c r="A294" s="25">
        <v>2</v>
      </c>
      <c r="B294" s="103" t="s">
        <v>375</v>
      </c>
      <c r="C294" s="104"/>
      <c r="D294" s="105"/>
      <c r="E294" s="26">
        <f>2064904-200000</f>
        <v>1864904</v>
      </c>
    </row>
    <row r="295" spans="1:5" s="62" customFormat="1" ht="35.25" customHeight="1" x14ac:dyDescent="0.25">
      <c r="A295" s="25">
        <v>3</v>
      </c>
      <c r="B295" s="103" t="s">
        <v>376</v>
      </c>
      <c r="C295" s="104"/>
      <c r="D295" s="105"/>
      <c r="E295" s="26">
        <f>1810880-200000</f>
        <v>1610880</v>
      </c>
    </row>
    <row r="296" spans="1:5" s="62" customFormat="1" ht="49.5" customHeight="1" x14ac:dyDescent="0.25">
      <c r="A296" s="25">
        <v>4</v>
      </c>
      <c r="B296" s="151" t="s">
        <v>306</v>
      </c>
      <c r="C296" s="152"/>
      <c r="D296" s="153"/>
      <c r="E296" s="26">
        <v>630458</v>
      </c>
    </row>
    <row r="297" spans="1:5" s="62" customFormat="1" ht="49.5" customHeight="1" x14ac:dyDescent="0.25">
      <c r="A297" s="25">
        <v>5</v>
      </c>
      <c r="B297" s="151" t="s">
        <v>377</v>
      </c>
      <c r="C297" s="152"/>
      <c r="D297" s="153"/>
      <c r="E297" s="26">
        <v>1092510</v>
      </c>
    </row>
    <row r="298" spans="1:5" s="62" customFormat="1" ht="49.5" customHeight="1" x14ac:dyDescent="0.25">
      <c r="A298" s="25">
        <v>6</v>
      </c>
      <c r="B298" s="151" t="s">
        <v>250</v>
      </c>
      <c r="C298" s="152"/>
      <c r="D298" s="153"/>
      <c r="E298" s="26">
        <f>952516-452516</f>
        <v>500000</v>
      </c>
    </row>
    <row r="299" spans="1:5" s="62" customFormat="1" x14ac:dyDescent="0.25">
      <c r="A299" s="25"/>
      <c r="B299" s="102" t="s">
        <v>216</v>
      </c>
      <c r="C299" s="85"/>
      <c r="D299" s="86"/>
      <c r="E299" s="27">
        <f>SUM(E293:E298)</f>
        <v>7786770</v>
      </c>
    </row>
    <row r="300" spans="1:5" s="62" customFormat="1" ht="27.75" customHeight="1" x14ac:dyDescent="0.25">
      <c r="A300" s="89" t="s">
        <v>282</v>
      </c>
      <c r="B300" s="90"/>
      <c r="C300" s="90"/>
      <c r="D300" s="90"/>
      <c r="E300" s="91"/>
    </row>
    <row r="301" spans="1:5" s="62" customFormat="1" ht="44.25" customHeight="1" x14ac:dyDescent="0.25">
      <c r="A301" s="25">
        <v>1</v>
      </c>
      <c r="B301" s="103" t="s">
        <v>378</v>
      </c>
      <c r="C301" s="104"/>
      <c r="D301" s="105"/>
      <c r="E301" s="26">
        <v>1470000</v>
      </c>
    </row>
    <row r="302" spans="1:5" s="62" customFormat="1" ht="53.25" customHeight="1" x14ac:dyDescent="0.25">
      <c r="A302" s="25">
        <v>2</v>
      </c>
      <c r="B302" s="148" t="s">
        <v>439</v>
      </c>
      <c r="C302" s="149"/>
      <c r="D302" s="150"/>
      <c r="E302" s="26">
        <v>1170000</v>
      </c>
    </row>
    <row r="303" spans="1:5" s="62" customFormat="1" ht="44.25" customHeight="1" x14ac:dyDescent="0.25">
      <c r="A303" s="25">
        <v>3</v>
      </c>
      <c r="B303" s="148" t="s">
        <v>440</v>
      </c>
      <c r="C303" s="149"/>
      <c r="D303" s="150"/>
      <c r="E303" s="26">
        <v>1480000</v>
      </c>
    </row>
    <row r="304" spans="1:5" s="62" customFormat="1" ht="44.25" customHeight="1" x14ac:dyDescent="0.25">
      <c r="A304" s="25">
        <v>4</v>
      </c>
      <c r="B304" s="148" t="s">
        <v>251</v>
      </c>
      <c r="C304" s="149"/>
      <c r="D304" s="150"/>
      <c r="E304" s="26">
        <v>1370000</v>
      </c>
    </row>
    <row r="305" spans="1:5" s="62" customFormat="1" ht="44.25" customHeight="1" x14ac:dyDescent="0.25">
      <c r="A305" s="25">
        <v>5</v>
      </c>
      <c r="B305" s="148" t="s">
        <v>252</v>
      </c>
      <c r="C305" s="149"/>
      <c r="D305" s="150"/>
      <c r="E305" s="26">
        <v>1185000</v>
      </c>
    </row>
    <row r="306" spans="1:5" s="62" customFormat="1" ht="44.25" customHeight="1" x14ac:dyDescent="0.25">
      <c r="A306" s="25">
        <v>6</v>
      </c>
      <c r="B306" s="148" t="s">
        <v>379</v>
      </c>
      <c r="C306" s="149"/>
      <c r="D306" s="150"/>
      <c r="E306" s="26">
        <v>1825000</v>
      </c>
    </row>
    <row r="307" spans="1:5" s="62" customFormat="1" ht="44.25" customHeight="1" x14ac:dyDescent="0.25">
      <c r="A307" s="25">
        <v>7</v>
      </c>
      <c r="B307" s="148" t="s">
        <v>441</v>
      </c>
      <c r="C307" s="149"/>
      <c r="D307" s="150"/>
      <c r="E307" s="26">
        <v>272555</v>
      </c>
    </row>
    <row r="308" spans="1:5" s="62" customFormat="1" x14ac:dyDescent="0.25">
      <c r="A308" s="25"/>
      <c r="B308" s="102" t="s">
        <v>216</v>
      </c>
      <c r="C308" s="85"/>
      <c r="D308" s="86"/>
      <c r="E308" s="27">
        <f>SUM(E301:E307)</f>
        <v>8772555</v>
      </c>
    </row>
    <row r="309" spans="1:5" s="62" customFormat="1" ht="33.75" customHeight="1" x14ac:dyDescent="0.25">
      <c r="A309" s="122" t="s">
        <v>27</v>
      </c>
      <c r="B309" s="123"/>
      <c r="C309" s="123"/>
      <c r="D309" s="123"/>
      <c r="E309" s="124"/>
    </row>
    <row r="310" spans="1:5" s="62" customFormat="1" ht="30" customHeight="1" x14ac:dyDescent="0.25">
      <c r="A310" s="25">
        <v>1</v>
      </c>
      <c r="B310" s="103" t="s">
        <v>253</v>
      </c>
      <c r="C310" s="104"/>
      <c r="D310" s="105"/>
      <c r="E310" s="26">
        <v>2005690</v>
      </c>
    </row>
    <row r="311" spans="1:5" s="62" customFormat="1" ht="33.75" customHeight="1" x14ac:dyDescent="0.25">
      <c r="A311" s="25">
        <v>2</v>
      </c>
      <c r="B311" s="103" t="s">
        <v>254</v>
      </c>
      <c r="C311" s="104"/>
      <c r="D311" s="105"/>
      <c r="E311" s="26">
        <v>778314</v>
      </c>
    </row>
    <row r="312" spans="1:5" s="62" customFormat="1" ht="30.75" customHeight="1" x14ac:dyDescent="0.25">
      <c r="A312" s="25">
        <v>3</v>
      </c>
      <c r="B312" s="103" t="s">
        <v>255</v>
      </c>
      <c r="C312" s="104"/>
      <c r="D312" s="105"/>
      <c r="E312" s="26">
        <v>1227901</v>
      </c>
    </row>
    <row r="313" spans="1:5" s="62" customFormat="1" ht="32.25" customHeight="1" x14ac:dyDescent="0.25">
      <c r="A313" s="25">
        <v>4</v>
      </c>
      <c r="B313" s="103" t="s">
        <v>380</v>
      </c>
      <c r="C313" s="104"/>
      <c r="D313" s="105"/>
      <c r="E313" s="26">
        <v>1073530</v>
      </c>
    </row>
    <row r="314" spans="1:5" s="62" customFormat="1" ht="39.75" customHeight="1" x14ac:dyDescent="0.25">
      <c r="A314" s="25">
        <v>5</v>
      </c>
      <c r="B314" s="103" t="s">
        <v>307</v>
      </c>
      <c r="C314" s="104"/>
      <c r="D314" s="105"/>
      <c r="E314" s="26">
        <v>897908</v>
      </c>
    </row>
    <row r="315" spans="1:5" s="62" customFormat="1" x14ac:dyDescent="0.25">
      <c r="A315" s="25"/>
      <c r="B315" s="102" t="s">
        <v>216</v>
      </c>
      <c r="C315" s="85"/>
      <c r="D315" s="86"/>
      <c r="E315" s="27">
        <f>SUM(E310:E314)</f>
        <v>5983343</v>
      </c>
    </row>
    <row r="316" spans="1:5" s="62" customFormat="1" ht="24.75" customHeight="1" x14ac:dyDescent="0.25">
      <c r="A316" s="122" t="s">
        <v>45</v>
      </c>
      <c r="B316" s="123"/>
      <c r="C316" s="123"/>
      <c r="D316" s="123"/>
      <c r="E316" s="124"/>
    </row>
    <row r="317" spans="1:5" s="62" customFormat="1" ht="29.25" customHeight="1" x14ac:dyDescent="0.25">
      <c r="A317" s="25">
        <v>1</v>
      </c>
      <c r="B317" s="103" t="s">
        <v>308</v>
      </c>
      <c r="C317" s="104"/>
      <c r="D317" s="105"/>
      <c r="E317" s="26">
        <f>791109+1438876</f>
        <v>2229985</v>
      </c>
    </row>
    <row r="318" spans="1:5" s="62" customFormat="1" ht="32.25" customHeight="1" x14ac:dyDescent="0.25">
      <c r="A318" s="25">
        <v>2</v>
      </c>
      <c r="B318" s="103" t="s">
        <v>309</v>
      </c>
      <c r="C318" s="104"/>
      <c r="D318" s="105"/>
      <c r="E318" s="26">
        <f>603880+74179+3597147-751568-600000</f>
        <v>2923638</v>
      </c>
    </row>
    <row r="319" spans="1:5" s="62" customFormat="1" ht="29.25" customHeight="1" x14ac:dyDescent="0.25">
      <c r="A319" s="25">
        <v>3</v>
      </c>
      <c r="B319" s="103" t="s">
        <v>381</v>
      </c>
      <c r="C319" s="104"/>
      <c r="D319" s="105"/>
      <c r="E319" s="26">
        <f>190706+349686+30136</f>
        <v>570528</v>
      </c>
    </row>
    <row r="320" spans="1:5" s="62" customFormat="1" ht="33" customHeight="1" x14ac:dyDescent="0.25">
      <c r="A320" s="25">
        <v>4</v>
      </c>
      <c r="B320" s="103" t="s">
        <v>310</v>
      </c>
      <c r="C320" s="104"/>
      <c r="D320" s="105"/>
      <c r="E320" s="26">
        <f>4405861-300000</f>
        <v>4105861</v>
      </c>
    </row>
    <row r="321" spans="1:5" s="62" customFormat="1" x14ac:dyDescent="0.25">
      <c r="A321" s="25"/>
      <c r="B321" s="102" t="s">
        <v>216</v>
      </c>
      <c r="C321" s="85"/>
      <c r="D321" s="86"/>
      <c r="E321" s="27">
        <f>SUM(E317:E320)</f>
        <v>9830012</v>
      </c>
    </row>
    <row r="322" spans="1:5" s="62" customFormat="1" ht="30" customHeight="1" x14ac:dyDescent="0.25">
      <c r="A322" s="122" t="s">
        <v>46</v>
      </c>
      <c r="B322" s="123"/>
      <c r="C322" s="123"/>
      <c r="D322" s="123"/>
      <c r="E322" s="124"/>
    </row>
    <row r="323" spans="1:5" s="62" customFormat="1" ht="36" customHeight="1" x14ac:dyDescent="0.25">
      <c r="A323" s="25">
        <v>1</v>
      </c>
      <c r="B323" s="103" t="s">
        <v>442</v>
      </c>
      <c r="C323" s="104"/>
      <c r="D323" s="105"/>
      <c r="E323" s="26">
        <v>1174606</v>
      </c>
    </row>
    <row r="324" spans="1:5" s="62" customFormat="1" ht="36.75" customHeight="1" x14ac:dyDescent="0.25">
      <c r="A324" s="25">
        <v>2</v>
      </c>
      <c r="B324" s="103" t="s">
        <v>382</v>
      </c>
      <c r="C324" s="104"/>
      <c r="D324" s="105"/>
      <c r="E324" s="26">
        <v>883254</v>
      </c>
    </row>
    <row r="325" spans="1:5" s="62" customFormat="1" ht="33.75" customHeight="1" x14ac:dyDescent="0.25">
      <c r="A325" s="25">
        <v>3</v>
      </c>
      <c r="B325" s="103" t="s">
        <v>383</v>
      </c>
      <c r="C325" s="104"/>
      <c r="D325" s="105"/>
      <c r="E325" s="26">
        <f>607910+172161</f>
        <v>780071</v>
      </c>
    </row>
    <row r="326" spans="1:5" s="62" customFormat="1" ht="33.75" customHeight="1" x14ac:dyDescent="0.25">
      <c r="A326" s="25">
        <v>4</v>
      </c>
      <c r="B326" s="103" t="s">
        <v>443</v>
      </c>
      <c r="C326" s="104"/>
      <c r="D326" s="105"/>
      <c r="E326" s="26">
        <f>1604423-600000</f>
        <v>1004423</v>
      </c>
    </row>
    <row r="327" spans="1:5" s="62" customFormat="1" ht="30.75" customHeight="1" x14ac:dyDescent="0.25">
      <c r="A327" s="25">
        <v>5</v>
      </c>
      <c r="B327" s="103" t="s">
        <v>444</v>
      </c>
      <c r="C327" s="104"/>
      <c r="D327" s="105"/>
      <c r="E327" s="26">
        <v>944218</v>
      </c>
    </row>
    <row r="328" spans="1:5" s="62" customFormat="1" ht="34.5" customHeight="1" x14ac:dyDescent="0.25">
      <c r="A328" s="25">
        <v>6</v>
      </c>
      <c r="B328" s="103" t="s">
        <v>445</v>
      </c>
      <c r="C328" s="104"/>
      <c r="D328" s="105"/>
      <c r="E328" s="26">
        <v>395285</v>
      </c>
    </row>
    <row r="329" spans="1:5" s="62" customFormat="1" x14ac:dyDescent="0.25">
      <c r="A329" s="25"/>
      <c r="B329" s="102" t="s">
        <v>216</v>
      </c>
      <c r="C329" s="85"/>
      <c r="D329" s="86"/>
      <c r="E329" s="27">
        <f>SUM(E323:E328)</f>
        <v>5181857</v>
      </c>
    </row>
    <row r="330" spans="1:5" s="62" customFormat="1" ht="47.25" customHeight="1" x14ac:dyDescent="0.25">
      <c r="A330" s="122" t="s">
        <v>47</v>
      </c>
      <c r="B330" s="123"/>
      <c r="C330" s="123"/>
      <c r="D330" s="123"/>
      <c r="E330" s="124"/>
    </row>
    <row r="331" spans="1:5" s="62" customFormat="1" ht="33.75" customHeight="1" x14ac:dyDescent="0.25">
      <c r="A331" s="25">
        <v>1</v>
      </c>
      <c r="B331" s="103" t="s">
        <v>48</v>
      </c>
      <c r="C331" s="104"/>
      <c r="D331" s="105"/>
      <c r="E331" s="26">
        <f>158329+15928</f>
        <v>174257</v>
      </c>
    </row>
    <row r="332" spans="1:5" s="62" customFormat="1" ht="35.25" customHeight="1" x14ac:dyDescent="0.25">
      <c r="A332" s="25">
        <v>2</v>
      </c>
      <c r="B332" s="103" t="s">
        <v>446</v>
      </c>
      <c r="C332" s="104"/>
      <c r="D332" s="105"/>
      <c r="E332" s="26">
        <f>163048+105302+3455000</f>
        <v>3723350</v>
      </c>
    </row>
    <row r="333" spans="1:5" s="62" customFormat="1" x14ac:dyDescent="0.25">
      <c r="A333" s="25"/>
      <c r="B333" s="102" t="s">
        <v>216</v>
      </c>
      <c r="C333" s="85"/>
      <c r="D333" s="86"/>
      <c r="E333" s="27">
        <f>SUM(E331:E332)</f>
        <v>3897607</v>
      </c>
    </row>
    <row r="334" spans="1:5" s="62" customFormat="1" ht="27" customHeight="1" x14ac:dyDescent="0.25">
      <c r="A334" s="122" t="s">
        <v>49</v>
      </c>
      <c r="B334" s="123"/>
      <c r="C334" s="123"/>
      <c r="D334" s="123"/>
      <c r="E334" s="124"/>
    </row>
    <row r="335" spans="1:5" s="62" customFormat="1" ht="45.75" customHeight="1" x14ac:dyDescent="0.25">
      <c r="A335" s="25">
        <v>1</v>
      </c>
      <c r="B335" s="103" t="s">
        <v>384</v>
      </c>
      <c r="C335" s="104"/>
      <c r="D335" s="105"/>
      <c r="E335" s="26">
        <f>490950+590000</f>
        <v>1080950</v>
      </c>
    </row>
    <row r="336" spans="1:5" s="62" customFormat="1" x14ac:dyDescent="0.25">
      <c r="A336" s="25"/>
      <c r="B336" s="102" t="s">
        <v>50</v>
      </c>
      <c r="C336" s="85"/>
      <c r="D336" s="86"/>
      <c r="E336" s="27">
        <f>E335</f>
        <v>1080950</v>
      </c>
    </row>
    <row r="337" spans="1:5" s="62" customFormat="1" ht="31.5" customHeight="1" x14ac:dyDescent="0.25">
      <c r="A337" s="122" t="s">
        <v>311</v>
      </c>
      <c r="B337" s="123"/>
      <c r="C337" s="123"/>
      <c r="D337" s="123"/>
      <c r="E337" s="124"/>
    </row>
    <row r="338" spans="1:5" s="62" customFormat="1" ht="39" customHeight="1" x14ac:dyDescent="0.25">
      <c r="A338" s="25">
        <v>1</v>
      </c>
      <c r="B338" s="103" t="s">
        <v>447</v>
      </c>
      <c r="C338" s="104"/>
      <c r="D338" s="105"/>
      <c r="E338" s="26">
        <v>216273</v>
      </c>
    </row>
    <row r="339" spans="1:5" s="62" customFormat="1" ht="39" customHeight="1" x14ac:dyDescent="0.25">
      <c r="A339" s="25">
        <v>2</v>
      </c>
      <c r="B339" s="103" t="s">
        <v>448</v>
      </c>
      <c r="C339" s="104"/>
      <c r="D339" s="105"/>
      <c r="E339" s="26">
        <v>193016</v>
      </c>
    </row>
    <row r="340" spans="1:5" s="62" customFormat="1" ht="36.75" customHeight="1" x14ac:dyDescent="0.25">
      <c r="A340" s="25">
        <v>3</v>
      </c>
      <c r="B340" s="103" t="s">
        <v>312</v>
      </c>
      <c r="C340" s="104"/>
      <c r="D340" s="105"/>
      <c r="E340" s="26">
        <v>91983</v>
      </c>
    </row>
    <row r="341" spans="1:5" s="62" customFormat="1" ht="31.5" customHeight="1" x14ac:dyDescent="0.25">
      <c r="A341" s="25">
        <v>4</v>
      </c>
      <c r="B341" s="103" t="s">
        <v>449</v>
      </c>
      <c r="C341" s="104"/>
      <c r="D341" s="105"/>
      <c r="E341" s="26">
        <v>156469</v>
      </c>
    </row>
    <row r="342" spans="1:5" s="62" customFormat="1" ht="34.5" customHeight="1" x14ac:dyDescent="0.25">
      <c r="A342" s="25">
        <v>5</v>
      </c>
      <c r="B342" s="103" t="s">
        <v>450</v>
      </c>
      <c r="C342" s="104"/>
      <c r="D342" s="105"/>
      <c r="E342" s="26">
        <v>316319</v>
      </c>
    </row>
    <row r="343" spans="1:5" s="62" customFormat="1" x14ac:dyDescent="0.25">
      <c r="A343" s="25"/>
      <c r="B343" s="102" t="s">
        <v>216</v>
      </c>
      <c r="C343" s="85"/>
      <c r="D343" s="86"/>
      <c r="E343" s="27">
        <f>SUM(E338:E342)</f>
        <v>974060</v>
      </c>
    </row>
    <row r="344" spans="1:5" s="62" customFormat="1" ht="23.25" customHeight="1" x14ac:dyDescent="0.25">
      <c r="A344" s="25"/>
      <c r="B344" s="102" t="s">
        <v>51</v>
      </c>
      <c r="C344" s="85"/>
      <c r="D344" s="86"/>
      <c r="E344" s="27">
        <f>E245+E251+E258+E264+E291+E299+E321+E308+E315+E329+E333+E336+E274+E343</f>
        <v>93690915</v>
      </c>
    </row>
    <row r="345" spans="1:5" s="62" customFormat="1" ht="31.5" customHeight="1" x14ac:dyDescent="0.25">
      <c r="A345" s="137" t="s">
        <v>313</v>
      </c>
      <c r="B345" s="138"/>
      <c r="C345" s="138"/>
      <c r="D345" s="138"/>
      <c r="E345" s="139"/>
    </row>
    <row r="346" spans="1:5" s="62" customFormat="1" ht="27.75" customHeight="1" x14ac:dyDescent="0.25">
      <c r="A346" s="122" t="s">
        <v>23</v>
      </c>
      <c r="B346" s="123"/>
      <c r="C346" s="123"/>
      <c r="D346" s="123"/>
      <c r="E346" s="124"/>
    </row>
    <row r="347" spans="1:5" s="62" customFormat="1" ht="35.25" customHeight="1" x14ac:dyDescent="0.25">
      <c r="A347" s="25">
        <v>1</v>
      </c>
      <c r="B347" s="103" t="s">
        <v>385</v>
      </c>
      <c r="C347" s="104"/>
      <c r="D347" s="105"/>
      <c r="E347" s="26">
        <f>2214688-300000</f>
        <v>1914688</v>
      </c>
    </row>
    <row r="348" spans="1:5" s="62" customFormat="1" x14ac:dyDescent="0.25">
      <c r="A348" s="37"/>
      <c r="B348" s="102" t="s">
        <v>216</v>
      </c>
      <c r="C348" s="85"/>
      <c r="D348" s="86"/>
      <c r="E348" s="27">
        <f>E347</f>
        <v>1914688</v>
      </c>
    </row>
    <row r="349" spans="1:5" s="62" customFormat="1" ht="24" customHeight="1" x14ac:dyDescent="0.25">
      <c r="A349" s="122" t="s">
        <v>52</v>
      </c>
      <c r="B349" s="143"/>
      <c r="C349" s="143"/>
      <c r="D349" s="143"/>
      <c r="E349" s="144"/>
    </row>
    <row r="350" spans="1:5" s="62" customFormat="1" ht="39" customHeight="1" x14ac:dyDescent="0.25">
      <c r="A350" s="25">
        <v>1</v>
      </c>
      <c r="B350" s="113" t="s">
        <v>489</v>
      </c>
      <c r="C350" s="114"/>
      <c r="D350" s="115"/>
      <c r="E350" s="26">
        <v>675832</v>
      </c>
    </row>
    <row r="351" spans="1:5" s="62" customFormat="1" ht="48.75" customHeight="1" x14ac:dyDescent="0.25">
      <c r="A351" s="25">
        <v>2</v>
      </c>
      <c r="B351" s="113" t="s">
        <v>451</v>
      </c>
      <c r="C351" s="114"/>
      <c r="D351" s="115"/>
      <c r="E351" s="26">
        <v>450194</v>
      </c>
    </row>
    <row r="352" spans="1:5" s="62" customFormat="1" ht="36.75" customHeight="1" x14ac:dyDescent="0.25">
      <c r="A352" s="25">
        <v>3</v>
      </c>
      <c r="B352" s="113" t="s">
        <v>386</v>
      </c>
      <c r="C352" s="114"/>
      <c r="D352" s="115"/>
      <c r="E352" s="26">
        <v>103070</v>
      </c>
    </row>
    <row r="353" spans="1:5" s="62" customFormat="1" ht="33.75" customHeight="1" x14ac:dyDescent="0.25">
      <c r="A353" s="25">
        <v>4</v>
      </c>
      <c r="B353" s="113" t="s">
        <v>478</v>
      </c>
      <c r="C353" s="114"/>
      <c r="D353" s="115"/>
      <c r="E353" s="26">
        <v>190468</v>
      </c>
    </row>
    <row r="354" spans="1:5" s="62" customFormat="1" ht="36" customHeight="1" x14ac:dyDescent="0.25">
      <c r="A354" s="25">
        <v>5</v>
      </c>
      <c r="B354" s="113" t="s">
        <v>479</v>
      </c>
      <c r="C354" s="114"/>
      <c r="D354" s="115"/>
      <c r="E354" s="26">
        <v>73641</v>
      </c>
    </row>
    <row r="355" spans="1:5" s="62" customFormat="1" x14ac:dyDescent="0.25">
      <c r="A355" s="37"/>
      <c r="B355" s="145" t="s">
        <v>216</v>
      </c>
      <c r="C355" s="146"/>
      <c r="D355" s="147"/>
      <c r="E355" s="27">
        <f>SUM(E350:E354)</f>
        <v>1493205</v>
      </c>
    </row>
    <row r="356" spans="1:5" s="62" customFormat="1" ht="27.75" customHeight="1" x14ac:dyDescent="0.25">
      <c r="A356" s="122" t="s">
        <v>53</v>
      </c>
      <c r="B356" s="123"/>
      <c r="C356" s="123"/>
      <c r="D356" s="123"/>
      <c r="E356" s="124"/>
    </row>
    <row r="357" spans="1:5" s="62" customFormat="1" ht="30.75" customHeight="1" x14ac:dyDescent="0.25">
      <c r="A357" s="37">
        <v>1</v>
      </c>
      <c r="B357" s="103" t="s">
        <v>256</v>
      </c>
      <c r="C357" s="104"/>
      <c r="D357" s="105"/>
      <c r="E357" s="26">
        <v>519449</v>
      </c>
    </row>
    <row r="358" spans="1:5" s="62" customFormat="1" x14ac:dyDescent="0.25">
      <c r="A358" s="37"/>
      <c r="B358" s="102" t="s">
        <v>216</v>
      </c>
      <c r="C358" s="85"/>
      <c r="D358" s="86"/>
      <c r="E358" s="27">
        <f>SUM(E357:E357)</f>
        <v>519449</v>
      </c>
    </row>
    <row r="359" spans="1:5" s="62" customFormat="1" ht="29.25" customHeight="1" x14ac:dyDescent="0.25">
      <c r="A359" s="122" t="s">
        <v>224</v>
      </c>
      <c r="B359" s="123"/>
      <c r="C359" s="123"/>
      <c r="D359" s="123"/>
      <c r="E359" s="124"/>
    </row>
    <row r="360" spans="1:5" s="62" customFormat="1" ht="35.25" customHeight="1" x14ac:dyDescent="0.25">
      <c r="A360" s="25">
        <v>1</v>
      </c>
      <c r="B360" s="103" t="s">
        <v>257</v>
      </c>
      <c r="C360" s="104"/>
      <c r="D360" s="105"/>
      <c r="E360" s="26">
        <v>352189</v>
      </c>
    </row>
    <row r="361" spans="1:5" s="62" customFormat="1" ht="31.5" customHeight="1" x14ac:dyDescent="0.25">
      <c r="A361" s="25">
        <v>2</v>
      </c>
      <c r="B361" s="103" t="s">
        <v>314</v>
      </c>
      <c r="C361" s="104"/>
      <c r="D361" s="105"/>
      <c r="E361" s="26">
        <v>298788</v>
      </c>
    </row>
    <row r="362" spans="1:5" s="62" customFormat="1" ht="33" customHeight="1" x14ac:dyDescent="0.25">
      <c r="A362" s="25">
        <v>3</v>
      </c>
      <c r="B362" s="103" t="s">
        <v>315</v>
      </c>
      <c r="C362" s="104"/>
      <c r="D362" s="105"/>
      <c r="E362" s="26">
        <v>791485</v>
      </c>
    </row>
    <row r="363" spans="1:5" s="62" customFormat="1" ht="31.5" customHeight="1" x14ac:dyDescent="0.25">
      <c r="A363" s="25">
        <v>4</v>
      </c>
      <c r="B363" s="103" t="s">
        <v>54</v>
      </c>
      <c r="C363" s="104"/>
      <c r="D363" s="105"/>
      <c r="E363" s="26">
        <v>150000</v>
      </c>
    </row>
    <row r="364" spans="1:5" s="62" customFormat="1" ht="35.25" customHeight="1" x14ac:dyDescent="0.25">
      <c r="A364" s="25">
        <v>5</v>
      </c>
      <c r="B364" s="103" t="s">
        <v>55</v>
      </c>
      <c r="C364" s="104"/>
      <c r="D364" s="105"/>
      <c r="E364" s="26">
        <v>40000</v>
      </c>
    </row>
    <row r="365" spans="1:5" s="62" customFormat="1" ht="29.25" customHeight="1" x14ac:dyDescent="0.25">
      <c r="A365" s="25">
        <v>6</v>
      </c>
      <c r="B365" s="103" t="s">
        <v>452</v>
      </c>
      <c r="C365" s="104"/>
      <c r="D365" s="105"/>
      <c r="E365" s="26">
        <f>39000+31980</f>
        <v>70980</v>
      </c>
    </row>
    <row r="366" spans="1:5" s="62" customFormat="1" x14ac:dyDescent="0.25">
      <c r="A366" s="37"/>
      <c r="B366" s="102" t="s">
        <v>216</v>
      </c>
      <c r="C366" s="85"/>
      <c r="D366" s="86"/>
      <c r="E366" s="27">
        <f>SUM(E360:E365)</f>
        <v>1703442</v>
      </c>
    </row>
    <row r="367" spans="1:5" s="62" customFormat="1" ht="26.25" customHeight="1" x14ac:dyDescent="0.25">
      <c r="A367" s="122" t="s">
        <v>56</v>
      </c>
      <c r="B367" s="123"/>
      <c r="C367" s="123"/>
      <c r="D367" s="123"/>
      <c r="E367" s="124"/>
    </row>
    <row r="368" spans="1:5" s="62" customFormat="1" ht="33.75" customHeight="1" x14ac:dyDescent="0.25">
      <c r="A368" s="25">
        <v>1</v>
      </c>
      <c r="B368" s="103" t="s">
        <v>453</v>
      </c>
      <c r="C368" s="104"/>
      <c r="D368" s="105"/>
      <c r="E368" s="26">
        <v>182865</v>
      </c>
    </row>
    <row r="369" spans="1:5" s="62" customFormat="1" ht="29.25" customHeight="1" x14ac:dyDescent="0.25">
      <c r="A369" s="25">
        <v>2</v>
      </c>
      <c r="B369" s="103" t="s">
        <v>454</v>
      </c>
      <c r="C369" s="104"/>
      <c r="D369" s="105"/>
      <c r="E369" s="26">
        <f>175292+194959</f>
        <v>370251</v>
      </c>
    </row>
    <row r="370" spans="1:5" s="62" customFormat="1" ht="32.25" customHeight="1" x14ac:dyDescent="0.25">
      <c r="A370" s="25">
        <v>3</v>
      </c>
      <c r="B370" s="103" t="s">
        <v>455</v>
      </c>
      <c r="C370" s="104"/>
      <c r="D370" s="105"/>
      <c r="E370" s="26">
        <f>1343152-200000</f>
        <v>1143152</v>
      </c>
    </row>
    <row r="371" spans="1:5" s="62" customFormat="1" ht="33.75" customHeight="1" x14ac:dyDescent="0.25">
      <c r="A371" s="25">
        <v>4</v>
      </c>
      <c r="B371" s="103" t="s">
        <v>196</v>
      </c>
      <c r="C371" s="104"/>
      <c r="D371" s="105"/>
      <c r="E371" s="26">
        <v>773152</v>
      </c>
    </row>
    <row r="372" spans="1:5" s="62" customFormat="1" ht="35.25" customHeight="1" x14ac:dyDescent="0.25">
      <c r="A372" s="25">
        <v>5</v>
      </c>
      <c r="B372" s="140" t="s">
        <v>480</v>
      </c>
      <c r="C372" s="141"/>
      <c r="D372" s="142"/>
      <c r="E372" s="26">
        <v>460362</v>
      </c>
    </row>
    <row r="373" spans="1:5" s="62" customFormat="1" x14ac:dyDescent="0.25">
      <c r="A373" s="25"/>
      <c r="B373" s="102" t="s">
        <v>216</v>
      </c>
      <c r="C373" s="85"/>
      <c r="D373" s="86"/>
      <c r="E373" s="27">
        <f>SUM(E368:E372)</f>
        <v>2929782</v>
      </c>
    </row>
    <row r="374" spans="1:5" s="62" customFormat="1" ht="26.25" customHeight="1" x14ac:dyDescent="0.25">
      <c r="A374" s="122" t="s">
        <v>57</v>
      </c>
      <c r="B374" s="123"/>
      <c r="C374" s="123"/>
      <c r="D374" s="123"/>
      <c r="E374" s="124"/>
    </row>
    <row r="375" spans="1:5" s="62" customFormat="1" ht="39" customHeight="1" x14ac:dyDescent="0.25">
      <c r="A375" s="25">
        <v>1</v>
      </c>
      <c r="B375" s="103" t="s">
        <v>387</v>
      </c>
      <c r="C375" s="104"/>
      <c r="D375" s="105"/>
      <c r="E375" s="26">
        <v>731528</v>
      </c>
    </row>
    <row r="376" spans="1:5" s="62" customFormat="1" x14ac:dyDescent="0.25">
      <c r="A376" s="25"/>
      <c r="B376" s="102" t="s">
        <v>216</v>
      </c>
      <c r="C376" s="85"/>
      <c r="D376" s="86"/>
      <c r="E376" s="27">
        <f>E375</f>
        <v>731528</v>
      </c>
    </row>
    <row r="377" spans="1:5" s="62" customFormat="1" ht="29.25" customHeight="1" x14ac:dyDescent="0.25">
      <c r="A377" s="122" t="s">
        <v>58</v>
      </c>
      <c r="B377" s="123"/>
      <c r="C377" s="123"/>
      <c r="D377" s="123"/>
      <c r="E377" s="124"/>
    </row>
    <row r="378" spans="1:5" s="62" customFormat="1" ht="35.25" customHeight="1" x14ac:dyDescent="0.25">
      <c r="A378" s="25">
        <v>1</v>
      </c>
      <c r="B378" s="103" t="s">
        <v>456</v>
      </c>
      <c r="C378" s="104"/>
      <c r="D378" s="105"/>
      <c r="E378" s="26">
        <v>605306</v>
      </c>
    </row>
    <row r="379" spans="1:5" s="62" customFormat="1" ht="34.5" customHeight="1" x14ac:dyDescent="0.25">
      <c r="A379" s="25">
        <v>2</v>
      </c>
      <c r="B379" s="103" t="s">
        <v>457</v>
      </c>
      <c r="C379" s="104"/>
      <c r="D379" s="105"/>
      <c r="E379" s="26">
        <v>1015310</v>
      </c>
    </row>
    <row r="380" spans="1:5" s="62" customFormat="1" x14ac:dyDescent="0.25">
      <c r="A380" s="25"/>
      <c r="B380" s="102" t="s">
        <v>216</v>
      </c>
      <c r="C380" s="85"/>
      <c r="D380" s="86"/>
      <c r="E380" s="27">
        <f>SUM(E378:E379)</f>
        <v>1620616</v>
      </c>
    </row>
    <row r="381" spans="1:5" s="62" customFormat="1" ht="27" customHeight="1" x14ac:dyDescent="0.25">
      <c r="A381" s="122" t="s">
        <v>59</v>
      </c>
      <c r="B381" s="123"/>
      <c r="C381" s="123"/>
      <c r="D381" s="123"/>
      <c r="E381" s="124"/>
    </row>
    <row r="382" spans="1:5" s="62" customFormat="1" ht="46.5" customHeight="1" x14ac:dyDescent="0.25">
      <c r="A382" s="25">
        <v>1</v>
      </c>
      <c r="B382" s="103" t="s">
        <v>316</v>
      </c>
      <c r="C382" s="104"/>
      <c r="D382" s="105"/>
      <c r="E382" s="31">
        <v>508763</v>
      </c>
    </row>
    <row r="383" spans="1:5" s="62" customFormat="1" x14ac:dyDescent="0.25">
      <c r="A383" s="25"/>
      <c r="B383" s="102" t="s">
        <v>216</v>
      </c>
      <c r="C383" s="85"/>
      <c r="D383" s="86"/>
      <c r="E383" s="27">
        <f>E382</f>
        <v>508763</v>
      </c>
    </row>
    <row r="384" spans="1:5" s="62" customFormat="1" ht="32.25" customHeight="1" x14ac:dyDescent="0.25">
      <c r="A384" s="122" t="s">
        <v>60</v>
      </c>
      <c r="B384" s="123"/>
      <c r="C384" s="123"/>
      <c r="D384" s="123"/>
      <c r="E384" s="124"/>
    </row>
    <row r="385" spans="1:5" s="62" customFormat="1" ht="37.5" customHeight="1" x14ac:dyDescent="0.25">
      <c r="A385" s="25">
        <v>1</v>
      </c>
      <c r="B385" s="103" t="s">
        <v>458</v>
      </c>
      <c r="C385" s="104"/>
      <c r="D385" s="105"/>
      <c r="E385" s="26">
        <f>72086+90736-18282</f>
        <v>144540</v>
      </c>
    </row>
    <row r="386" spans="1:5" s="62" customFormat="1" x14ac:dyDescent="0.25">
      <c r="A386" s="25"/>
      <c r="B386" s="102" t="s">
        <v>216</v>
      </c>
      <c r="C386" s="85"/>
      <c r="D386" s="86"/>
      <c r="E386" s="27">
        <f>E385</f>
        <v>144540</v>
      </c>
    </row>
    <row r="387" spans="1:5" s="62" customFormat="1" ht="32.25" customHeight="1" x14ac:dyDescent="0.25">
      <c r="A387" s="122" t="s">
        <v>285</v>
      </c>
      <c r="B387" s="123"/>
      <c r="C387" s="123"/>
      <c r="D387" s="123"/>
      <c r="E387" s="124"/>
    </row>
    <row r="388" spans="1:5" s="62" customFormat="1" ht="39.75" customHeight="1" x14ac:dyDescent="0.25">
      <c r="A388" s="25">
        <v>1</v>
      </c>
      <c r="B388" s="103" t="s">
        <v>481</v>
      </c>
      <c r="C388" s="104"/>
      <c r="D388" s="105"/>
      <c r="E388" s="26">
        <v>198679</v>
      </c>
    </row>
    <row r="389" spans="1:5" s="62" customFormat="1" x14ac:dyDescent="0.25">
      <c r="A389" s="25"/>
      <c r="B389" s="102" t="s">
        <v>216</v>
      </c>
      <c r="C389" s="85"/>
      <c r="D389" s="86"/>
      <c r="E389" s="27">
        <f>SUM(E388:E388)</f>
        <v>198679</v>
      </c>
    </row>
    <row r="390" spans="1:5" s="62" customFormat="1" ht="33.75" customHeight="1" x14ac:dyDescent="0.25">
      <c r="A390" s="89" t="s">
        <v>388</v>
      </c>
      <c r="B390" s="90"/>
      <c r="C390" s="90"/>
      <c r="D390" s="90"/>
      <c r="E390" s="91"/>
    </row>
    <row r="391" spans="1:5" s="62" customFormat="1" x14ac:dyDescent="0.25">
      <c r="A391" s="25">
        <v>1</v>
      </c>
      <c r="B391" s="116" t="s">
        <v>389</v>
      </c>
      <c r="C391" s="116"/>
      <c r="D391" s="116"/>
      <c r="E391" s="26">
        <v>552377</v>
      </c>
    </row>
    <row r="392" spans="1:5" s="62" customFormat="1" x14ac:dyDescent="0.25">
      <c r="A392" s="25"/>
      <c r="B392" s="102" t="s">
        <v>216</v>
      </c>
      <c r="C392" s="85"/>
      <c r="D392" s="86"/>
      <c r="E392" s="27">
        <f>E391</f>
        <v>552377</v>
      </c>
    </row>
    <row r="393" spans="1:5" s="62" customFormat="1" x14ac:dyDescent="0.25">
      <c r="A393" s="25"/>
      <c r="B393" s="102" t="s">
        <v>61</v>
      </c>
      <c r="C393" s="85"/>
      <c r="D393" s="86"/>
      <c r="E393" s="27">
        <f>E373+E376+E380+E358+E355+E366+E386+E389+E348+E383+E392</f>
        <v>12317069</v>
      </c>
    </row>
    <row r="394" spans="1:5" s="62" customFormat="1" ht="27" customHeight="1" x14ac:dyDescent="0.25">
      <c r="A394" s="137" t="s">
        <v>62</v>
      </c>
      <c r="B394" s="138"/>
      <c r="C394" s="138"/>
      <c r="D394" s="138"/>
      <c r="E394" s="139"/>
    </row>
    <row r="395" spans="1:5" s="62" customFormat="1" ht="30.75" customHeight="1" x14ac:dyDescent="0.25">
      <c r="A395" s="25"/>
      <c r="B395" s="123" t="s">
        <v>390</v>
      </c>
      <c r="C395" s="123"/>
      <c r="D395" s="123"/>
      <c r="E395" s="124"/>
    </row>
    <row r="396" spans="1:5" s="62" customFormat="1" x14ac:dyDescent="0.25">
      <c r="A396" s="25">
        <v>1</v>
      </c>
      <c r="B396" s="103" t="s">
        <v>391</v>
      </c>
      <c r="C396" s="104"/>
      <c r="D396" s="105"/>
      <c r="E396" s="26">
        <v>2000000</v>
      </c>
    </row>
    <row r="397" spans="1:5" s="62" customFormat="1" x14ac:dyDescent="0.25">
      <c r="A397" s="25"/>
      <c r="B397" s="102" t="s">
        <v>216</v>
      </c>
      <c r="C397" s="85"/>
      <c r="D397" s="86"/>
      <c r="E397" s="27">
        <f>SUM(E396)</f>
        <v>2000000</v>
      </c>
    </row>
    <row r="398" spans="1:5" s="62" customFormat="1" ht="24" customHeight="1" x14ac:dyDescent="0.25">
      <c r="A398" s="25"/>
      <c r="B398" s="102" t="s">
        <v>63</v>
      </c>
      <c r="C398" s="85"/>
      <c r="D398" s="86"/>
      <c r="E398" s="27">
        <f>SUM(E397)</f>
        <v>2000000</v>
      </c>
    </row>
    <row r="399" spans="1:5" s="62" customFormat="1" ht="32.25" customHeight="1" x14ac:dyDescent="0.25">
      <c r="A399" s="25"/>
      <c r="B399" s="138" t="s">
        <v>22</v>
      </c>
      <c r="C399" s="138"/>
      <c r="D399" s="138"/>
      <c r="E399" s="139"/>
    </row>
    <row r="400" spans="1:5" s="62" customFormat="1" ht="28.5" customHeight="1" x14ac:dyDescent="0.25">
      <c r="A400" s="25"/>
      <c r="B400" s="123" t="s">
        <v>24</v>
      </c>
      <c r="C400" s="123"/>
      <c r="D400" s="123"/>
      <c r="E400" s="124"/>
    </row>
    <row r="401" spans="1:5" s="62" customFormat="1" ht="39" customHeight="1" x14ac:dyDescent="0.25">
      <c r="A401" s="25">
        <v>1</v>
      </c>
      <c r="B401" s="103" t="s">
        <v>258</v>
      </c>
      <c r="C401" s="104"/>
      <c r="D401" s="105"/>
      <c r="E401" s="26">
        <v>338018</v>
      </c>
    </row>
    <row r="402" spans="1:5" s="62" customFormat="1" x14ac:dyDescent="0.25">
      <c r="A402" s="25"/>
      <c r="B402" s="102" t="s">
        <v>216</v>
      </c>
      <c r="C402" s="85"/>
      <c r="D402" s="86"/>
      <c r="E402" s="27">
        <f>E401</f>
        <v>338018</v>
      </c>
    </row>
    <row r="403" spans="1:5" s="62" customFormat="1" ht="22.5" customHeight="1" x14ac:dyDescent="0.25">
      <c r="A403" s="122" t="s">
        <v>53</v>
      </c>
      <c r="B403" s="123"/>
      <c r="C403" s="123"/>
      <c r="D403" s="123"/>
      <c r="E403" s="124"/>
    </row>
    <row r="404" spans="1:5" s="62" customFormat="1" ht="40.5" customHeight="1" x14ac:dyDescent="0.25">
      <c r="A404" s="25">
        <v>1</v>
      </c>
      <c r="B404" s="103" t="s">
        <v>64</v>
      </c>
      <c r="C404" s="104"/>
      <c r="D404" s="105"/>
      <c r="E404" s="26">
        <v>166097</v>
      </c>
    </row>
    <row r="405" spans="1:5" s="62" customFormat="1" x14ac:dyDescent="0.25">
      <c r="A405" s="25"/>
      <c r="B405" s="102" t="s">
        <v>216</v>
      </c>
      <c r="C405" s="85"/>
      <c r="D405" s="86"/>
      <c r="E405" s="27">
        <f>E404</f>
        <v>166097</v>
      </c>
    </row>
    <row r="406" spans="1:5" s="63" customFormat="1" ht="24.75" customHeight="1" x14ac:dyDescent="0.25">
      <c r="A406" s="25"/>
      <c r="B406" s="102" t="s">
        <v>25</v>
      </c>
      <c r="C406" s="85"/>
      <c r="D406" s="86"/>
      <c r="E406" s="27">
        <f>E402+E405</f>
        <v>504115</v>
      </c>
    </row>
    <row r="407" spans="1:5" s="63" customFormat="1" ht="35.25" customHeight="1" x14ac:dyDescent="0.25">
      <c r="A407" s="32"/>
      <c r="B407" s="128" t="s">
        <v>65</v>
      </c>
      <c r="C407" s="129"/>
      <c r="D407" s="130"/>
      <c r="E407" s="33">
        <f>E344+E393+E406+E220+E398+E225</f>
        <v>111105065</v>
      </c>
    </row>
    <row r="408" spans="1:5" s="63" customFormat="1" ht="50.25" customHeight="1" x14ac:dyDescent="0.25">
      <c r="A408" s="122" t="s">
        <v>490</v>
      </c>
      <c r="B408" s="123"/>
      <c r="C408" s="123"/>
      <c r="D408" s="123"/>
      <c r="E408" s="124"/>
    </row>
    <row r="409" spans="1:5" s="63" customFormat="1" ht="31.5" customHeight="1" x14ac:dyDescent="0.25">
      <c r="A409" s="122" t="s">
        <v>59</v>
      </c>
      <c r="B409" s="123"/>
      <c r="C409" s="123"/>
      <c r="D409" s="123"/>
      <c r="E409" s="124"/>
    </row>
    <row r="410" spans="1:5" s="63" customFormat="1" ht="30" customHeight="1" x14ac:dyDescent="0.25">
      <c r="A410" s="25">
        <v>1</v>
      </c>
      <c r="B410" s="103" t="s">
        <v>461</v>
      </c>
      <c r="C410" s="104"/>
      <c r="D410" s="105"/>
      <c r="E410" s="26">
        <v>715228</v>
      </c>
    </row>
    <row r="411" spans="1:5" s="63" customFormat="1" ht="28.5" customHeight="1" x14ac:dyDescent="0.25">
      <c r="A411" s="25">
        <v>2</v>
      </c>
      <c r="B411" s="103" t="s">
        <v>22</v>
      </c>
      <c r="C411" s="104"/>
      <c r="D411" s="105"/>
      <c r="E411" s="26">
        <v>11230</v>
      </c>
    </row>
    <row r="412" spans="1:5" s="63" customFormat="1" x14ac:dyDescent="0.25">
      <c r="A412" s="25"/>
      <c r="B412" s="102" t="s">
        <v>216</v>
      </c>
      <c r="C412" s="85"/>
      <c r="D412" s="86"/>
      <c r="E412" s="27">
        <v>726458</v>
      </c>
    </row>
    <row r="413" spans="1:5" s="63" customFormat="1" ht="30.75" customHeight="1" x14ac:dyDescent="0.25">
      <c r="A413" s="122" t="s">
        <v>39</v>
      </c>
      <c r="B413" s="123"/>
      <c r="C413" s="123"/>
      <c r="D413" s="123"/>
      <c r="E413" s="124"/>
    </row>
    <row r="414" spans="1:5" s="63" customFormat="1" ht="30.75" customHeight="1" x14ac:dyDescent="0.25">
      <c r="A414" s="25">
        <v>1</v>
      </c>
      <c r="B414" s="103" t="s">
        <v>459</v>
      </c>
      <c r="C414" s="104"/>
      <c r="D414" s="105"/>
      <c r="E414" s="26">
        <v>505026</v>
      </c>
    </row>
    <row r="415" spans="1:5" s="63" customFormat="1" ht="30" customHeight="1" x14ac:dyDescent="0.25">
      <c r="A415" s="25">
        <v>2</v>
      </c>
      <c r="B415" s="103" t="s">
        <v>392</v>
      </c>
      <c r="C415" s="104"/>
      <c r="D415" s="105"/>
      <c r="E415" s="26">
        <v>1173</v>
      </c>
    </row>
    <row r="416" spans="1:5" s="67" customFormat="1" x14ac:dyDescent="0.25">
      <c r="A416" s="25"/>
      <c r="B416" s="102" t="s">
        <v>216</v>
      </c>
      <c r="C416" s="85"/>
      <c r="D416" s="86"/>
      <c r="E416" s="27">
        <v>506199</v>
      </c>
    </row>
    <row r="417" spans="1:5" s="67" customFormat="1" x14ac:dyDescent="0.25">
      <c r="A417" s="25"/>
      <c r="B417" s="123" t="s">
        <v>317</v>
      </c>
      <c r="C417" s="123"/>
      <c r="D417" s="123"/>
      <c r="E417" s="124"/>
    </row>
    <row r="418" spans="1:5" s="67" customFormat="1" ht="33" customHeight="1" x14ac:dyDescent="0.25">
      <c r="A418" s="25">
        <v>1</v>
      </c>
      <c r="B418" s="103" t="s">
        <v>460</v>
      </c>
      <c r="C418" s="104"/>
      <c r="D418" s="105"/>
      <c r="E418" s="26">
        <v>749450</v>
      </c>
    </row>
    <row r="419" spans="1:5" s="67" customFormat="1" x14ac:dyDescent="0.25">
      <c r="A419" s="25"/>
      <c r="B419" s="102" t="s">
        <v>216</v>
      </c>
      <c r="C419" s="85"/>
      <c r="D419" s="86"/>
      <c r="E419" s="27">
        <v>749450</v>
      </c>
    </row>
    <row r="420" spans="1:5" s="67" customFormat="1" x14ac:dyDescent="0.25">
      <c r="A420" s="25"/>
      <c r="B420" s="123" t="s">
        <v>66</v>
      </c>
      <c r="C420" s="123"/>
      <c r="D420" s="123"/>
      <c r="E420" s="124"/>
    </row>
    <row r="421" spans="1:5" s="67" customFormat="1" ht="30.75" customHeight="1" x14ac:dyDescent="0.25">
      <c r="A421" s="25">
        <v>1</v>
      </c>
      <c r="B421" s="103" t="s">
        <v>462</v>
      </c>
      <c r="C421" s="104"/>
      <c r="D421" s="105"/>
      <c r="E421" s="26">
        <v>287718</v>
      </c>
    </row>
    <row r="422" spans="1:5" s="67" customFormat="1" x14ac:dyDescent="0.25">
      <c r="A422" s="25"/>
      <c r="B422" s="102" t="s">
        <v>216</v>
      </c>
      <c r="C422" s="85"/>
      <c r="D422" s="86"/>
      <c r="E422" s="27">
        <v>287718</v>
      </c>
    </row>
    <row r="423" spans="1:5" s="67" customFormat="1" ht="21.75" customHeight="1" x14ac:dyDescent="0.25">
      <c r="A423" s="25"/>
      <c r="B423" s="123" t="s">
        <v>67</v>
      </c>
      <c r="C423" s="123"/>
      <c r="D423" s="123"/>
      <c r="E423" s="124"/>
    </row>
    <row r="424" spans="1:5" s="67" customFormat="1" ht="35.25" customHeight="1" x14ac:dyDescent="0.25">
      <c r="A424" s="25">
        <v>1</v>
      </c>
      <c r="B424" s="103" t="s">
        <v>461</v>
      </c>
      <c r="C424" s="104"/>
      <c r="D424" s="105"/>
      <c r="E424" s="26">
        <v>515000</v>
      </c>
    </row>
    <row r="425" spans="1:5" s="67" customFormat="1" x14ac:dyDescent="0.25">
      <c r="A425" s="25"/>
      <c r="B425" s="102" t="s">
        <v>216</v>
      </c>
      <c r="C425" s="85"/>
      <c r="D425" s="86"/>
      <c r="E425" s="27">
        <v>515000</v>
      </c>
    </row>
    <row r="426" spans="1:5" s="67" customFormat="1" ht="30" customHeight="1" x14ac:dyDescent="0.25">
      <c r="A426" s="25"/>
      <c r="B426" s="123" t="s">
        <v>259</v>
      </c>
      <c r="C426" s="123"/>
      <c r="D426" s="123"/>
      <c r="E426" s="124"/>
    </row>
    <row r="427" spans="1:5" s="67" customFormat="1" ht="35.25" customHeight="1" x14ac:dyDescent="0.25">
      <c r="A427" s="25">
        <v>1</v>
      </c>
      <c r="B427" s="103" t="s">
        <v>461</v>
      </c>
      <c r="C427" s="104"/>
      <c r="D427" s="105"/>
      <c r="E427" s="26">
        <f>1613402-1000000</f>
        <v>613402</v>
      </c>
    </row>
    <row r="428" spans="1:5" s="67" customFormat="1" x14ac:dyDescent="0.25">
      <c r="A428" s="25"/>
      <c r="B428" s="102" t="s">
        <v>216</v>
      </c>
      <c r="C428" s="85"/>
      <c r="D428" s="86"/>
      <c r="E428" s="27">
        <f>E427</f>
        <v>613402</v>
      </c>
    </row>
    <row r="429" spans="1:5" s="67" customFormat="1" ht="24.75" customHeight="1" x14ac:dyDescent="0.25">
      <c r="A429" s="25"/>
      <c r="B429" s="123" t="s">
        <v>260</v>
      </c>
      <c r="C429" s="123"/>
      <c r="D429" s="123"/>
      <c r="E429" s="124"/>
    </row>
    <row r="430" spans="1:5" s="67" customFormat="1" ht="29.25" customHeight="1" x14ac:dyDescent="0.25">
      <c r="A430" s="25">
        <v>1</v>
      </c>
      <c r="B430" s="103" t="s">
        <v>463</v>
      </c>
      <c r="C430" s="104"/>
      <c r="D430" s="105"/>
      <c r="E430" s="26">
        <v>178787</v>
      </c>
    </row>
    <row r="431" spans="1:5" s="67" customFormat="1" x14ac:dyDescent="0.25">
      <c r="A431" s="25"/>
      <c r="B431" s="102" t="s">
        <v>216</v>
      </c>
      <c r="C431" s="85"/>
      <c r="D431" s="86"/>
      <c r="E431" s="27">
        <v>178787</v>
      </c>
    </row>
    <row r="432" spans="1:5" s="67" customFormat="1" ht="27" customHeight="1" x14ac:dyDescent="0.25">
      <c r="A432" s="25"/>
      <c r="B432" s="123" t="s">
        <v>261</v>
      </c>
      <c r="C432" s="123"/>
      <c r="D432" s="123"/>
      <c r="E432" s="124"/>
    </row>
    <row r="433" spans="1:5" s="67" customFormat="1" ht="29.25" customHeight="1" x14ac:dyDescent="0.25">
      <c r="A433" s="25">
        <v>1</v>
      </c>
      <c r="B433" s="103" t="s">
        <v>464</v>
      </c>
      <c r="C433" s="104"/>
      <c r="D433" s="105"/>
      <c r="E433" s="26">
        <v>206008</v>
      </c>
    </row>
    <row r="434" spans="1:5" s="67" customFormat="1" ht="33.75" customHeight="1" x14ac:dyDescent="0.25">
      <c r="A434" s="25">
        <v>2</v>
      </c>
      <c r="B434" s="103" t="s">
        <v>22</v>
      </c>
      <c r="C434" s="104"/>
      <c r="D434" s="105"/>
      <c r="E434" s="26">
        <v>3500</v>
      </c>
    </row>
    <row r="435" spans="1:5" s="67" customFormat="1" x14ac:dyDescent="0.25">
      <c r="A435" s="25"/>
      <c r="B435" s="102" t="s">
        <v>216</v>
      </c>
      <c r="C435" s="85"/>
      <c r="D435" s="86"/>
      <c r="E435" s="27">
        <v>209508</v>
      </c>
    </row>
    <row r="436" spans="1:5" s="67" customFormat="1" ht="49.5" customHeight="1" x14ac:dyDescent="0.25">
      <c r="A436" s="32"/>
      <c r="B436" s="128" t="s">
        <v>262</v>
      </c>
      <c r="C436" s="129"/>
      <c r="D436" s="130"/>
      <c r="E436" s="33">
        <f>E435+E431+E428+E425+E422+E419+E416+E412</f>
        <v>3786522</v>
      </c>
    </row>
    <row r="437" spans="1:5" s="67" customFormat="1" x14ac:dyDescent="0.25">
      <c r="A437" s="38"/>
      <c r="B437" s="39"/>
      <c r="C437" s="40"/>
      <c r="D437" s="41"/>
      <c r="E437" s="42"/>
    </row>
    <row r="438" spans="1:5" s="67" customFormat="1" ht="35.25" customHeight="1" x14ac:dyDescent="0.25">
      <c r="A438" s="137" t="s">
        <v>393</v>
      </c>
      <c r="B438" s="138"/>
      <c r="C438" s="138"/>
      <c r="D438" s="138"/>
      <c r="E438" s="139"/>
    </row>
    <row r="439" spans="1:5" s="67" customFormat="1" ht="35.25" customHeight="1" x14ac:dyDescent="0.25">
      <c r="A439" s="137" t="s">
        <v>263</v>
      </c>
      <c r="B439" s="138"/>
      <c r="C439" s="138"/>
      <c r="D439" s="138"/>
      <c r="E439" s="139"/>
    </row>
    <row r="440" spans="1:5" s="67" customFormat="1" x14ac:dyDescent="0.25">
      <c r="A440" s="25">
        <v>1</v>
      </c>
      <c r="B440" s="103" t="s">
        <v>394</v>
      </c>
      <c r="C440" s="104"/>
      <c r="D440" s="105"/>
      <c r="E440" s="26">
        <f>2500000</f>
        <v>2500000</v>
      </c>
    </row>
    <row r="441" spans="1:5" s="67" customFormat="1" x14ac:dyDescent="0.25">
      <c r="A441" s="25">
        <v>2</v>
      </c>
      <c r="B441" s="116" t="s">
        <v>395</v>
      </c>
      <c r="C441" s="116"/>
      <c r="D441" s="116"/>
      <c r="E441" s="26">
        <v>298728</v>
      </c>
    </row>
    <row r="442" spans="1:5" s="67" customFormat="1" ht="48" customHeight="1" x14ac:dyDescent="0.25">
      <c r="A442" s="32"/>
      <c r="B442" s="128" t="s">
        <v>264</v>
      </c>
      <c r="C442" s="129"/>
      <c r="D442" s="130"/>
      <c r="E442" s="33">
        <f>E440+E441</f>
        <v>2798728</v>
      </c>
    </row>
    <row r="443" spans="1:5" s="67" customFormat="1" ht="52.5" customHeight="1" x14ac:dyDescent="0.25">
      <c r="A443" s="122" t="s">
        <v>209</v>
      </c>
      <c r="B443" s="123"/>
      <c r="C443" s="123"/>
      <c r="D443" s="123"/>
      <c r="E443" s="124"/>
    </row>
    <row r="444" spans="1:5" s="67" customFormat="1" x14ac:dyDescent="0.25">
      <c r="A444" s="25">
        <v>1</v>
      </c>
      <c r="B444" s="103" t="s">
        <v>41</v>
      </c>
      <c r="C444" s="104"/>
      <c r="D444" s="105"/>
      <c r="E444" s="26">
        <v>380000</v>
      </c>
    </row>
    <row r="445" spans="1:5" s="67" customFormat="1" x14ac:dyDescent="0.25">
      <c r="A445" s="25">
        <v>2</v>
      </c>
      <c r="B445" s="103" t="s">
        <v>298</v>
      </c>
      <c r="C445" s="104"/>
      <c r="D445" s="105"/>
      <c r="E445" s="26">
        <v>320000</v>
      </c>
    </row>
    <row r="446" spans="1:5" s="67" customFormat="1" x14ac:dyDescent="0.25">
      <c r="A446" s="25">
        <v>3</v>
      </c>
      <c r="B446" s="103" t="s">
        <v>227</v>
      </c>
      <c r="C446" s="104"/>
      <c r="D446" s="105"/>
      <c r="E446" s="26">
        <v>300000</v>
      </c>
    </row>
    <row r="447" spans="1:5" s="67" customFormat="1" x14ac:dyDescent="0.25">
      <c r="A447" s="25">
        <v>4</v>
      </c>
      <c r="B447" s="103" t="s">
        <v>282</v>
      </c>
      <c r="C447" s="104"/>
      <c r="D447" s="105"/>
      <c r="E447" s="26">
        <v>240000</v>
      </c>
    </row>
    <row r="448" spans="1:5" s="67" customFormat="1" x14ac:dyDescent="0.25">
      <c r="A448" s="25">
        <v>5</v>
      </c>
      <c r="B448" s="103" t="s">
        <v>27</v>
      </c>
      <c r="C448" s="104"/>
      <c r="D448" s="105"/>
      <c r="E448" s="26">
        <v>220000</v>
      </c>
    </row>
    <row r="449" spans="1:5" s="67" customFormat="1" x14ac:dyDescent="0.25">
      <c r="A449" s="25">
        <v>6</v>
      </c>
      <c r="B449" s="103" t="s">
        <v>8</v>
      </c>
      <c r="C449" s="104"/>
      <c r="D449" s="105"/>
      <c r="E449" s="26">
        <v>400000</v>
      </c>
    </row>
    <row r="450" spans="1:5" s="67" customFormat="1" x14ac:dyDescent="0.25">
      <c r="A450" s="25">
        <v>7</v>
      </c>
      <c r="B450" s="103" t="s">
        <v>231</v>
      </c>
      <c r="C450" s="104"/>
      <c r="D450" s="105"/>
      <c r="E450" s="26">
        <v>140000</v>
      </c>
    </row>
    <row r="451" spans="1:5" s="67" customFormat="1" ht="64.5" customHeight="1" x14ac:dyDescent="0.25">
      <c r="A451" s="32"/>
      <c r="B451" s="128" t="s">
        <v>318</v>
      </c>
      <c r="C451" s="129"/>
      <c r="D451" s="130"/>
      <c r="E451" s="33">
        <f>SUM(E444:E450)</f>
        <v>2000000</v>
      </c>
    </row>
    <row r="452" spans="1:5" s="67" customFormat="1" ht="25.5" customHeight="1" x14ac:dyDescent="0.25">
      <c r="A452" s="122" t="s">
        <v>26</v>
      </c>
      <c r="B452" s="123"/>
      <c r="C452" s="123"/>
      <c r="D452" s="123"/>
      <c r="E452" s="124"/>
    </row>
    <row r="453" spans="1:5" s="74" customFormat="1" ht="21.75" customHeight="1" x14ac:dyDescent="0.25">
      <c r="A453" s="69">
        <v>1</v>
      </c>
      <c r="B453" s="125" t="s">
        <v>469</v>
      </c>
      <c r="C453" s="126"/>
      <c r="D453" s="127"/>
      <c r="E453" s="73">
        <v>2000000</v>
      </c>
    </row>
    <row r="454" spans="1:5" s="67" customFormat="1" ht="36" customHeight="1" x14ac:dyDescent="0.25">
      <c r="A454" s="32"/>
      <c r="B454" s="128" t="s">
        <v>319</v>
      </c>
      <c r="C454" s="129"/>
      <c r="D454" s="130"/>
      <c r="E454" s="33">
        <v>2000000</v>
      </c>
    </row>
    <row r="455" spans="1:5" s="67" customFormat="1" x14ac:dyDescent="0.25">
      <c r="A455" s="25"/>
      <c r="B455" s="102" t="s">
        <v>28</v>
      </c>
      <c r="C455" s="85"/>
      <c r="D455" s="86"/>
      <c r="E455" s="27">
        <f>E454+E451+E442-E441</f>
        <v>6500000</v>
      </c>
    </row>
    <row r="456" spans="1:5" s="67" customFormat="1" ht="37.5" customHeight="1" x14ac:dyDescent="0.25">
      <c r="A456" s="131" t="s">
        <v>265</v>
      </c>
      <c r="B456" s="132"/>
      <c r="C456" s="132"/>
      <c r="D456" s="133"/>
      <c r="E456" s="43">
        <f>E214+E407+E436+E442+E451+E454-E441</f>
        <v>283713342</v>
      </c>
    </row>
    <row r="457" spans="1:5" s="67" customFormat="1" x14ac:dyDescent="0.25">
      <c r="A457" s="44"/>
      <c r="B457" s="9"/>
      <c r="C457" s="9"/>
      <c r="D457" s="10"/>
      <c r="E457" s="45"/>
    </row>
    <row r="458" spans="1:5" s="67" customFormat="1" ht="40.5" customHeight="1" x14ac:dyDescent="0.25">
      <c r="A458" s="134" t="s">
        <v>208</v>
      </c>
      <c r="B458" s="135"/>
      <c r="C458" s="135"/>
      <c r="D458" s="135"/>
      <c r="E458" s="136"/>
    </row>
    <row r="459" spans="1:5" s="67" customFormat="1" x14ac:dyDescent="0.25">
      <c r="A459" s="25"/>
      <c r="B459" s="102" t="s">
        <v>320</v>
      </c>
      <c r="C459" s="85"/>
      <c r="D459" s="86"/>
      <c r="E459" s="27">
        <v>8600000</v>
      </c>
    </row>
    <row r="460" spans="1:5" s="67" customFormat="1" x14ac:dyDescent="0.25">
      <c r="A460" s="25"/>
      <c r="B460" s="19"/>
      <c r="C460" s="20"/>
      <c r="D460" s="21"/>
      <c r="E460" s="27"/>
    </row>
    <row r="461" spans="1:5" s="67" customFormat="1" ht="27.75" customHeight="1" x14ac:dyDescent="0.25">
      <c r="A461" s="119" t="s">
        <v>68</v>
      </c>
      <c r="B461" s="120"/>
      <c r="C461" s="120"/>
      <c r="D461" s="120"/>
      <c r="E461" s="121"/>
    </row>
    <row r="462" spans="1:5" s="67" customFormat="1" ht="34.5" customHeight="1" x14ac:dyDescent="0.25">
      <c r="A462" s="122" t="s">
        <v>75</v>
      </c>
      <c r="B462" s="123"/>
      <c r="C462" s="123"/>
      <c r="D462" s="123"/>
      <c r="E462" s="124"/>
    </row>
    <row r="463" spans="1:5" s="67" customFormat="1" ht="33.75" customHeight="1" x14ac:dyDescent="0.25">
      <c r="A463" s="25">
        <v>1</v>
      </c>
      <c r="B463" s="103" t="s">
        <v>70</v>
      </c>
      <c r="C463" s="104"/>
      <c r="D463" s="105"/>
      <c r="E463" s="26">
        <v>9167945</v>
      </c>
    </row>
    <row r="464" spans="1:5" s="67" customFormat="1" ht="70.5" customHeight="1" x14ac:dyDescent="0.25">
      <c r="A464" s="25">
        <v>2</v>
      </c>
      <c r="B464" s="103" t="s">
        <v>482</v>
      </c>
      <c r="C464" s="104"/>
      <c r="D464" s="105"/>
      <c r="E464" s="26">
        <v>228370</v>
      </c>
    </row>
    <row r="465" spans="1:5" s="67" customFormat="1" ht="30.75" customHeight="1" x14ac:dyDescent="0.25">
      <c r="A465" s="25">
        <v>3</v>
      </c>
      <c r="B465" s="103" t="s">
        <v>71</v>
      </c>
      <c r="C465" s="104"/>
      <c r="D465" s="105"/>
      <c r="E465" s="26">
        <v>1401135</v>
      </c>
    </row>
    <row r="466" spans="1:5" s="67" customFormat="1" x14ac:dyDescent="0.25">
      <c r="A466" s="84" t="s">
        <v>216</v>
      </c>
      <c r="B466" s="85"/>
      <c r="C466" s="85"/>
      <c r="D466" s="86"/>
      <c r="E466" s="27">
        <f>SUM(E463:E465)</f>
        <v>10797450</v>
      </c>
    </row>
    <row r="467" spans="1:5" s="67" customFormat="1" ht="29.25" customHeight="1" x14ac:dyDescent="0.25">
      <c r="A467" s="122" t="s">
        <v>69</v>
      </c>
      <c r="B467" s="123"/>
      <c r="C467" s="123"/>
      <c r="D467" s="123"/>
      <c r="E467" s="124"/>
    </row>
    <row r="468" spans="1:5" s="67" customFormat="1" ht="112.5" customHeight="1" x14ac:dyDescent="0.25">
      <c r="A468" s="25">
        <v>1</v>
      </c>
      <c r="B468" s="103" t="s">
        <v>491</v>
      </c>
      <c r="C468" s="104"/>
      <c r="D468" s="105"/>
      <c r="E468" s="26">
        <v>11331550</v>
      </c>
    </row>
    <row r="469" spans="1:5" s="67" customFormat="1" ht="122.25" customHeight="1" x14ac:dyDescent="0.25">
      <c r="A469" s="25">
        <v>2</v>
      </c>
      <c r="B469" s="103" t="s">
        <v>396</v>
      </c>
      <c r="C469" s="104"/>
      <c r="D469" s="105"/>
      <c r="E469" s="26">
        <v>122294</v>
      </c>
    </row>
    <row r="470" spans="1:5" s="67" customFormat="1" ht="33" customHeight="1" x14ac:dyDescent="0.25">
      <c r="A470" s="25">
        <v>3</v>
      </c>
      <c r="B470" s="113" t="s">
        <v>70</v>
      </c>
      <c r="C470" s="114"/>
      <c r="D470" s="115"/>
      <c r="E470" s="26">
        <v>2806906</v>
      </c>
    </row>
    <row r="471" spans="1:5" s="67" customFormat="1" ht="77.25" customHeight="1" x14ac:dyDescent="0.25">
      <c r="A471" s="46">
        <v>4</v>
      </c>
      <c r="B471" s="103" t="s">
        <v>483</v>
      </c>
      <c r="C471" s="104"/>
      <c r="D471" s="105"/>
      <c r="E471" s="26">
        <v>828328</v>
      </c>
    </row>
    <row r="472" spans="1:5" s="67" customFormat="1" ht="71.25" customHeight="1" x14ac:dyDescent="0.25">
      <c r="A472" s="46">
        <v>5</v>
      </c>
      <c r="B472" s="116" t="s">
        <v>397</v>
      </c>
      <c r="C472" s="116"/>
      <c r="D472" s="116"/>
      <c r="E472" s="26">
        <v>57686</v>
      </c>
    </row>
    <row r="473" spans="1:5" s="67" customFormat="1" ht="78.75" customHeight="1" x14ac:dyDescent="0.25">
      <c r="A473" s="46">
        <v>6</v>
      </c>
      <c r="B473" s="103" t="s">
        <v>492</v>
      </c>
      <c r="C473" s="104"/>
      <c r="D473" s="105"/>
      <c r="E473" s="26">
        <v>8541517</v>
      </c>
    </row>
    <row r="474" spans="1:5" s="67" customFormat="1" ht="49.5" customHeight="1" x14ac:dyDescent="0.25">
      <c r="A474" s="46">
        <v>3</v>
      </c>
      <c r="B474" s="103" t="s">
        <v>76</v>
      </c>
      <c r="C474" s="104"/>
      <c r="D474" s="105"/>
      <c r="E474" s="26">
        <f>27144095+5738252</f>
        <v>32882347</v>
      </c>
    </row>
    <row r="475" spans="1:5" s="67" customFormat="1" x14ac:dyDescent="0.25">
      <c r="A475" s="117" t="s">
        <v>77</v>
      </c>
      <c r="B475" s="116"/>
      <c r="C475" s="116"/>
      <c r="D475" s="116"/>
      <c r="E475" s="118"/>
    </row>
    <row r="476" spans="1:5" s="67" customFormat="1" ht="47.25" x14ac:dyDescent="0.25">
      <c r="A476" s="47"/>
      <c r="B476" s="14" t="s">
        <v>78</v>
      </c>
      <c r="C476" s="14" t="s">
        <v>40</v>
      </c>
      <c r="D476" s="14" t="s">
        <v>493</v>
      </c>
      <c r="E476" s="48" t="s">
        <v>266</v>
      </c>
    </row>
    <row r="477" spans="1:5" s="67" customFormat="1" ht="43.5" customHeight="1" x14ac:dyDescent="0.25">
      <c r="A477" s="49" t="s">
        <v>79</v>
      </c>
      <c r="B477" s="99" t="s">
        <v>321</v>
      </c>
      <c r="C477" s="100"/>
      <c r="D477" s="100"/>
      <c r="E477" s="101"/>
    </row>
    <row r="478" spans="1:5" s="67" customFormat="1" x14ac:dyDescent="0.25">
      <c r="A478" s="47"/>
      <c r="B478" s="16" t="s">
        <v>80</v>
      </c>
      <c r="C478" s="1">
        <v>1</v>
      </c>
      <c r="D478" s="6">
        <v>230000</v>
      </c>
      <c r="E478" s="26">
        <f>C478*D478</f>
        <v>230000</v>
      </c>
    </row>
    <row r="479" spans="1:5" s="67" customFormat="1" x14ac:dyDescent="0.25">
      <c r="A479" s="50"/>
      <c r="B479" s="3" t="s">
        <v>267</v>
      </c>
      <c r="C479" s="8">
        <v>101</v>
      </c>
      <c r="D479" s="4">
        <v>10500</v>
      </c>
      <c r="E479" s="26">
        <f t="shared" ref="E479:E498" si="0">C479*D479</f>
        <v>1060500</v>
      </c>
    </row>
    <row r="480" spans="1:5" s="67" customFormat="1" x14ac:dyDescent="0.25">
      <c r="A480" s="50"/>
      <c r="B480" s="3" t="s">
        <v>268</v>
      </c>
      <c r="C480" s="8">
        <v>19</v>
      </c>
      <c r="D480" s="4">
        <v>15000</v>
      </c>
      <c r="E480" s="26">
        <f t="shared" si="0"/>
        <v>285000</v>
      </c>
    </row>
    <row r="481" spans="1:5" s="67" customFormat="1" x14ac:dyDescent="0.25">
      <c r="A481" s="50"/>
      <c r="B481" s="3" t="s">
        <v>81</v>
      </c>
      <c r="C481" s="8">
        <v>5</v>
      </c>
      <c r="D481" s="4">
        <v>35000</v>
      </c>
      <c r="E481" s="26">
        <f t="shared" si="0"/>
        <v>175000</v>
      </c>
    </row>
    <row r="482" spans="1:5" s="67" customFormat="1" x14ac:dyDescent="0.25">
      <c r="A482" s="50"/>
      <c r="B482" s="3" t="s">
        <v>82</v>
      </c>
      <c r="C482" s="8">
        <v>205</v>
      </c>
      <c r="D482" s="4">
        <v>1700</v>
      </c>
      <c r="E482" s="26">
        <f t="shared" si="0"/>
        <v>348500</v>
      </c>
    </row>
    <row r="483" spans="1:5" s="67" customFormat="1" x14ac:dyDescent="0.25">
      <c r="A483" s="50"/>
      <c r="B483" s="3" t="s">
        <v>83</v>
      </c>
      <c r="C483" s="8">
        <v>2</v>
      </c>
      <c r="D483" s="4">
        <v>140000</v>
      </c>
      <c r="E483" s="26">
        <f t="shared" si="0"/>
        <v>280000</v>
      </c>
    </row>
    <row r="484" spans="1:5" s="67" customFormat="1" x14ac:dyDescent="0.25">
      <c r="A484" s="50"/>
      <c r="B484" s="3" t="s">
        <v>84</v>
      </c>
      <c r="C484" s="8">
        <v>1</v>
      </c>
      <c r="D484" s="4">
        <v>51775</v>
      </c>
      <c r="E484" s="26">
        <f t="shared" si="0"/>
        <v>51775</v>
      </c>
    </row>
    <row r="485" spans="1:5" s="67" customFormat="1" x14ac:dyDescent="0.25">
      <c r="A485" s="50"/>
      <c r="B485" s="66" t="s">
        <v>85</v>
      </c>
      <c r="C485" s="8">
        <v>7</v>
      </c>
      <c r="D485" s="4">
        <v>900000</v>
      </c>
      <c r="E485" s="26">
        <f t="shared" si="0"/>
        <v>6300000</v>
      </c>
    </row>
    <row r="486" spans="1:5" s="67" customFormat="1" x14ac:dyDescent="0.25">
      <c r="A486" s="50"/>
      <c r="B486" s="2" t="s">
        <v>86</v>
      </c>
      <c r="C486" s="1">
        <v>5</v>
      </c>
      <c r="D486" s="6">
        <v>550000</v>
      </c>
      <c r="E486" s="26">
        <f t="shared" si="0"/>
        <v>2750000</v>
      </c>
    </row>
    <row r="487" spans="1:5" s="67" customFormat="1" x14ac:dyDescent="0.25">
      <c r="A487" s="50"/>
      <c r="B487" s="2" t="s">
        <v>87</v>
      </c>
      <c r="C487" s="1">
        <v>2</v>
      </c>
      <c r="D487" s="6">
        <v>735000</v>
      </c>
      <c r="E487" s="26">
        <f t="shared" si="0"/>
        <v>1470000</v>
      </c>
    </row>
    <row r="488" spans="1:5" s="67" customFormat="1" x14ac:dyDescent="0.25">
      <c r="A488" s="50"/>
      <c r="B488" s="2" t="s">
        <v>322</v>
      </c>
      <c r="C488" s="1">
        <v>1</v>
      </c>
      <c r="D488" s="6">
        <v>150000</v>
      </c>
      <c r="E488" s="26">
        <f t="shared" si="0"/>
        <v>150000</v>
      </c>
    </row>
    <row r="489" spans="1:5" s="67" customFormat="1" x14ac:dyDescent="0.25">
      <c r="A489" s="50"/>
      <c r="B489" s="16" t="s">
        <v>88</v>
      </c>
      <c r="C489" s="1">
        <v>1</v>
      </c>
      <c r="D489" s="6">
        <v>94500</v>
      </c>
      <c r="E489" s="26">
        <f t="shared" si="0"/>
        <v>94500</v>
      </c>
    </row>
    <row r="490" spans="1:5" s="67" customFormat="1" x14ac:dyDescent="0.25">
      <c r="A490" s="50"/>
      <c r="B490" s="16" t="s">
        <v>89</v>
      </c>
      <c r="C490" s="1">
        <v>1</v>
      </c>
      <c r="D490" s="6">
        <v>196240</v>
      </c>
      <c r="E490" s="26">
        <f t="shared" si="0"/>
        <v>196240</v>
      </c>
    </row>
    <row r="491" spans="1:5" s="67" customFormat="1" x14ac:dyDescent="0.25">
      <c r="A491" s="50"/>
      <c r="B491" s="16" t="s">
        <v>323</v>
      </c>
      <c r="C491" s="1">
        <v>2</v>
      </c>
      <c r="D491" s="6">
        <v>107040</v>
      </c>
      <c r="E491" s="26">
        <f t="shared" si="0"/>
        <v>214080</v>
      </c>
    </row>
    <row r="492" spans="1:5" s="67" customFormat="1" x14ac:dyDescent="0.25">
      <c r="A492" s="50"/>
      <c r="B492" s="2" t="s">
        <v>90</v>
      </c>
      <c r="C492" s="1">
        <v>1</v>
      </c>
      <c r="D492" s="6">
        <v>190000</v>
      </c>
      <c r="E492" s="26">
        <f t="shared" si="0"/>
        <v>190000</v>
      </c>
    </row>
    <row r="493" spans="1:5" s="67" customFormat="1" x14ac:dyDescent="0.25">
      <c r="A493" s="50"/>
      <c r="B493" s="2" t="s">
        <v>91</v>
      </c>
      <c r="C493" s="1">
        <v>1</v>
      </c>
      <c r="D493" s="6">
        <v>210000</v>
      </c>
      <c r="E493" s="26">
        <f t="shared" si="0"/>
        <v>210000</v>
      </c>
    </row>
    <row r="494" spans="1:5" s="67" customFormat="1" x14ac:dyDescent="0.25">
      <c r="A494" s="50"/>
      <c r="B494" s="2" t="s">
        <v>92</v>
      </c>
      <c r="C494" s="1">
        <v>1</v>
      </c>
      <c r="D494" s="6">
        <v>150000</v>
      </c>
      <c r="E494" s="26">
        <f t="shared" si="0"/>
        <v>150000</v>
      </c>
    </row>
    <row r="495" spans="1:5" s="67" customFormat="1" x14ac:dyDescent="0.25">
      <c r="A495" s="50"/>
      <c r="B495" s="2" t="s">
        <v>93</v>
      </c>
      <c r="C495" s="1">
        <v>2</v>
      </c>
      <c r="D495" s="6">
        <v>110000</v>
      </c>
      <c r="E495" s="26">
        <f t="shared" si="0"/>
        <v>220000</v>
      </c>
    </row>
    <row r="496" spans="1:5" s="67" customFormat="1" x14ac:dyDescent="0.25">
      <c r="A496" s="50"/>
      <c r="B496" s="2" t="s">
        <v>94</v>
      </c>
      <c r="C496" s="1">
        <v>1</v>
      </c>
      <c r="D496" s="6">
        <v>25000</v>
      </c>
      <c r="E496" s="26">
        <f t="shared" si="0"/>
        <v>25000</v>
      </c>
    </row>
    <row r="497" spans="1:5" s="67" customFormat="1" x14ac:dyDescent="0.25">
      <c r="A497" s="50"/>
      <c r="B497" s="2" t="s">
        <v>95</v>
      </c>
      <c r="C497" s="1">
        <v>2</v>
      </c>
      <c r="D497" s="6">
        <v>45000</v>
      </c>
      <c r="E497" s="26">
        <f t="shared" si="0"/>
        <v>90000</v>
      </c>
    </row>
    <row r="498" spans="1:5" s="67" customFormat="1" x14ac:dyDescent="0.25">
      <c r="A498" s="50"/>
      <c r="B498" s="2" t="s">
        <v>96</v>
      </c>
      <c r="C498" s="1">
        <v>1</v>
      </c>
      <c r="D498" s="6">
        <f>285000+45000+46800+13300</f>
        <v>390100</v>
      </c>
      <c r="E498" s="26">
        <f t="shared" si="0"/>
        <v>390100</v>
      </c>
    </row>
    <row r="499" spans="1:5" s="67" customFormat="1" x14ac:dyDescent="0.25">
      <c r="A499" s="50"/>
      <c r="B499" s="2" t="s">
        <v>398</v>
      </c>
      <c r="C499" s="1">
        <v>1</v>
      </c>
      <c r="D499" s="6">
        <v>2560000</v>
      </c>
      <c r="E499" s="26">
        <v>2560000</v>
      </c>
    </row>
    <row r="500" spans="1:5" s="67" customFormat="1" ht="31.5" x14ac:dyDescent="0.25">
      <c r="A500" s="50"/>
      <c r="B500" s="2" t="s">
        <v>399</v>
      </c>
      <c r="C500" s="1">
        <v>2</v>
      </c>
      <c r="D500" s="6">
        <v>1499126</v>
      </c>
      <c r="E500" s="26">
        <v>2998252</v>
      </c>
    </row>
    <row r="501" spans="1:5" s="67" customFormat="1" x14ac:dyDescent="0.25">
      <c r="A501" s="50"/>
      <c r="B501" s="2" t="s">
        <v>400</v>
      </c>
      <c r="C501" s="1">
        <v>1</v>
      </c>
      <c r="D501" s="6">
        <v>180000</v>
      </c>
      <c r="E501" s="26">
        <v>180000</v>
      </c>
    </row>
    <row r="502" spans="1:5" s="67" customFormat="1" x14ac:dyDescent="0.25">
      <c r="A502" s="51"/>
      <c r="B502" s="102" t="s">
        <v>269</v>
      </c>
      <c r="C502" s="85"/>
      <c r="D502" s="86"/>
      <c r="E502" s="27">
        <f>SUM(E478:E501)</f>
        <v>20618947</v>
      </c>
    </row>
    <row r="503" spans="1:5" s="67" customFormat="1" ht="56.25" customHeight="1" x14ac:dyDescent="0.25">
      <c r="A503" s="49" t="s">
        <v>97</v>
      </c>
      <c r="B503" s="99" t="s">
        <v>270</v>
      </c>
      <c r="C503" s="100"/>
      <c r="D503" s="100"/>
      <c r="E503" s="101"/>
    </row>
    <row r="504" spans="1:5" s="67" customFormat="1" ht="24" customHeight="1" x14ac:dyDescent="0.25">
      <c r="A504" s="52"/>
      <c r="B504" s="97" t="s">
        <v>98</v>
      </c>
      <c r="C504" s="90"/>
      <c r="D504" s="90"/>
      <c r="E504" s="91"/>
    </row>
    <row r="505" spans="1:5" s="67" customFormat="1" x14ac:dyDescent="0.25">
      <c r="A505" s="47"/>
      <c r="B505" s="3" t="s">
        <v>99</v>
      </c>
      <c r="C505" s="8">
        <v>80</v>
      </c>
      <c r="D505" s="6">
        <v>386</v>
      </c>
      <c r="E505" s="26">
        <f t="shared" ref="E505:E507" si="1">C505*D505</f>
        <v>30880</v>
      </c>
    </row>
    <row r="506" spans="1:5" s="67" customFormat="1" x14ac:dyDescent="0.25">
      <c r="A506" s="47"/>
      <c r="B506" s="3" t="s">
        <v>100</v>
      </c>
      <c r="C506" s="8">
        <v>38</v>
      </c>
      <c r="D506" s="6">
        <v>590</v>
      </c>
      <c r="E506" s="26">
        <f t="shared" si="1"/>
        <v>22420</v>
      </c>
    </row>
    <row r="507" spans="1:5" s="67" customFormat="1" x14ac:dyDescent="0.25">
      <c r="A507" s="47"/>
      <c r="B507" s="3" t="s">
        <v>101</v>
      </c>
      <c r="C507" s="8">
        <v>82</v>
      </c>
      <c r="D507" s="6">
        <v>580</v>
      </c>
      <c r="E507" s="26">
        <f t="shared" si="1"/>
        <v>47560</v>
      </c>
    </row>
    <row r="508" spans="1:5" s="67" customFormat="1" x14ac:dyDescent="0.25">
      <c r="A508" s="47"/>
      <c r="B508" s="81" t="s">
        <v>271</v>
      </c>
      <c r="C508" s="82"/>
      <c r="D508" s="83"/>
      <c r="E508" s="27">
        <f>E505+E506+E507</f>
        <v>100860</v>
      </c>
    </row>
    <row r="509" spans="1:5" s="67" customFormat="1" x14ac:dyDescent="0.25">
      <c r="A509" s="47"/>
      <c r="B509" s="97" t="s">
        <v>102</v>
      </c>
      <c r="C509" s="90"/>
      <c r="D509" s="90"/>
      <c r="E509" s="91"/>
    </row>
    <row r="510" spans="1:5" s="67" customFormat="1" x14ac:dyDescent="0.25">
      <c r="A510" s="47"/>
      <c r="B510" s="3" t="s">
        <v>103</v>
      </c>
      <c r="C510" s="8">
        <v>137</v>
      </c>
      <c r="D510" s="6">
        <v>1550</v>
      </c>
      <c r="E510" s="26">
        <f t="shared" ref="E510:E513" si="2">C510*D510</f>
        <v>212350</v>
      </c>
    </row>
    <row r="511" spans="1:5" s="67" customFormat="1" x14ac:dyDescent="0.25">
      <c r="A511" s="47"/>
      <c r="B511" s="3" t="s">
        <v>104</v>
      </c>
      <c r="C511" s="8">
        <v>12</v>
      </c>
      <c r="D511" s="6">
        <v>14800</v>
      </c>
      <c r="E511" s="26">
        <f t="shared" si="2"/>
        <v>177600</v>
      </c>
    </row>
    <row r="512" spans="1:5" s="67" customFormat="1" x14ac:dyDescent="0.25">
      <c r="A512" s="47"/>
      <c r="B512" s="3" t="s">
        <v>105</v>
      </c>
      <c r="C512" s="8">
        <v>20</v>
      </c>
      <c r="D512" s="6">
        <v>6500</v>
      </c>
      <c r="E512" s="26">
        <f t="shared" si="2"/>
        <v>130000</v>
      </c>
    </row>
    <row r="513" spans="1:5" s="67" customFormat="1" x14ac:dyDescent="0.25">
      <c r="A513" s="47"/>
      <c r="B513" s="16" t="s">
        <v>106</v>
      </c>
      <c r="C513" s="1">
        <v>109</v>
      </c>
      <c r="D513" s="6">
        <v>2400</v>
      </c>
      <c r="E513" s="26">
        <f t="shared" si="2"/>
        <v>261600</v>
      </c>
    </row>
    <row r="514" spans="1:5" s="67" customFormat="1" x14ac:dyDescent="0.25">
      <c r="A514" s="47"/>
      <c r="B514" s="81" t="s">
        <v>272</v>
      </c>
      <c r="C514" s="82"/>
      <c r="D514" s="83"/>
      <c r="E514" s="27">
        <f>SUM(E510:E513)</f>
        <v>781550</v>
      </c>
    </row>
    <row r="515" spans="1:5" s="67" customFormat="1" x14ac:dyDescent="0.25">
      <c r="A515" s="51"/>
      <c r="B515" s="102" t="s">
        <v>273</v>
      </c>
      <c r="C515" s="85"/>
      <c r="D515" s="86"/>
      <c r="E515" s="27">
        <f>E508+E514</f>
        <v>882410</v>
      </c>
    </row>
    <row r="516" spans="1:5" s="67" customFormat="1" ht="39.75" customHeight="1" x14ac:dyDescent="0.25">
      <c r="A516" s="49" t="s">
        <v>107</v>
      </c>
      <c r="B516" s="99" t="s">
        <v>280</v>
      </c>
      <c r="C516" s="100"/>
      <c r="D516" s="100"/>
      <c r="E516" s="101"/>
    </row>
    <row r="517" spans="1:5" s="67" customFormat="1" ht="63" x14ac:dyDescent="0.25">
      <c r="A517" s="47"/>
      <c r="B517" s="16" t="s">
        <v>324</v>
      </c>
      <c r="C517" s="1">
        <v>1</v>
      </c>
      <c r="D517" s="6">
        <f xml:space="preserve"> 2010000*1.2*0.25</f>
        <v>603000</v>
      </c>
      <c r="E517" s="26">
        <f>C517*D517</f>
        <v>603000</v>
      </c>
    </row>
    <row r="518" spans="1:5" s="67" customFormat="1" ht="31.5" x14ac:dyDescent="0.25">
      <c r="A518" s="47"/>
      <c r="B518" s="16" t="s">
        <v>325</v>
      </c>
      <c r="C518" s="1">
        <v>1</v>
      </c>
      <c r="D518" s="6">
        <f>103920*1.2*0.25</f>
        <v>31176</v>
      </c>
      <c r="E518" s="26">
        <f>C518*D518</f>
        <v>31176</v>
      </c>
    </row>
    <row r="519" spans="1:5" s="67" customFormat="1" ht="94.5" x14ac:dyDescent="0.25">
      <c r="A519" s="47"/>
      <c r="B519" s="16" t="s">
        <v>326</v>
      </c>
      <c r="C519" s="1">
        <v>1</v>
      </c>
      <c r="D519" s="6">
        <f>420300*1.2*0.25</f>
        <v>126090</v>
      </c>
      <c r="E519" s="26">
        <f>C519*D519</f>
        <v>126090</v>
      </c>
    </row>
    <row r="520" spans="1:5" s="67" customFormat="1" ht="31.5" x14ac:dyDescent="0.25">
      <c r="A520" s="47"/>
      <c r="B520" s="16" t="s">
        <v>112</v>
      </c>
      <c r="C520" s="1">
        <v>1</v>
      </c>
      <c r="D520" s="6">
        <f>43600*1.2*0.25</f>
        <v>13080</v>
      </c>
      <c r="E520" s="26">
        <f>C520*D520</f>
        <v>13080</v>
      </c>
    </row>
    <row r="521" spans="1:5" s="67" customFormat="1" x14ac:dyDescent="0.25">
      <c r="A521" s="51"/>
      <c r="B521" s="102" t="s">
        <v>269</v>
      </c>
      <c r="C521" s="85"/>
      <c r="D521" s="86"/>
      <c r="E521" s="27">
        <f>SUM(E517:E520)</f>
        <v>773346</v>
      </c>
    </row>
    <row r="522" spans="1:5" s="67" customFormat="1" ht="46.5" customHeight="1" x14ac:dyDescent="0.25">
      <c r="A522" s="49" t="s">
        <v>113</v>
      </c>
      <c r="B522" s="99" t="s">
        <v>192</v>
      </c>
      <c r="C522" s="100"/>
      <c r="D522" s="100"/>
      <c r="E522" s="101"/>
    </row>
    <row r="523" spans="1:5" s="67" customFormat="1" x14ac:dyDescent="0.25">
      <c r="A523" s="47"/>
      <c r="B523" s="2" t="s">
        <v>114</v>
      </c>
      <c r="C523" s="1">
        <v>3</v>
      </c>
      <c r="D523" s="6">
        <v>2850</v>
      </c>
      <c r="E523" s="26">
        <f t="shared" ref="E523:E537" si="3">C523*D523</f>
        <v>8550</v>
      </c>
    </row>
    <row r="524" spans="1:5" s="67" customFormat="1" x14ac:dyDescent="0.25">
      <c r="A524" s="47"/>
      <c r="B524" s="2" t="s">
        <v>115</v>
      </c>
      <c r="C524" s="1">
        <v>25</v>
      </c>
      <c r="D524" s="6">
        <v>2360</v>
      </c>
      <c r="E524" s="26">
        <f t="shared" si="3"/>
        <v>59000</v>
      </c>
    </row>
    <row r="525" spans="1:5" s="67" customFormat="1" x14ac:dyDescent="0.25">
      <c r="A525" s="47"/>
      <c r="B525" s="2" t="s">
        <v>116</v>
      </c>
      <c r="C525" s="1">
        <v>1</v>
      </c>
      <c r="D525" s="6">
        <v>1390</v>
      </c>
      <c r="E525" s="26">
        <f t="shared" si="3"/>
        <v>1390</v>
      </c>
    </row>
    <row r="526" spans="1:5" s="67" customFormat="1" x14ac:dyDescent="0.25">
      <c r="A526" s="47"/>
      <c r="B526" s="2" t="s">
        <v>117</v>
      </c>
      <c r="C526" s="1">
        <v>1</v>
      </c>
      <c r="D526" s="6">
        <v>1220</v>
      </c>
      <c r="E526" s="26">
        <f t="shared" si="3"/>
        <v>1220</v>
      </c>
    </row>
    <row r="527" spans="1:5" s="67" customFormat="1" x14ac:dyDescent="0.25">
      <c r="A527" s="47"/>
      <c r="B527" s="2" t="s">
        <v>118</v>
      </c>
      <c r="C527" s="1">
        <v>1</v>
      </c>
      <c r="D527" s="6">
        <v>3900</v>
      </c>
      <c r="E527" s="26">
        <f t="shared" si="3"/>
        <v>3900</v>
      </c>
    </row>
    <row r="528" spans="1:5" s="67" customFormat="1" x14ac:dyDescent="0.25">
      <c r="A528" s="47"/>
      <c r="B528" s="2" t="s">
        <v>119</v>
      </c>
      <c r="C528" s="1">
        <v>4</v>
      </c>
      <c r="D528" s="6">
        <v>15500</v>
      </c>
      <c r="E528" s="26">
        <f t="shared" si="3"/>
        <v>62000</v>
      </c>
    </row>
    <row r="529" spans="1:5" s="68" customFormat="1" x14ac:dyDescent="0.25">
      <c r="A529" s="47"/>
      <c r="B529" s="2" t="s">
        <v>120</v>
      </c>
      <c r="C529" s="1">
        <v>1</v>
      </c>
      <c r="D529" s="6">
        <v>8100</v>
      </c>
      <c r="E529" s="26">
        <f t="shared" si="3"/>
        <v>8100</v>
      </c>
    </row>
    <row r="530" spans="1:5" s="67" customFormat="1" x14ac:dyDescent="0.25">
      <c r="A530" s="47"/>
      <c r="B530" s="2" t="s">
        <v>121</v>
      </c>
      <c r="C530" s="1">
        <v>2</v>
      </c>
      <c r="D530" s="6">
        <v>54000</v>
      </c>
      <c r="E530" s="26">
        <f t="shared" si="3"/>
        <v>108000</v>
      </c>
    </row>
    <row r="531" spans="1:5" s="67" customFormat="1" x14ac:dyDescent="0.25">
      <c r="A531" s="47"/>
      <c r="B531" s="2" t="s">
        <v>122</v>
      </c>
      <c r="C531" s="1">
        <v>2</v>
      </c>
      <c r="D531" s="6">
        <v>9900</v>
      </c>
      <c r="E531" s="26">
        <f t="shared" si="3"/>
        <v>19800</v>
      </c>
    </row>
    <row r="532" spans="1:5" s="67" customFormat="1" x14ac:dyDescent="0.25">
      <c r="A532" s="47"/>
      <c r="B532" s="2" t="s">
        <v>123</v>
      </c>
      <c r="C532" s="1">
        <v>1</v>
      </c>
      <c r="D532" s="6">
        <v>9500</v>
      </c>
      <c r="E532" s="26">
        <f t="shared" si="3"/>
        <v>9500</v>
      </c>
    </row>
    <row r="533" spans="1:5" s="67" customFormat="1" x14ac:dyDescent="0.25">
      <c r="A533" s="47"/>
      <c r="B533" s="2" t="s">
        <v>124</v>
      </c>
      <c r="C533" s="1">
        <v>4</v>
      </c>
      <c r="D533" s="6">
        <v>8500</v>
      </c>
      <c r="E533" s="26">
        <f t="shared" si="3"/>
        <v>34000</v>
      </c>
    </row>
    <row r="534" spans="1:5" s="67" customFormat="1" x14ac:dyDescent="0.25">
      <c r="A534" s="47"/>
      <c r="B534" s="2" t="s">
        <v>125</v>
      </c>
      <c r="C534" s="1">
        <v>1</v>
      </c>
      <c r="D534" s="6">
        <v>21500</v>
      </c>
      <c r="E534" s="26">
        <f t="shared" si="3"/>
        <v>21500</v>
      </c>
    </row>
    <row r="535" spans="1:5" s="67" customFormat="1" x14ac:dyDescent="0.25">
      <c r="A535" s="47"/>
      <c r="B535" s="2" t="s">
        <v>126</v>
      </c>
      <c r="C535" s="1">
        <v>5</v>
      </c>
      <c r="D535" s="6">
        <v>7500</v>
      </c>
      <c r="E535" s="26">
        <f t="shared" si="3"/>
        <v>37500</v>
      </c>
    </row>
    <row r="536" spans="1:5" s="67" customFormat="1" x14ac:dyDescent="0.25">
      <c r="A536" s="47"/>
      <c r="B536" s="2" t="s">
        <v>127</v>
      </c>
      <c r="C536" s="1">
        <v>40</v>
      </c>
      <c r="D536" s="6">
        <v>570</v>
      </c>
      <c r="E536" s="26">
        <f t="shared" si="3"/>
        <v>22800</v>
      </c>
    </row>
    <row r="537" spans="1:5" s="67" customFormat="1" x14ac:dyDescent="0.25">
      <c r="A537" s="47"/>
      <c r="B537" s="16" t="s">
        <v>128</v>
      </c>
      <c r="C537" s="1">
        <v>1</v>
      </c>
      <c r="D537" s="6">
        <v>3700</v>
      </c>
      <c r="E537" s="26">
        <f t="shared" si="3"/>
        <v>3700</v>
      </c>
    </row>
    <row r="538" spans="1:5" s="67" customFormat="1" x14ac:dyDescent="0.25">
      <c r="A538" s="51"/>
      <c r="B538" s="102" t="s">
        <v>269</v>
      </c>
      <c r="C538" s="85"/>
      <c r="D538" s="86"/>
      <c r="E538" s="27">
        <f>SUM(E523:E537)</f>
        <v>400960</v>
      </c>
    </row>
    <row r="539" spans="1:5" s="67" customFormat="1" ht="39" customHeight="1" x14ac:dyDescent="0.25">
      <c r="A539" s="49" t="s">
        <v>129</v>
      </c>
      <c r="B539" s="99" t="s">
        <v>327</v>
      </c>
      <c r="C539" s="100"/>
      <c r="D539" s="100"/>
      <c r="E539" s="101"/>
    </row>
    <row r="540" spans="1:5" s="67" customFormat="1" x14ac:dyDescent="0.25">
      <c r="A540" s="47"/>
      <c r="B540" s="2" t="s">
        <v>114</v>
      </c>
      <c r="C540" s="1">
        <v>3</v>
      </c>
      <c r="D540" s="6">
        <v>2850</v>
      </c>
      <c r="E540" s="26">
        <f t="shared" ref="E540:E554" si="4">C540*D540</f>
        <v>8550</v>
      </c>
    </row>
    <row r="541" spans="1:5" s="67" customFormat="1" x14ac:dyDescent="0.25">
      <c r="A541" s="47"/>
      <c r="B541" s="2" t="s">
        <v>115</v>
      </c>
      <c r="C541" s="1">
        <v>25</v>
      </c>
      <c r="D541" s="6">
        <v>2360</v>
      </c>
      <c r="E541" s="26">
        <f t="shared" si="4"/>
        <v>59000</v>
      </c>
    </row>
    <row r="542" spans="1:5" s="67" customFormat="1" x14ac:dyDescent="0.25">
      <c r="A542" s="47"/>
      <c r="B542" s="2" t="s">
        <v>116</v>
      </c>
      <c r="C542" s="1">
        <v>1</v>
      </c>
      <c r="D542" s="6">
        <v>1390</v>
      </c>
      <c r="E542" s="26">
        <f t="shared" si="4"/>
        <v>1390</v>
      </c>
    </row>
    <row r="543" spans="1:5" s="67" customFormat="1" x14ac:dyDescent="0.25">
      <c r="A543" s="47"/>
      <c r="B543" s="2" t="s">
        <v>117</v>
      </c>
      <c r="C543" s="1">
        <v>1</v>
      </c>
      <c r="D543" s="6">
        <v>1220</v>
      </c>
      <c r="E543" s="26">
        <f t="shared" si="4"/>
        <v>1220</v>
      </c>
    </row>
    <row r="544" spans="1:5" s="67" customFormat="1" x14ac:dyDescent="0.25">
      <c r="A544" s="47"/>
      <c r="B544" s="2" t="s">
        <v>118</v>
      </c>
      <c r="C544" s="1">
        <v>1</v>
      </c>
      <c r="D544" s="6">
        <v>3900</v>
      </c>
      <c r="E544" s="26">
        <f t="shared" si="4"/>
        <v>3900</v>
      </c>
    </row>
    <row r="545" spans="1:5" s="67" customFormat="1" x14ac:dyDescent="0.25">
      <c r="A545" s="47"/>
      <c r="B545" s="2" t="s">
        <v>119</v>
      </c>
      <c r="C545" s="1">
        <v>4</v>
      </c>
      <c r="D545" s="6">
        <v>15500</v>
      </c>
      <c r="E545" s="26">
        <f t="shared" si="4"/>
        <v>62000</v>
      </c>
    </row>
    <row r="546" spans="1:5" s="67" customFormat="1" x14ac:dyDescent="0.25">
      <c r="A546" s="47"/>
      <c r="B546" s="2" t="s">
        <v>120</v>
      </c>
      <c r="C546" s="1">
        <v>1</v>
      </c>
      <c r="D546" s="6">
        <v>8100</v>
      </c>
      <c r="E546" s="26">
        <f t="shared" si="4"/>
        <v>8100</v>
      </c>
    </row>
    <row r="547" spans="1:5" s="67" customFormat="1" x14ac:dyDescent="0.25">
      <c r="A547" s="47"/>
      <c r="B547" s="2" t="s">
        <v>121</v>
      </c>
      <c r="C547" s="1">
        <v>2</v>
      </c>
      <c r="D547" s="6">
        <v>54000</v>
      </c>
      <c r="E547" s="26">
        <f t="shared" si="4"/>
        <v>108000</v>
      </c>
    </row>
    <row r="548" spans="1:5" s="67" customFormat="1" x14ac:dyDescent="0.25">
      <c r="A548" s="47"/>
      <c r="B548" s="2" t="s">
        <v>122</v>
      </c>
      <c r="C548" s="1">
        <v>2</v>
      </c>
      <c r="D548" s="6">
        <v>9900</v>
      </c>
      <c r="E548" s="26">
        <f t="shared" si="4"/>
        <v>19800</v>
      </c>
    </row>
    <row r="549" spans="1:5" s="67" customFormat="1" x14ac:dyDescent="0.25">
      <c r="A549" s="47"/>
      <c r="B549" s="2" t="s">
        <v>123</v>
      </c>
      <c r="C549" s="1">
        <v>1</v>
      </c>
      <c r="D549" s="6">
        <v>9500</v>
      </c>
      <c r="E549" s="26">
        <f t="shared" si="4"/>
        <v>9500</v>
      </c>
    </row>
    <row r="550" spans="1:5" s="67" customFormat="1" x14ac:dyDescent="0.25">
      <c r="A550" s="47"/>
      <c r="B550" s="2" t="s">
        <v>124</v>
      </c>
      <c r="C550" s="1">
        <v>4</v>
      </c>
      <c r="D550" s="6">
        <v>8500</v>
      </c>
      <c r="E550" s="26">
        <f t="shared" si="4"/>
        <v>34000</v>
      </c>
    </row>
    <row r="551" spans="1:5" s="67" customFormat="1" x14ac:dyDescent="0.25">
      <c r="A551" s="47"/>
      <c r="B551" s="2" t="s">
        <v>125</v>
      </c>
      <c r="C551" s="1">
        <v>1</v>
      </c>
      <c r="D551" s="6">
        <v>21500</v>
      </c>
      <c r="E551" s="26">
        <f t="shared" si="4"/>
        <v>21500</v>
      </c>
    </row>
    <row r="552" spans="1:5" s="67" customFormat="1" x14ac:dyDescent="0.25">
      <c r="A552" s="47"/>
      <c r="B552" s="2" t="s">
        <v>126</v>
      </c>
      <c r="C552" s="1">
        <v>5</v>
      </c>
      <c r="D552" s="6">
        <v>7500</v>
      </c>
      <c r="E552" s="26">
        <f t="shared" si="4"/>
        <v>37500</v>
      </c>
    </row>
    <row r="553" spans="1:5" s="67" customFormat="1" x14ac:dyDescent="0.25">
      <c r="A553" s="47"/>
      <c r="B553" s="2" t="s">
        <v>127</v>
      </c>
      <c r="C553" s="1">
        <v>40</v>
      </c>
      <c r="D553" s="6">
        <v>570</v>
      </c>
      <c r="E553" s="26">
        <f t="shared" si="4"/>
        <v>22800</v>
      </c>
    </row>
    <row r="554" spans="1:5" s="67" customFormat="1" x14ac:dyDescent="0.25">
      <c r="A554" s="47"/>
      <c r="B554" s="16" t="s">
        <v>128</v>
      </c>
      <c r="C554" s="1">
        <v>1</v>
      </c>
      <c r="D554" s="6">
        <v>3700</v>
      </c>
      <c r="E554" s="26">
        <f t="shared" si="4"/>
        <v>3700</v>
      </c>
    </row>
    <row r="555" spans="1:5" s="67" customFormat="1" x14ac:dyDescent="0.25">
      <c r="A555" s="51"/>
      <c r="B555" s="102" t="s">
        <v>269</v>
      </c>
      <c r="C555" s="85"/>
      <c r="D555" s="86"/>
      <c r="E555" s="27">
        <f>SUM(E540:E554)</f>
        <v>400960</v>
      </c>
    </row>
    <row r="556" spans="1:5" s="67" customFormat="1" ht="34.5" customHeight="1" x14ac:dyDescent="0.25">
      <c r="A556" s="49" t="s">
        <v>137</v>
      </c>
      <c r="B556" s="106" t="s">
        <v>130</v>
      </c>
      <c r="C556" s="107"/>
      <c r="D556" s="107"/>
      <c r="E556" s="108"/>
    </row>
    <row r="557" spans="1:5" s="67" customFormat="1" x14ac:dyDescent="0.25">
      <c r="A557" s="47"/>
      <c r="B557" s="2" t="s">
        <v>114</v>
      </c>
      <c r="C557" s="1">
        <v>2</v>
      </c>
      <c r="D557" s="6">
        <v>2850</v>
      </c>
      <c r="E557" s="26">
        <f t="shared" ref="E557:E570" si="5">C557*D557</f>
        <v>5700</v>
      </c>
    </row>
    <row r="558" spans="1:5" s="67" customFormat="1" x14ac:dyDescent="0.25">
      <c r="A558" s="47"/>
      <c r="B558" s="2" t="s">
        <v>115</v>
      </c>
      <c r="C558" s="1">
        <v>2</v>
      </c>
      <c r="D558" s="6">
        <v>2360</v>
      </c>
      <c r="E558" s="26">
        <f t="shared" si="5"/>
        <v>4720</v>
      </c>
    </row>
    <row r="559" spans="1:5" s="67" customFormat="1" x14ac:dyDescent="0.25">
      <c r="A559" s="47"/>
      <c r="B559" s="2" t="s">
        <v>131</v>
      </c>
      <c r="C559" s="1">
        <v>2</v>
      </c>
      <c r="D559" s="6">
        <v>1700</v>
      </c>
      <c r="E559" s="26">
        <f t="shared" si="5"/>
        <v>3400</v>
      </c>
    </row>
    <row r="560" spans="1:5" s="67" customFormat="1" x14ac:dyDescent="0.25">
      <c r="A560" s="47"/>
      <c r="B560" s="2" t="s">
        <v>116</v>
      </c>
      <c r="C560" s="1">
        <v>2</v>
      </c>
      <c r="D560" s="6">
        <v>1390</v>
      </c>
      <c r="E560" s="26">
        <f t="shared" si="5"/>
        <v>2780</v>
      </c>
    </row>
    <row r="561" spans="1:5" s="67" customFormat="1" x14ac:dyDescent="0.25">
      <c r="A561" s="47"/>
      <c r="B561" s="2" t="s">
        <v>117</v>
      </c>
      <c r="C561" s="1">
        <v>2</v>
      </c>
      <c r="D561" s="6">
        <v>1220</v>
      </c>
      <c r="E561" s="26">
        <f t="shared" si="5"/>
        <v>2440</v>
      </c>
    </row>
    <row r="562" spans="1:5" s="67" customFormat="1" x14ac:dyDescent="0.25">
      <c r="A562" s="47"/>
      <c r="B562" s="2" t="s">
        <v>132</v>
      </c>
      <c r="C562" s="1">
        <v>2</v>
      </c>
      <c r="D562" s="6">
        <v>2900</v>
      </c>
      <c r="E562" s="26">
        <f t="shared" si="5"/>
        <v>5800</v>
      </c>
    </row>
    <row r="563" spans="1:5" s="67" customFormat="1" x14ac:dyDescent="0.25">
      <c r="A563" s="47"/>
      <c r="B563" s="2" t="s">
        <v>133</v>
      </c>
      <c r="C563" s="1">
        <v>2</v>
      </c>
      <c r="D563" s="6">
        <v>2355</v>
      </c>
      <c r="E563" s="26">
        <f t="shared" si="5"/>
        <v>4710</v>
      </c>
    </row>
    <row r="564" spans="1:5" s="67" customFormat="1" x14ac:dyDescent="0.25">
      <c r="A564" s="47"/>
      <c r="B564" s="2" t="s">
        <v>134</v>
      </c>
      <c r="C564" s="1">
        <v>2</v>
      </c>
      <c r="D564" s="6">
        <v>1670</v>
      </c>
      <c r="E564" s="26">
        <f t="shared" si="5"/>
        <v>3340</v>
      </c>
    </row>
    <row r="565" spans="1:5" s="67" customFormat="1" x14ac:dyDescent="0.25">
      <c r="A565" s="47"/>
      <c r="B565" s="2" t="s">
        <v>121</v>
      </c>
      <c r="C565" s="1">
        <v>2</v>
      </c>
      <c r="D565" s="6">
        <v>54000</v>
      </c>
      <c r="E565" s="26">
        <f t="shared" si="5"/>
        <v>108000</v>
      </c>
    </row>
    <row r="566" spans="1:5" s="67" customFormat="1" x14ac:dyDescent="0.25">
      <c r="A566" s="47"/>
      <c r="B566" s="2" t="s">
        <v>135</v>
      </c>
      <c r="C566" s="1">
        <v>2</v>
      </c>
      <c r="D566" s="6">
        <v>7990</v>
      </c>
      <c r="E566" s="26">
        <f t="shared" si="5"/>
        <v>15980</v>
      </c>
    </row>
    <row r="567" spans="1:5" s="67" customFormat="1" x14ac:dyDescent="0.25">
      <c r="A567" s="47"/>
      <c r="B567" s="2" t="s">
        <v>123</v>
      </c>
      <c r="C567" s="1">
        <v>2</v>
      </c>
      <c r="D567" s="6">
        <v>9500</v>
      </c>
      <c r="E567" s="26">
        <f t="shared" si="5"/>
        <v>19000</v>
      </c>
    </row>
    <row r="568" spans="1:5" s="67" customFormat="1" x14ac:dyDescent="0.25">
      <c r="A568" s="47"/>
      <c r="B568" s="2" t="s">
        <v>124</v>
      </c>
      <c r="C568" s="1">
        <v>2</v>
      </c>
      <c r="D568" s="6">
        <v>8500</v>
      </c>
      <c r="E568" s="26">
        <f t="shared" si="5"/>
        <v>17000</v>
      </c>
    </row>
    <row r="569" spans="1:5" s="67" customFormat="1" x14ac:dyDescent="0.25">
      <c r="A569" s="47"/>
      <c r="B569" s="2" t="s">
        <v>136</v>
      </c>
      <c r="C569" s="1">
        <v>2</v>
      </c>
      <c r="D569" s="6">
        <v>10500</v>
      </c>
      <c r="E569" s="26">
        <f t="shared" si="5"/>
        <v>21000</v>
      </c>
    </row>
    <row r="570" spans="1:5" s="67" customFormat="1" x14ac:dyDescent="0.25">
      <c r="A570" s="47"/>
      <c r="B570" s="2" t="s">
        <v>126</v>
      </c>
      <c r="C570" s="1">
        <v>2</v>
      </c>
      <c r="D570" s="6">
        <v>7500</v>
      </c>
      <c r="E570" s="26">
        <f t="shared" si="5"/>
        <v>15000</v>
      </c>
    </row>
    <row r="571" spans="1:5" s="67" customFormat="1" x14ac:dyDescent="0.25">
      <c r="A571" s="52"/>
      <c r="B571" s="102" t="s">
        <v>269</v>
      </c>
      <c r="C571" s="85"/>
      <c r="D571" s="86"/>
      <c r="E571" s="27">
        <f>SUM(E557:E570)</f>
        <v>228870</v>
      </c>
    </row>
    <row r="572" spans="1:5" s="67" customFormat="1" ht="31.5" customHeight="1" x14ac:dyDescent="0.25">
      <c r="A572" s="49" t="s">
        <v>138</v>
      </c>
      <c r="B572" s="99" t="s">
        <v>207</v>
      </c>
      <c r="C572" s="100"/>
      <c r="D572" s="100"/>
      <c r="E572" s="101"/>
    </row>
    <row r="573" spans="1:5" s="67" customFormat="1" x14ac:dyDescent="0.25">
      <c r="A573" s="47"/>
      <c r="B573" s="2" t="s">
        <v>114</v>
      </c>
      <c r="C573" s="1">
        <v>3</v>
      </c>
      <c r="D573" s="6">
        <v>2850</v>
      </c>
      <c r="E573" s="26">
        <f t="shared" ref="E573:E585" si="6">C573*D573</f>
        <v>8550</v>
      </c>
    </row>
    <row r="574" spans="1:5" s="67" customFormat="1" x14ac:dyDescent="0.25">
      <c r="A574" s="47"/>
      <c r="B574" s="2" t="s">
        <v>115</v>
      </c>
      <c r="C574" s="1">
        <v>3</v>
      </c>
      <c r="D574" s="6">
        <v>2360</v>
      </c>
      <c r="E574" s="26">
        <f t="shared" si="6"/>
        <v>7080</v>
      </c>
    </row>
    <row r="575" spans="1:5" s="67" customFormat="1" x14ac:dyDescent="0.25">
      <c r="A575" s="47"/>
      <c r="B575" s="2" t="s">
        <v>131</v>
      </c>
      <c r="C575" s="1">
        <v>3</v>
      </c>
      <c r="D575" s="6">
        <v>1700</v>
      </c>
      <c r="E575" s="26">
        <f t="shared" si="6"/>
        <v>5100</v>
      </c>
    </row>
    <row r="576" spans="1:5" s="67" customFormat="1" x14ac:dyDescent="0.25">
      <c r="A576" s="47"/>
      <c r="B576" s="2" t="s">
        <v>116</v>
      </c>
      <c r="C576" s="1">
        <v>3</v>
      </c>
      <c r="D576" s="6">
        <v>1390</v>
      </c>
      <c r="E576" s="26">
        <f t="shared" si="6"/>
        <v>4170</v>
      </c>
    </row>
    <row r="577" spans="1:5" s="67" customFormat="1" x14ac:dyDescent="0.25">
      <c r="A577" s="47"/>
      <c r="B577" s="2" t="s">
        <v>117</v>
      </c>
      <c r="C577" s="1">
        <v>1</v>
      </c>
      <c r="D577" s="6">
        <v>1220</v>
      </c>
      <c r="E577" s="26">
        <f t="shared" si="6"/>
        <v>1220</v>
      </c>
    </row>
    <row r="578" spans="1:5" s="67" customFormat="1" x14ac:dyDescent="0.25">
      <c r="A578" s="47"/>
      <c r="B578" s="2" t="s">
        <v>132</v>
      </c>
      <c r="C578" s="1">
        <v>3</v>
      </c>
      <c r="D578" s="6">
        <v>2900</v>
      </c>
      <c r="E578" s="26">
        <f t="shared" si="6"/>
        <v>8700</v>
      </c>
    </row>
    <row r="579" spans="1:5" s="67" customFormat="1" x14ac:dyDescent="0.25">
      <c r="A579" s="47"/>
      <c r="B579" s="2" t="s">
        <v>133</v>
      </c>
      <c r="C579" s="1">
        <v>3</v>
      </c>
      <c r="D579" s="6">
        <v>2355</v>
      </c>
      <c r="E579" s="26">
        <f t="shared" si="6"/>
        <v>7065</v>
      </c>
    </row>
    <row r="580" spans="1:5" s="67" customFormat="1" x14ac:dyDescent="0.25">
      <c r="A580" s="47"/>
      <c r="B580" s="2" t="s">
        <v>134</v>
      </c>
      <c r="C580" s="1">
        <v>1</v>
      </c>
      <c r="D580" s="6">
        <v>1670</v>
      </c>
      <c r="E580" s="26">
        <f t="shared" si="6"/>
        <v>1670</v>
      </c>
    </row>
    <row r="581" spans="1:5" s="67" customFormat="1" x14ac:dyDescent="0.25">
      <c r="A581" s="47"/>
      <c r="B581" s="2" t="s">
        <v>121</v>
      </c>
      <c r="C581" s="1">
        <v>3</v>
      </c>
      <c r="D581" s="6">
        <v>54000</v>
      </c>
      <c r="E581" s="26">
        <f t="shared" si="6"/>
        <v>162000</v>
      </c>
    </row>
    <row r="582" spans="1:5" s="67" customFormat="1" x14ac:dyDescent="0.25">
      <c r="A582" s="47"/>
      <c r="B582" s="2" t="s">
        <v>135</v>
      </c>
      <c r="C582" s="1">
        <v>3</v>
      </c>
      <c r="D582" s="6">
        <v>7990</v>
      </c>
      <c r="E582" s="26">
        <f t="shared" si="6"/>
        <v>23970</v>
      </c>
    </row>
    <row r="583" spans="1:5" s="67" customFormat="1" x14ac:dyDescent="0.25">
      <c r="A583" s="47"/>
      <c r="B583" s="2" t="s">
        <v>123</v>
      </c>
      <c r="C583" s="1">
        <v>3</v>
      </c>
      <c r="D583" s="6">
        <v>9500</v>
      </c>
      <c r="E583" s="26">
        <f t="shared" si="6"/>
        <v>28500</v>
      </c>
    </row>
    <row r="584" spans="1:5" s="67" customFormat="1" x14ac:dyDescent="0.25">
      <c r="A584" s="47"/>
      <c r="B584" s="2" t="s">
        <v>136</v>
      </c>
      <c r="C584" s="1">
        <v>1</v>
      </c>
      <c r="D584" s="6">
        <v>10500</v>
      </c>
      <c r="E584" s="26">
        <f t="shared" si="6"/>
        <v>10500</v>
      </c>
    </row>
    <row r="585" spans="1:5" s="67" customFormat="1" x14ac:dyDescent="0.25">
      <c r="A585" s="47"/>
      <c r="B585" s="2" t="s">
        <v>126</v>
      </c>
      <c r="C585" s="1">
        <v>3</v>
      </c>
      <c r="D585" s="6">
        <v>7500</v>
      </c>
      <c r="E585" s="26">
        <f t="shared" si="6"/>
        <v>22500</v>
      </c>
    </row>
    <row r="586" spans="1:5" s="67" customFormat="1" x14ac:dyDescent="0.25">
      <c r="A586" s="52"/>
      <c r="B586" s="102" t="s">
        <v>269</v>
      </c>
      <c r="C586" s="85"/>
      <c r="D586" s="86"/>
      <c r="E586" s="27">
        <f>SUM(E573:E585)</f>
        <v>291025</v>
      </c>
    </row>
    <row r="587" spans="1:5" s="67" customFormat="1" x14ac:dyDescent="0.25">
      <c r="A587" s="49" t="s">
        <v>152</v>
      </c>
      <c r="B587" s="100" t="s">
        <v>139</v>
      </c>
      <c r="C587" s="100"/>
      <c r="D587" s="100"/>
      <c r="E587" s="101"/>
    </row>
    <row r="588" spans="1:5" s="67" customFormat="1" x14ac:dyDescent="0.25">
      <c r="A588" s="52"/>
      <c r="B588" s="100" t="s">
        <v>328</v>
      </c>
      <c r="C588" s="109"/>
      <c r="D588" s="109"/>
      <c r="E588" s="110"/>
    </row>
    <row r="589" spans="1:5" s="67" customFormat="1" x14ac:dyDescent="0.25">
      <c r="A589" s="47"/>
      <c r="B589" s="18" t="s">
        <v>140</v>
      </c>
      <c r="C589" s="1">
        <v>60</v>
      </c>
      <c r="D589" s="53">
        <v>1299</v>
      </c>
      <c r="E589" s="26">
        <f t="shared" ref="E589:E597" si="7">C589*D589</f>
        <v>77940</v>
      </c>
    </row>
    <row r="590" spans="1:5" s="67" customFormat="1" x14ac:dyDescent="0.25">
      <c r="A590" s="47"/>
      <c r="B590" s="18" t="s">
        <v>141</v>
      </c>
      <c r="C590" s="1">
        <v>12</v>
      </c>
      <c r="D590" s="53">
        <v>1300</v>
      </c>
      <c r="E590" s="26">
        <f t="shared" si="7"/>
        <v>15600</v>
      </c>
    </row>
    <row r="591" spans="1:5" s="67" customFormat="1" x14ac:dyDescent="0.25">
      <c r="A591" s="47"/>
      <c r="B591" s="18" t="s">
        <v>142</v>
      </c>
      <c r="C591" s="1">
        <v>12</v>
      </c>
      <c r="D591" s="53">
        <v>2340</v>
      </c>
      <c r="E591" s="26">
        <f t="shared" si="7"/>
        <v>28080</v>
      </c>
    </row>
    <row r="592" spans="1:5" s="67" customFormat="1" x14ac:dyDescent="0.25">
      <c r="A592" s="47"/>
      <c r="B592" s="18" t="s">
        <v>143</v>
      </c>
      <c r="C592" s="1">
        <v>4</v>
      </c>
      <c r="D592" s="53">
        <v>3850</v>
      </c>
      <c r="E592" s="26">
        <f t="shared" si="7"/>
        <v>15400</v>
      </c>
    </row>
    <row r="593" spans="1:5" s="67" customFormat="1" x14ac:dyDescent="0.25">
      <c r="A593" s="47"/>
      <c r="B593" s="18" t="s">
        <v>144</v>
      </c>
      <c r="C593" s="1">
        <v>15</v>
      </c>
      <c r="D593" s="53">
        <v>1904</v>
      </c>
      <c r="E593" s="26">
        <f t="shared" si="7"/>
        <v>28560</v>
      </c>
    </row>
    <row r="594" spans="1:5" s="67" customFormat="1" x14ac:dyDescent="0.25">
      <c r="A594" s="47"/>
      <c r="B594" s="18" t="s">
        <v>145</v>
      </c>
      <c r="C594" s="1">
        <v>1</v>
      </c>
      <c r="D594" s="53">
        <v>4505</v>
      </c>
      <c r="E594" s="26">
        <f t="shared" si="7"/>
        <v>4505</v>
      </c>
    </row>
    <row r="595" spans="1:5" s="67" customFormat="1" x14ac:dyDescent="0.25">
      <c r="A595" s="47"/>
      <c r="B595" s="18" t="s">
        <v>146</v>
      </c>
      <c r="C595" s="1">
        <v>10</v>
      </c>
      <c r="D595" s="53">
        <v>1950</v>
      </c>
      <c r="E595" s="26">
        <f t="shared" si="7"/>
        <v>19500</v>
      </c>
    </row>
    <row r="596" spans="1:5" s="67" customFormat="1" x14ac:dyDescent="0.25">
      <c r="A596" s="47"/>
      <c r="B596" s="18" t="s">
        <v>147</v>
      </c>
      <c r="C596" s="1">
        <v>4</v>
      </c>
      <c r="D596" s="53">
        <v>3870</v>
      </c>
      <c r="E596" s="26">
        <f t="shared" si="7"/>
        <v>15480</v>
      </c>
    </row>
    <row r="597" spans="1:5" s="63" customFormat="1" x14ac:dyDescent="0.25">
      <c r="A597" s="47"/>
      <c r="B597" s="18" t="s">
        <v>148</v>
      </c>
      <c r="C597" s="1">
        <v>10</v>
      </c>
      <c r="D597" s="53">
        <v>3812</v>
      </c>
      <c r="E597" s="26">
        <f t="shared" si="7"/>
        <v>38120</v>
      </c>
    </row>
    <row r="598" spans="1:5" s="63" customFormat="1" x14ac:dyDescent="0.25">
      <c r="A598" s="52"/>
      <c r="B598" s="85" t="s">
        <v>269</v>
      </c>
      <c r="C598" s="85"/>
      <c r="D598" s="86"/>
      <c r="E598" s="27">
        <f>SUM(E589:E597)</f>
        <v>243185</v>
      </c>
    </row>
    <row r="599" spans="1:5" s="63" customFormat="1" x14ac:dyDescent="0.25">
      <c r="A599" s="52"/>
      <c r="B599" s="111" t="s">
        <v>329</v>
      </c>
      <c r="C599" s="111"/>
      <c r="D599" s="111"/>
      <c r="E599" s="112"/>
    </row>
    <row r="600" spans="1:5" s="63" customFormat="1" x14ac:dyDescent="0.25">
      <c r="A600" s="47"/>
      <c r="B600" s="18" t="s">
        <v>149</v>
      </c>
      <c r="C600" s="1">
        <v>10</v>
      </c>
      <c r="D600" s="53">
        <v>272</v>
      </c>
      <c r="E600" s="26">
        <f>C600*D600</f>
        <v>2720</v>
      </c>
    </row>
    <row r="601" spans="1:5" s="62" customFormat="1" x14ac:dyDescent="0.25">
      <c r="A601" s="47"/>
      <c r="B601" s="18" t="s">
        <v>150</v>
      </c>
      <c r="C601" s="1">
        <v>10</v>
      </c>
      <c r="D601" s="53">
        <v>800</v>
      </c>
      <c r="E601" s="26">
        <f>C601*D601</f>
        <v>8000</v>
      </c>
    </row>
    <row r="602" spans="1:5" s="67" customFormat="1" ht="31.5" x14ac:dyDescent="0.25">
      <c r="A602" s="47"/>
      <c r="B602" s="18" t="s">
        <v>151</v>
      </c>
      <c r="C602" s="1">
        <v>6</v>
      </c>
      <c r="D602" s="53">
        <v>749</v>
      </c>
      <c r="E602" s="26">
        <f t="shared" ref="E602" si="8">C602*D602</f>
        <v>4494</v>
      </c>
    </row>
    <row r="603" spans="1:5" s="63" customFormat="1" x14ac:dyDescent="0.25">
      <c r="A603" s="52"/>
      <c r="B603" s="85" t="s">
        <v>271</v>
      </c>
      <c r="C603" s="85"/>
      <c r="D603" s="86"/>
      <c r="E603" s="27">
        <f>SUM(E600:E602)</f>
        <v>15214</v>
      </c>
    </row>
    <row r="604" spans="1:5" s="63" customFormat="1" x14ac:dyDescent="0.25">
      <c r="A604" s="51"/>
      <c r="B604" s="85" t="s">
        <v>274</v>
      </c>
      <c r="C604" s="85"/>
      <c r="D604" s="86"/>
      <c r="E604" s="27">
        <f>E598+E603</f>
        <v>258399</v>
      </c>
    </row>
    <row r="605" spans="1:5" s="63" customFormat="1" ht="38.25" customHeight="1" x14ac:dyDescent="0.25">
      <c r="A605" s="49" t="s">
        <v>157</v>
      </c>
      <c r="B605" s="99" t="s">
        <v>467</v>
      </c>
      <c r="C605" s="100"/>
      <c r="D605" s="100"/>
      <c r="E605" s="101"/>
    </row>
    <row r="606" spans="1:5" s="63" customFormat="1" x14ac:dyDescent="0.25">
      <c r="A606" s="47"/>
      <c r="B606" s="2" t="s">
        <v>153</v>
      </c>
      <c r="C606" s="1">
        <v>2</v>
      </c>
      <c r="D606" s="6">
        <v>54600</v>
      </c>
      <c r="E606" s="26">
        <f>C606*D606</f>
        <v>109200</v>
      </c>
    </row>
    <row r="607" spans="1:5" s="63" customFormat="1" ht="31.5" x14ac:dyDescent="0.25">
      <c r="A607" s="47"/>
      <c r="B607" s="2" t="s">
        <v>154</v>
      </c>
      <c r="C607" s="1">
        <v>1</v>
      </c>
      <c r="D607" s="6">
        <v>552000</v>
      </c>
      <c r="E607" s="26">
        <f>C607*D607</f>
        <v>552000</v>
      </c>
    </row>
    <row r="608" spans="1:5" s="63" customFormat="1" x14ac:dyDescent="0.25">
      <c r="A608" s="47"/>
      <c r="B608" s="2" t="s">
        <v>155</v>
      </c>
      <c r="C608" s="1">
        <v>1</v>
      </c>
      <c r="D608" s="6">
        <v>222000</v>
      </c>
      <c r="E608" s="26">
        <f>C608*D608</f>
        <v>222000</v>
      </c>
    </row>
    <row r="609" spans="1:5" s="63" customFormat="1" x14ac:dyDescent="0.25">
      <c r="A609" s="47"/>
      <c r="B609" s="2" t="s">
        <v>156</v>
      </c>
      <c r="C609" s="1">
        <v>2</v>
      </c>
      <c r="D609" s="6">
        <v>58000</v>
      </c>
      <c r="E609" s="26">
        <f>C609*D609</f>
        <v>116000</v>
      </c>
    </row>
    <row r="610" spans="1:5" s="63" customFormat="1" x14ac:dyDescent="0.25">
      <c r="A610" s="51"/>
      <c r="B610" s="102" t="s">
        <v>269</v>
      </c>
      <c r="C610" s="85"/>
      <c r="D610" s="86"/>
      <c r="E610" s="54">
        <f>SUM(E606:E609)</f>
        <v>999200</v>
      </c>
    </row>
    <row r="611" spans="1:5" s="63" customFormat="1" ht="36.75" customHeight="1" x14ac:dyDescent="0.25">
      <c r="A611" s="49" t="s">
        <v>174</v>
      </c>
      <c r="B611" s="99" t="s">
        <v>158</v>
      </c>
      <c r="C611" s="100"/>
      <c r="D611" s="100"/>
      <c r="E611" s="101"/>
    </row>
    <row r="612" spans="1:5" s="63" customFormat="1" x14ac:dyDescent="0.25">
      <c r="A612" s="47"/>
      <c r="B612" s="2" t="s">
        <v>159</v>
      </c>
      <c r="C612" s="1">
        <v>2</v>
      </c>
      <c r="D612" s="6">
        <v>33314</v>
      </c>
      <c r="E612" s="26">
        <f t="shared" ref="E612:E627" si="9">C612*D612</f>
        <v>66628</v>
      </c>
    </row>
    <row r="613" spans="1:5" s="63" customFormat="1" x14ac:dyDescent="0.25">
      <c r="A613" s="47"/>
      <c r="B613" s="2" t="s">
        <v>160</v>
      </c>
      <c r="C613" s="1">
        <v>2</v>
      </c>
      <c r="D613" s="6">
        <v>22308</v>
      </c>
      <c r="E613" s="26">
        <f t="shared" si="9"/>
        <v>44616</v>
      </c>
    </row>
    <row r="614" spans="1:5" s="63" customFormat="1" x14ac:dyDescent="0.25">
      <c r="A614" s="47"/>
      <c r="B614" s="2" t="s">
        <v>161</v>
      </c>
      <c r="C614" s="1">
        <v>1</v>
      </c>
      <c r="D614" s="6">
        <v>323004</v>
      </c>
      <c r="E614" s="26">
        <f t="shared" si="9"/>
        <v>323004</v>
      </c>
    </row>
    <row r="615" spans="1:5" s="63" customFormat="1" x14ac:dyDescent="0.25">
      <c r="A615" s="47"/>
      <c r="B615" s="2" t="s">
        <v>162</v>
      </c>
      <c r="C615" s="1">
        <v>20</v>
      </c>
      <c r="D615" s="6">
        <v>11900</v>
      </c>
      <c r="E615" s="26">
        <f t="shared" si="9"/>
        <v>238000</v>
      </c>
    </row>
    <row r="616" spans="1:5" s="63" customFormat="1" ht="31.5" x14ac:dyDescent="0.25">
      <c r="A616" s="47"/>
      <c r="B616" s="2" t="s">
        <v>163</v>
      </c>
      <c r="C616" s="1">
        <v>1</v>
      </c>
      <c r="D616" s="6">
        <v>55000</v>
      </c>
      <c r="E616" s="26">
        <f t="shared" si="9"/>
        <v>55000</v>
      </c>
    </row>
    <row r="617" spans="1:5" s="63" customFormat="1" ht="31.5" x14ac:dyDescent="0.25">
      <c r="A617" s="47"/>
      <c r="B617" s="2" t="s">
        <v>164</v>
      </c>
      <c r="C617" s="1">
        <v>1</v>
      </c>
      <c r="D617" s="6">
        <v>39800</v>
      </c>
      <c r="E617" s="26">
        <f t="shared" si="9"/>
        <v>39800</v>
      </c>
    </row>
    <row r="618" spans="1:5" s="63" customFormat="1" ht="31.5" x14ac:dyDescent="0.25">
      <c r="A618" s="47"/>
      <c r="B618" s="2" t="s">
        <v>165</v>
      </c>
      <c r="C618" s="1">
        <v>3</v>
      </c>
      <c r="D618" s="6">
        <v>28700</v>
      </c>
      <c r="E618" s="26">
        <f t="shared" si="9"/>
        <v>86100</v>
      </c>
    </row>
    <row r="619" spans="1:5" s="63" customFormat="1" ht="31.5" x14ac:dyDescent="0.25">
      <c r="A619" s="47"/>
      <c r="B619" s="2" t="s">
        <v>166</v>
      </c>
      <c r="C619" s="1">
        <v>3</v>
      </c>
      <c r="D619" s="6">
        <v>6500</v>
      </c>
      <c r="E619" s="26">
        <f t="shared" si="9"/>
        <v>19500</v>
      </c>
    </row>
    <row r="620" spans="1:5" s="63" customFormat="1" ht="31.5" x14ac:dyDescent="0.25">
      <c r="A620" s="47"/>
      <c r="B620" s="2" t="s">
        <v>167</v>
      </c>
      <c r="C620" s="1">
        <v>1</v>
      </c>
      <c r="D620" s="6">
        <v>90000</v>
      </c>
      <c r="E620" s="26">
        <f t="shared" si="9"/>
        <v>90000</v>
      </c>
    </row>
    <row r="621" spans="1:5" s="63" customFormat="1" x14ac:dyDescent="0.25">
      <c r="A621" s="47"/>
      <c r="B621" s="2" t="s">
        <v>168</v>
      </c>
      <c r="C621" s="1">
        <v>5</v>
      </c>
      <c r="D621" s="6">
        <v>105000</v>
      </c>
      <c r="E621" s="26">
        <f t="shared" si="9"/>
        <v>525000</v>
      </c>
    </row>
    <row r="622" spans="1:5" s="63" customFormat="1" ht="31.5" x14ac:dyDescent="0.25">
      <c r="A622" s="47"/>
      <c r="B622" s="2" t="s">
        <v>169</v>
      </c>
      <c r="C622" s="1">
        <v>1</v>
      </c>
      <c r="D622" s="6">
        <v>130000</v>
      </c>
      <c r="E622" s="26">
        <f t="shared" si="9"/>
        <v>130000</v>
      </c>
    </row>
    <row r="623" spans="1:5" s="63" customFormat="1" x14ac:dyDescent="0.25">
      <c r="A623" s="47"/>
      <c r="B623" s="2" t="s">
        <v>170</v>
      </c>
      <c r="C623" s="1">
        <v>1</v>
      </c>
      <c r="D623" s="6">
        <v>57310</v>
      </c>
      <c r="E623" s="26">
        <f t="shared" si="9"/>
        <v>57310</v>
      </c>
    </row>
    <row r="624" spans="1:5" s="63" customFormat="1" x14ac:dyDescent="0.25">
      <c r="A624" s="47"/>
      <c r="B624" s="2" t="s">
        <v>171</v>
      </c>
      <c r="C624" s="1">
        <v>2</v>
      </c>
      <c r="D624" s="6">
        <v>44847</v>
      </c>
      <c r="E624" s="26">
        <f t="shared" si="9"/>
        <v>89694</v>
      </c>
    </row>
    <row r="625" spans="1:5" s="63" customFormat="1" x14ac:dyDescent="0.25">
      <c r="A625" s="47"/>
      <c r="B625" s="2" t="s">
        <v>466</v>
      </c>
      <c r="C625" s="1">
        <v>1</v>
      </c>
      <c r="D625" s="6">
        <v>10300</v>
      </c>
      <c r="E625" s="26">
        <f t="shared" si="9"/>
        <v>10300</v>
      </c>
    </row>
    <row r="626" spans="1:5" s="63" customFormat="1" x14ac:dyDescent="0.25">
      <c r="A626" s="47"/>
      <c r="B626" s="2" t="s">
        <v>172</v>
      </c>
      <c r="C626" s="1">
        <v>2</v>
      </c>
      <c r="D626" s="6">
        <v>33000</v>
      </c>
      <c r="E626" s="26">
        <f t="shared" si="9"/>
        <v>66000</v>
      </c>
    </row>
    <row r="627" spans="1:5" s="63" customFormat="1" x14ac:dyDescent="0.25">
      <c r="A627" s="47"/>
      <c r="B627" s="2" t="s">
        <v>173</v>
      </c>
      <c r="C627" s="1">
        <v>4</v>
      </c>
      <c r="D627" s="6">
        <v>20500</v>
      </c>
      <c r="E627" s="26">
        <f t="shared" si="9"/>
        <v>82000</v>
      </c>
    </row>
    <row r="628" spans="1:5" s="63" customFormat="1" x14ac:dyDescent="0.25">
      <c r="A628" s="51"/>
      <c r="B628" s="102" t="s">
        <v>269</v>
      </c>
      <c r="C628" s="85"/>
      <c r="D628" s="86"/>
      <c r="E628" s="27">
        <f>SUM(E612:E627)</f>
        <v>1922952</v>
      </c>
    </row>
    <row r="629" spans="1:5" s="63" customFormat="1" ht="41.25" customHeight="1" x14ac:dyDescent="0.25">
      <c r="A629" s="55" t="s">
        <v>184</v>
      </c>
      <c r="B629" s="99" t="s">
        <v>175</v>
      </c>
      <c r="C629" s="100"/>
      <c r="D629" s="100"/>
      <c r="E629" s="101"/>
    </row>
    <row r="630" spans="1:5" s="63" customFormat="1" x14ac:dyDescent="0.25">
      <c r="A630" s="47"/>
      <c r="B630" s="2" t="s">
        <v>176</v>
      </c>
      <c r="C630" s="1">
        <v>1</v>
      </c>
      <c r="D630" s="6">
        <f>1180+1220+1545+4332+6720+8640+10140+10920+22608+22260+27600+35016+1175+1550+940+1285+550+600+80+240</f>
        <v>158601</v>
      </c>
      <c r="E630" s="26">
        <f t="shared" ref="E630:E642" si="10">C630*D630</f>
        <v>158601</v>
      </c>
    </row>
    <row r="631" spans="1:5" s="63" customFormat="1" x14ac:dyDescent="0.25">
      <c r="A631" s="47"/>
      <c r="B631" s="2" t="s">
        <v>177</v>
      </c>
      <c r="C631" s="1">
        <v>1</v>
      </c>
      <c r="D631" s="6">
        <v>40715</v>
      </c>
      <c r="E631" s="26">
        <f t="shared" si="10"/>
        <v>40715</v>
      </c>
    </row>
    <row r="632" spans="1:5" s="63" customFormat="1" x14ac:dyDescent="0.25">
      <c r="A632" s="47"/>
      <c r="B632" s="2" t="s">
        <v>178</v>
      </c>
      <c r="C632" s="1">
        <v>1</v>
      </c>
      <c r="D632" s="6">
        <v>20305</v>
      </c>
      <c r="E632" s="26">
        <f t="shared" si="10"/>
        <v>20305</v>
      </c>
    </row>
    <row r="633" spans="1:5" s="63" customFormat="1" x14ac:dyDescent="0.25">
      <c r="A633" s="47"/>
      <c r="B633" s="2" t="s">
        <v>179</v>
      </c>
      <c r="C633" s="1">
        <v>1</v>
      </c>
      <c r="D633" s="6">
        <v>19785</v>
      </c>
      <c r="E633" s="26">
        <f t="shared" si="10"/>
        <v>19785</v>
      </c>
    </row>
    <row r="634" spans="1:5" s="63" customFormat="1" x14ac:dyDescent="0.25">
      <c r="A634" s="47"/>
      <c r="B634" s="2" t="s">
        <v>180</v>
      </c>
      <c r="C634" s="1">
        <v>2</v>
      </c>
      <c r="D634" s="6">
        <v>15437</v>
      </c>
      <c r="E634" s="26">
        <f t="shared" si="10"/>
        <v>30874</v>
      </c>
    </row>
    <row r="635" spans="1:5" s="63" customFormat="1" x14ac:dyDescent="0.25">
      <c r="A635" s="47"/>
      <c r="B635" s="2" t="s">
        <v>330</v>
      </c>
      <c r="C635" s="1">
        <v>2</v>
      </c>
      <c r="D635" s="6">
        <v>50140</v>
      </c>
      <c r="E635" s="26">
        <f t="shared" si="10"/>
        <v>100280</v>
      </c>
    </row>
    <row r="636" spans="1:5" s="63" customFormat="1" x14ac:dyDescent="0.25">
      <c r="A636" s="47"/>
      <c r="B636" s="2" t="s">
        <v>275</v>
      </c>
      <c r="C636" s="1">
        <v>7</v>
      </c>
      <c r="D636" s="6">
        <v>11504</v>
      </c>
      <c r="E636" s="26">
        <f t="shared" si="10"/>
        <v>80528</v>
      </c>
    </row>
    <row r="637" spans="1:5" s="63" customFormat="1" x14ac:dyDescent="0.25">
      <c r="A637" s="47"/>
      <c r="B637" s="2" t="s">
        <v>181</v>
      </c>
      <c r="C637" s="1">
        <v>2</v>
      </c>
      <c r="D637" s="6">
        <v>32398</v>
      </c>
      <c r="E637" s="26">
        <f t="shared" si="10"/>
        <v>64796</v>
      </c>
    </row>
    <row r="638" spans="1:5" s="63" customFormat="1" x14ac:dyDescent="0.25">
      <c r="A638" s="47"/>
      <c r="B638" s="2" t="s">
        <v>182</v>
      </c>
      <c r="C638" s="1">
        <v>6</v>
      </c>
      <c r="D638" s="6">
        <v>2965</v>
      </c>
      <c r="E638" s="26">
        <f t="shared" si="10"/>
        <v>17790</v>
      </c>
    </row>
    <row r="639" spans="1:5" s="63" customFormat="1" x14ac:dyDescent="0.25">
      <c r="A639" s="47"/>
      <c r="B639" s="2" t="s">
        <v>183</v>
      </c>
      <c r="C639" s="1">
        <v>1</v>
      </c>
      <c r="D639" s="6">
        <v>28515</v>
      </c>
      <c r="E639" s="26">
        <f t="shared" si="10"/>
        <v>28515</v>
      </c>
    </row>
    <row r="640" spans="1:5" s="63" customFormat="1" ht="19.5" customHeight="1" x14ac:dyDescent="0.25">
      <c r="A640" s="47"/>
      <c r="B640" s="2" t="s">
        <v>276</v>
      </c>
      <c r="C640" s="1">
        <v>1</v>
      </c>
      <c r="D640" s="6">
        <v>19768</v>
      </c>
      <c r="E640" s="26">
        <f t="shared" si="10"/>
        <v>19768</v>
      </c>
    </row>
    <row r="641" spans="1:5" s="63" customFormat="1" ht="22.5" customHeight="1" x14ac:dyDescent="0.25">
      <c r="A641" s="47"/>
      <c r="B641" s="2" t="s">
        <v>277</v>
      </c>
      <c r="C641" s="1">
        <v>1</v>
      </c>
      <c r="D641" s="6">
        <v>12734</v>
      </c>
      <c r="E641" s="26">
        <f t="shared" si="10"/>
        <v>12734</v>
      </c>
    </row>
    <row r="642" spans="1:5" s="63" customFormat="1" x14ac:dyDescent="0.25">
      <c r="A642" s="47"/>
      <c r="B642" s="2" t="s">
        <v>278</v>
      </c>
      <c r="C642" s="1">
        <v>1</v>
      </c>
      <c r="D642" s="6">
        <v>18865</v>
      </c>
      <c r="E642" s="26">
        <f t="shared" si="10"/>
        <v>18865</v>
      </c>
    </row>
    <row r="643" spans="1:5" s="63" customFormat="1" x14ac:dyDescent="0.25">
      <c r="A643" s="52"/>
      <c r="B643" s="102" t="s">
        <v>269</v>
      </c>
      <c r="C643" s="85"/>
      <c r="D643" s="86"/>
      <c r="E643" s="27">
        <f>SUM(E630:E642)</f>
        <v>613556</v>
      </c>
    </row>
    <row r="644" spans="1:5" s="63" customFormat="1" ht="45" customHeight="1" x14ac:dyDescent="0.25">
      <c r="A644" s="55" t="s">
        <v>190</v>
      </c>
      <c r="B644" s="99" t="s">
        <v>185</v>
      </c>
      <c r="C644" s="100"/>
      <c r="D644" s="100"/>
      <c r="E644" s="101"/>
    </row>
    <row r="645" spans="1:5" s="63" customFormat="1" x14ac:dyDescent="0.25">
      <c r="A645" s="47"/>
      <c r="B645" s="2" t="s">
        <v>186</v>
      </c>
      <c r="C645" s="1">
        <v>1</v>
      </c>
      <c r="D645" s="6">
        <v>91256</v>
      </c>
      <c r="E645" s="26">
        <f>C645*D645</f>
        <v>91256</v>
      </c>
    </row>
    <row r="646" spans="1:5" s="63" customFormat="1" x14ac:dyDescent="0.25">
      <c r="A646" s="47"/>
      <c r="B646" s="2" t="s">
        <v>187</v>
      </c>
      <c r="C646" s="1">
        <v>3</v>
      </c>
      <c r="D646" s="6">
        <v>132545</v>
      </c>
      <c r="E646" s="26">
        <f>C646*D646</f>
        <v>397635</v>
      </c>
    </row>
    <row r="647" spans="1:5" s="63" customFormat="1" x14ac:dyDescent="0.25">
      <c r="A647" s="47"/>
      <c r="B647" s="2" t="s">
        <v>188</v>
      </c>
      <c r="C647" s="1">
        <v>1</v>
      </c>
      <c r="D647" s="6">
        <v>187020</v>
      </c>
      <c r="E647" s="26">
        <f>C647*D647</f>
        <v>187020</v>
      </c>
    </row>
    <row r="648" spans="1:5" s="63" customFormat="1" x14ac:dyDescent="0.25">
      <c r="A648" s="47"/>
      <c r="B648" s="2" t="s">
        <v>189</v>
      </c>
      <c r="C648" s="1">
        <v>1</v>
      </c>
      <c r="D648" s="6">
        <v>4810</v>
      </c>
      <c r="E648" s="26">
        <f>C648*D648</f>
        <v>4810</v>
      </c>
    </row>
    <row r="649" spans="1:5" s="63" customFormat="1" x14ac:dyDescent="0.25">
      <c r="A649" s="52"/>
      <c r="B649" s="102" t="s">
        <v>269</v>
      </c>
      <c r="C649" s="85"/>
      <c r="D649" s="86"/>
      <c r="E649" s="27">
        <f>SUM(E645:E648)</f>
        <v>680721</v>
      </c>
    </row>
    <row r="650" spans="1:5" s="63" customFormat="1" ht="40.5" customHeight="1" x14ac:dyDescent="0.25">
      <c r="A650" s="55" t="s">
        <v>199</v>
      </c>
      <c r="B650" s="99" t="s">
        <v>465</v>
      </c>
      <c r="C650" s="100"/>
      <c r="D650" s="100"/>
      <c r="E650" s="101"/>
    </row>
    <row r="651" spans="1:5" s="63" customFormat="1" ht="31.5" x14ac:dyDescent="0.25">
      <c r="A651" s="47"/>
      <c r="B651" s="16" t="s">
        <v>197</v>
      </c>
      <c r="C651" s="1">
        <v>1</v>
      </c>
      <c r="D651" s="6">
        <v>1000000</v>
      </c>
      <c r="E651" s="26">
        <f>C651*D651</f>
        <v>1000000</v>
      </c>
    </row>
    <row r="652" spans="1:5" s="63" customFormat="1" ht="31.5" x14ac:dyDescent="0.25">
      <c r="A652" s="47"/>
      <c r="B652" s="16" t="s">
        <v>198</v>
      </c>
      <c r="C652" s="1">
        <v>1</v>
      </c>
      <c r="D652" s="6">
        <v>480994</v>
      </c>
      <c r="E652" s="26">
        <f>C652*D652</f>
        <v>480994</v>
      </c>
    </row>
    <row r="653" spans="1:5" s="63" customFormat="1" x14ac:dyDescent="0.25">
      <c r="A653" s="52"/>
      <c r="B653" s="102" t="s">
        <v>269</v>
      </c>
      <c r="C653" s="85"/>
      <c r="D653" s="86"/>
      <c r="E653" s="27">
        <f>SUM(E651:E652)</f>
        <v>1480994</v>
      </c>
    </row>
    <row r="654" spans="1:5" s="63" customFormat="1" ht="26.25" customHeight="1" x14ac:dyDescent="0.25">
      <c r="A654" s="55" t="s">
        <v>401</v>
      </c>
      <c r="B654" s="99" t="s">
        <v>200</v>
      </c>
      <c r="C654" s="100"/>
      <c r="D654" s="100"/>
      <c r="E654" s="101"/>
    </row>
    <row r="655" spans="1:5" s="63" customFormat="1" x14ac:dyDescent="0.25">
      <c r="A655" s="47"/>
      <c r="B655" s="99" t="s">
        <v>331</v>
      </c>
      <c r="C655" s="100"/>
      <c r="D655" s="100"/>
      <c r="E655" s="101"/>
    </row>
    <row r="656" spans="1:5" s="63" customFormat="1" x14ac:dyDescent="0.25">
      <c r="A656" s="47"/>
      <c r="B656" s="103" t="s">
        <v>201</v>
      </c>
      <c r="C656" s="104"/>
      <c r="D656" s="105"/>
      <c r="E656" s="27">
        <v>3111047</v>
      </c>
    </row>
    <row r="657" spans="1:5" s="63" customFormat="1" x14ac:dyDescent="0.25">
      <c r="A657" s="56"/>
      <c r="B657" s="99" t="s">
        <v>329</v>
      </c>
      <c r="C657" s="100"/>
      <c r="D657" s="100"/>
      <c r="E657" s="101"/>
    </row>
    <row r="658" spans="1:5" s="63" customFormat="1" x14ac:dyDescent="0.25">
      <c r="A658" s="47"/>
      <c r="B658" s="22" t="s">
        <v>202</v>
      </c>
      <c r="C658" s="15">
        <v>27</v>
      </c>
      <c r="D658" s="6">
        <v>126</v>
      </c>
      <c r="E658" s="26">
        <f t="shared" ref="E658:E660" si="11">C658*D658</f>
        <v>3402</v>
      </c>
    </row>
    <row r="659" spans="1:5" s="63" customFormat="1" x14ac:dyDescent="0.25">
      <c r="A659" s="47"/>
      <c r="B659" s="22" t="s">
        <v>203</v>
      </c>
      <c r="C659" s="15">
        <v>97</v>
      </c>
      <c r="D659" s="6">
        <v>423</v>
      </c>
      <c r="E659" s="26">
        <f t="shared" si="11"/>
        <v>41031</v>
      </c>
    </row>
    <row r="660" spans="1:5" s="63" customFormat="1" x14ac:dyDescent="0.25">
      <c r="A660" s="47"/>
      <c r="B660" s="22" t="s">
        <v>204</v>
      </c>
      <c r="C660" s="15">
        <v>90</v>
      </c>
      <c r="D660" s="6">
        <v>1058</v>
      </c>
      <c r="E660" s="26">
        <f t="shared" si="11"/>
        <v>95220</v>
      </c>
    </row>
    <row r="661" spans="1:5" s="63" customFormat="1" x14ac:dyDescent="0.25">
      <c r="A661" s="52"/>
      <c r="B661" s="81" t="s">
        <v>271</v>
      </c>
      <c r="C661" s="82"/>
      <c r="D661" s="83"/>
      <c r="E661" s="27">
        <f>SUM(E658:E660)</f>
        <v>139653</v>
      </c>
    </row>
    <row r="662" spans="1:5" s="63" customFormat="1" x14ac:dyDescent="0.25">
      <c r="A662" s="57"/>
      <c r="B662" s="99" t="s">
        <v>328</v>
      </c>
      <c r="C662" s="100"/>
      <c r="D662" s="100"/>
      <c r="E662" s="101"/>
    </row>
    <row r="663" spans="1:5" s="63" customFormat="1" x14ac:dyDescent="0.25">
      <c r="A663" s="47"/>
      <c r="B663" s="22" t="s">
        <v>205</v>
      </c>
      <c r="C663" s="15">
        <v>10</v>
      </c>
      <c r="D663" s="6">
        <v>3384</v>
      </c>
      <c r="E663" s="26">
        <f t="shared" ref="E663:E666" si="12">C663*D663</f>
        <v>33840</v>
      </c>
    </row>
    <row r="664" spans="1:5" s="63" customFormat="1" x14ac:dyDescent="0.25">
      <c r="A664" s="47"/>
      <c r="B664" s="22" t="s">
        <v>332</v>
      </c>
      <c r="C664" s="15">
        <v>1</v>
      </c>
      <c r="D664" s="6">
        <v>17905</v>
      </c>
      <c r="E664" s="26">
        <f t="shared" si="12"/>
        <v>17905</v>
      </c>
    </row>
    <row r="665" spans="1:5" s="63" customFormat="1" x14ac:dyDescent="0.25">
      <c r="A665" s="47"/>
      <c r="B665" s="22" t="s">
        <v>333</v>
      </c>
      <c r="C665" s="15">
        <v>2</v>
      </c>
      <c r="D665" s="6">
        <v>11685</v>
      </c>
      <c r="E665" s="26">
        <f t="shared" si="12"/>
        <v>23370</v>
      </c>
    </row>
    <row r="666" spans="1:5" s="63" customFormat="1" ht="31.5" x14ac:dyDescent="0.25">
      <c r="A666" s="47"/>
      <c r="B666" s="17" t="s">
        <v>206</v>
      </c>
      <c r="C666" s="15">
        <v>2</v>
      </c>
      <c r="D666" s="6">
        <v>2096</v>
      </c>
      <c r="E666" s="26">
        <f t="shared" si="12"/>
        <v>4192</v>
      </c>
    </row>
    <row r="667" spans="1:5" s="63" customFormat="1" x14ac:dyDescent="0.25">
      <c r="A667" s="47"/>
      <c r="B667" s="81" t="s">
        <v>269</v>
      </c>
      <c r="C667" s="82"/>
      <c r="D667" s="83"/>
      <c r="E667" s="27">
        <f>SUM(E663:E666)</f>
        <v>79307</v>
      </c>
    </row>
    <row r="668" spans="1:5" s="63" customFormat="1" x14ac:dyDescent="0.25">
      <c r="A668" s="58"/>
      <c r="B668" s="81" t="s">
        <v>402</v>
      </c>
      <c r="C668" s="82"/>
      <c r="D668" s="83"/>
      <c r="E668" s="59">
        <f>E667+E661+E656</f>
        <v>3330007</v>
      </c>
    </row>
    <row r="669" spans="1:5" s="63" customFormat="1" x14ac:dyDescent="0.25">
      <c r="A669" s="84" t="s">
        <v>216</v>
      </c>
      <c r="B669" s="85"/>
      <c r="C669" s="85"/>
      <c r="D669" s="86"/>
      <c r="E669" s="59">
        <f>E468+E470+E474+E469+E471+E472+E473</f>
        <v>56570628</v>
      </c>
    </row>
    <row r="670" spans="1:5" s="63" customFormat="1" x14ac:dyDescent="0.25">
      <c r="A670" s="87" t="s">
        <v>279</v>
      </c>
      <c r="B670" s="88"/>
      <c r="C670" s="88"/>
      <c r="D670" s="88"/>
      <c r="E670" s="59">
        <f>E669+E466</f>
        <v>67368078</v>
      </c>
    </row>
    <row r="671" spans="1:5" s="63" customFormat="1" x14ac:dyDescent="0.25">
      <c r="A671" s="89"/>
      <c r="B671" s="90"/>
      <c r="C671" s="90"/>
      <c r="D671" s="90"/>
      <c r="E671" s="91"/>
    </row>
    <row r="672" spans="1:5" s="63" customFormat="1" ht="16.5" thickBot="1" x14ac:dyDescent="0.3">
      <c r="A672" s="60"/>
      <c r="B672" s="92" t="s">
        <v>72</v>
      </c>
      <c r="C672" s="93"/>
      <c r="D672" s="94"/>
      <c r="E672" s="61">
        <f>E456+E459+E670</f>
        <v>359681420</v>
      </c>
    </row>
    <row r="674" spans="5:5" x14ac:dyDescent="0.25">
      <c r="E674" s="12">
        <v>359681420</v>
      </c>
    </row>
    <row r="675" spans="5:5" x14ac:dyDescent="0.25">
      <c r="E675" s="71">
        <f>E672-E674</f>
        <v>0</v>
      </c>
    </row>
  </sheetData>
  <mergeCells count="511">
    <mergeCell ref="D1:E1"/>
    <mergeCell ref="B5:E5"/>
    <mergeCell ref="B2:E2"/>
    <mergeCell ref="B3:E3"/>
    <mergeCell ref="B4:E4"/>
    <mergeCell ref="A14:E14"/>
    <mergeCell ref="A15:E15"/>
    <mergeCell ref="A16:E16"/>
    <mergeCell ref="B17:D17"/>
    <mergeCell ref="C7:E7"/>
    <mergeCell ref="B8:E8"/>
    <mergeCell ref="B9:E9"/>
    <mergeCell ref="B18:D18"/>
    <mergeCell ref="B19:D19"/>
    <mergeCell ref="A20:E20"/>
    <mergeCell ref="B21:D21"/>
    <mergeCell ref="B22:D22"/>
    <mergeCell ref="B23:D23"/>
    <mergeCell ref="A24:E24"/>
    <mergeCell ref="A25:E25"/>
    <mergeCell ref="B26:D26"/>
    <mergeCell ref="B27:D27"/>
    <mergeCell ref="A28:E28"/>
    <mergeCell ref="B29:D29"/>
    <mergeCell ref="B30:D30"/>
    <mergeCell ref="A31:E31"/>
    <mergeCell ref="B32:D32"/>
    <mergeCell ref="B33:D33"/>
    <mergeCell ref="A34:E34"/>
    <mergeCell ref="B35:D35"/>
    <mergeCell ref="B36:D36"/>
    <mergeCell ref="A37:E37"/>
    <mergeCell ref="B38:D38"/>
    <mergeCell ref="B39:D39"/>
    <mergeCell ref="B40:E40"/>
    <mergeCell ref="B41:D41"/>
    <mergeCell ref="B42:D42"/>
    <mergeCell ref="A43:E43"/>
    <mergeCell ref="B44:D44"/>
    <mergeCell ref="B45:D45"/>
    <mergeCell ref="A46:E46"/>
    <mergeCell ref="B47:D47"/>
    <mergeCell ref="B48:D48"/>
    <mergeCell ref="A49:E49"/>
    <mergeCell ref="B50:D50"/>
    <mergeCell ref="B51:D51"/>
    <mergeCell ref="A52:E52"/>
    <mergeCell ref="B53:D53"/>
    <mergeCell ref="B54:D54"/>
    <mergeCell ref="A55:E55"/>
    <mergeCell ref="B56:D56"/>
    <mergeCell ref="B57:D57"/>
    <mergeCell ref="A58:E58"/>
    <mergeCell ref="B59:D59"/>
    <mergeCell ref="B60:D60"/>
    <mergeCell ref="B61:D61"/>
    <mergeCell ref="A62:E62"/>
    <mergeCell ref="A63:E63"/>
    <mergeCell ref="B64:D64"/>
    <mergeCell ref="B65:D65"/>
    <mergeCell ref="A66:E66"/>
    <mergeCell ref="B67:D67"/>
    <mergeCell ref="B68:D68"/>
    <mergeCell ref="B69:D69"/>
    <mergeCell ref="A70:E70"/>
    <mergeCell ref="A71:E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A90:E90"/>
    <mergeCell ref="B91:D91"/>
    <mergeCell ref="B92:D92"/>
    <mergeCell ref="A93:E93"/>
    <mergeCell ref="B94:D94"/>
    <mergeCell ref="B95:D95"/>
    <mergeCell ref="B96:D96"/>
    <mergeCell ref="A97:E97"/>
    <mergeCell ref="B98:D98"/>
    <mergeCell ref="B99:D99"/>
    <mergeCell ref="A100:E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A109:E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A118:E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A127:E127"/>
    <mergeCell ref="B128:D128"/>
    <mergeCell ref="B129:D129"/>
    <mergeCell ref="B130:D130"/>
    <mergeCell ref="B131:D131"/>
    <mergeCell ref="B132:D132"/>
    <mergeCell ref="B133:D133"/>
    <mergeCell ref="A134:E134"/>
    <mergeCell ref="B135:D135"/>
    <mergeCell ref="B136:D136"/>
    <mergeCell ref="B137:D137"/>
    <mergeCell ref="A138:E138"/>
    <mergeCell ref="B139:D139"/>
    <mergeCell ref="B140:D140"/>
    <mergeCell ref="B141:D141"/>
    <mergeCell ref="B142:D142"/>
    <mergeCell ref="A143:E143"/>
    <mergeCell ref="B144:D144"/>
    <mergeCell ref="B145:D145"/>
    <mergeCell ref="B146:D146"/>
    <mergeCell ref="A147:E147"/>
    <mergeCell ref="B148:D148"/>
    <mergeCell ref="A150:E150"/>
    <mergeCell ref="B151:D151"/>
    <mergeCell ref="B153:D153"/>
    <mergeCell ref="A154:E154"/>
    <mergeCell ref="A155:E155"/>
    <mergeCell ref="B156:D156"/>
    <mergeCell ref="B157:D157"/>
    <mergeCell ref="B158:D158"/>
    <mergeCell ref="B159:D159"/>
    <mergeCell ref="A160:E160"/>
    <mergeCell ref="B161:D161"/>
    <mergeCell ref="B162:D162"/>
    <mergeCell ref="B163:D163"/>
    <mergeCell ref="A164:E164"/>
    <mergeCell ref="B165:D165"/>
    <mergeCell ref="B166:D166"/>
    <mergeCell ref="A167:E167"/>
    <mergeCell ref="B168:D168"/>
    <mergeCell ref="B169:D169"/>
    <mergeCell ref="B170:D170"/>
    <mergeCell ref="A171:E171"/>
    <mergeCell ref="A172:E172"/>
    <mergeCell ref="B173:D173"/>
    <mergeCell ref="B174:D174"/>
    <mergeCell ref="B175:D175"/>
    <mergeCell ref="A176:E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3:D193"/>
    <mergeCell ref="B194:D194"/>
    <mergeCell ref="A195:E195"/>
    <mergeCell ref="B196:D196"/>
    <mergeCell ref="B197:D197"/>
    <mergeCell ref="B192:D192"/>
    <mergeCell ref="B198:D198"/>
    <mergeCell ref="A199:E199"/>
    <mergeCell ref="A200:E200"/>
    <mergeCell ref="B201:D201"/>
    <mergeCell ref="B202:D202"/>
    <mergeCell ref="A204:E204"/>
    <mergeCell ref="A205:E205"/>
    <mergeCell ref="B206:D206"/>
    <mergeCell ref="B207:D207"/>
    <mergeCell ref="B208:D208"/>
    <mergeCell ref="B210:E210"/>
    <mergeCell ref="B211:D211"/>
    <mergeCell ref="B212:D212"/>
    <mergeCell ref="B213:D213"/>
    <mergeCell ref="B214:D214"/>
    <mergeCell ref="A215:E215"/>
    <mergeCell ref="A216:E216"/>
    <mergeCell ref="A217:E217"/>
    <mergeCell ref="B218:D218"/>
    <mergeCell ref="B219:D219"/>
    <mergeCell ref="B220:D220"/>
    <mergeCell ref="A221:E221"/>
    <mergeCell ref="A222:E222"/>
    <mergeCell ref="B223:D223"/>
    <mergeCell ref="B224:D224"/>
    <mergeCell ref="A226:E226"/>
    <mergeCell ref="A227:E227"/>
    <mergeCell ref="B228:D228"/>
    <mergeCell ref="B229:D229"/>
    <mergeCell ref="B230:D230"/>
    <mergeCell ref="B231:D231"/>
    <mergeCell ref="B232:D232"/>
    <mergeCell ref="B233:D233"/>
    <mergeCell ref="B234:D234"/>
    <mergeCell ref="B235:D235"/>
    <mergeCell ref="B236:D236"/>
    <mergeCell ref="B237:D237"/>
    <mergeCell ref="B238:D238"/>
    <mergeCell ref="B239:D239"/>
    <mergeCell ref="B240:D240"/>
    <mergeCell ref="B241:D241"/>
    <mergeCell ref="B251:D251"/>
    <mergeCell ref="A252:E252"/>
    <mergeCell ref="B253:D253"/>
    <mergeCell ref="B254:D254"/>
    <mergeCell ref="B255:D255"/>
    <mergeCell ref="B256:D256"/>
    <mergeCell ref="B257:D257"/>
    <mergeCell ref="B258:D258"/>
    <mergeCell ref="B242:D242"/>
    <mergeCell ref="B243:D243"/>
    <mergeCell ref="B244:D244"/>
    <mergeCell ref="B245:D245"/>
    <mergeCell ref="A246:E246"/>
    <mergeCell ref="B247:D247"/>
    <mergeCell ref="B248:D248"/>
    <mergeCell ref="B249:D249"/>
    <mergeCell ref="B250:D250"/>
    <mergeCell ref="A259:E259"/>
    <mergeCell ref="B260:D260"/>
    <mergeCell ref="B261:D261"/>
    <mergeCell ref="B262:D262"/>
    <mergeCell ref="B263:D263"/>
    <mergeCell ref="B264:D264"/>
    <mergeCell ref="A265:E265"/>
    <mergeCell ref="B266:D266"/>
    <mergeCell ref="B267:D267"/>
    <mergeCell ref="B268:D268"/>
    <mergeCell ref="B269:D269"/>
    <mergeCell ref="B270:D270"/>
    <mergeCell ref="B271:D271"/>
    <mergeCell ref="B272:D272"/>
    <mergeCell ref="B273:D273"/>
    <mergeCell ref="B274:D274"/>
    <mergeCell ref="A275:E275"/>
    <mergeCell ref="B276:D276"/>
    <mergeCell ref="B277:D277"/>
    <mergeCell ref="B278:D278"/>
    <mergeCell ref="B279:D279"/>
    <mergeCell ref="B280:D280"/>
    <mergeCell ref="B281:D281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B290:D290"/>
    <mergeCell ref="B291:D291"/>
    <mergeCell ref="A292:E292"/>
    <mergeCell ref="B293:D293"/>
    <mergeCell ref="B294:D294"/>
    <mergeCell ref="B295:D295"/>
    <mergeCell ref="B296:D296"/>
    <mergeCell ref="B297:D297"/>
    <mergeCell ref="B298:D298"/>
    <mergeCell ref="B299:D299"/>
    <mergeCell ref="A300:E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A309:E309"/>
    <mergeCell ref="B310:D310"/>
    <mergeCell ref="B311:D311"/>
    <mergeCell ref="B312:D312"/>
    <mergeCell ref="B313:D313"/>
    <mergeCell ref="B314:D314"/>
    <mergeCell ref="B315:D315"/>
    <mergeCell ref="A316:E316"/>
    <mergeCell ref="B317:D317"/>
    <mergeCell ref="B318:D318"/>
    <mergeCell ref="B319:D319"/>
    <mergeCell ref="B320:D320"/>
    <mergeCell ref="B321:D321"/>
    <mergeCell ref="A322:E322"/>
    <mergeCell ref="B323:D323"/>
    <mergeCell ref="B324:D324"/>
    <mergeCell ref="B325:D325"/>
    <mergeCell ref="B326:D326"/>
    <mergeCell ref="B327:D327"/>
    <mergeCell ref="B328:D328"/>
    <mergeCell ref="B329:D329"/>
    <mergeCell ref="A330:E330"/>
    <mergeCell ref="B331:D331"/>
    <mergeCell ref="B332:D332"/>
    <mergeCell ref="B333:D333"/>
    <mergeCell ref="A334:E334"/>
    <mergeCell ref="B335:D335"/>
    <mergeCell ref="B336:D336"/>
    <mergeCell ref="A337:E337"/>
    <mergeCell ref="B338:D338"/>
    <mergeCell ref="B339:D339"/>
    <mergeCell ref="B340:D340"/>
    <mergeCell ref="B341:D341"/>
    <mergeCell ref="B342:D342"/>
    <mergeCell ref="B343:D343"/>
    <mergeCell ref="B344:D344"/>
    <mergeCell ref="A345:E345"/>
    <mergeCell ref="A346:E346"/>
    <mergeCell ref="B347:D347"/>
    <mergeCell ref="B348:D348"/>
    <mergeCell ref="A349:E349"/>
    <mergeCell ref="B350:D350"/>
    <mergeCell ref="B351:D351"/>
    <mergeCell ref="B352:D352"/>
    <mergeCell ref="B353:D353"/>
    <mergeCell ref="B354:D354"/>
    <mergeCell ref="B355:D355"/>
    <mergeCell ref="A356:E356"/>
    <mergeCell ref="B357:D357"/>
    <mergeCell ref="B358:D358"/>
    <mergeCell ref="A359:E359"/>
    <mergeCell ref="B360:D360"/>
    <mergeCell ref="B361:D361"/>
    <mergeCell ref="B362:D362"/>
    <mergeCell ref="B363:D363"/>
    <mergeCell ref="B364:D364"/>
    <mergeCell ref="B365:D365"/>
    <mergeCell ref="B366:D366"/>
    <mergeCell ref="A367:E367"/>
    <mergeCell ref="B368:D368"/>
    <mergeCell ref="B369:D369"/>
    <mergeCell ref="B370:D370"/>
    <mergeCell ref="B371:D371"/>
    <mergeCell ref="B372:D372"/>
    <mergeCell ref="B373:D373"/>
    <mergeCell ref="A374:E374"/>
    <mergeCell ref="B375:D375"/>
    <mergeCell ref="B376:D376"/>
    <mergeCell ref="A377:E377"/>
    <mergeCell ref="B378:D378"/>
    <mergeCell ref="B379:D379"/>
    <mergeCell ref="B380:D380"/>
    <mergeCell ref="A381:E381"/>
    <mergeCell ref="B382:D382"/>
    <mergeCell ref="B383:D383"/>
    <mergeCell ref="A384:E384"/>
    <mergeCell ref="B385:D385"/>
    <mergeCell ref="B386:D386"/>
    <mergeCell ref="A387:E387"/>
    <mergeCell ref="B388:D388"/>
    <mergeCell ref="B389:D389"/>
    <mergeCell ref="A390:E390"/>
    <mergeCell ref="B391:D391"/>
    <mergeCell ref="B392:D392"/>
    <mergeCell ref="B393:D393"/>
    <mergeCell ref="A394:E394"/>
    <mergeCell ref="B395:E395"/>
    <mergeCell ref="B396:D396"/>
    <mergeCell ref="B397:D397"/>
    <mergeCell ref="B398:D398"/>
    <mergeCell ref="B399:E399"/>
    <mergeCell ref="B400:E400"/>
    <mergeCell ref="B401:D401"/>
    <mergeCell ref="B402:D402"/>
    <mergeCell ref="A403:E403"/>
    <mergeCell ref="B404:D404"/>
    <mergeCell ref="B405:D405"/>
    <mergeCell ref="B406:D406"/>
    <mergeCell ref="B407:D407"/>
    <mergeCell ref="A408:E408"/>
    <mergeCell ref="A409:E409"/>
    <mergeCell ref="B410:D410"/>
    <mergeCell ref="B411:D411"/>
    <mergeCell ref="B412:D412"/>
    <mergeCell ref="A413:E413"/>
    <mergeCell ref="B414:D414"/>
    <mergeCell ref="B415:D415"/>
    <mergeCell ref="B416:D416"/>
    <mergeCell ref="B417:E417"/>
    <mergeCell ref="B418:D418"/>
    <mergeCell ref="B419:D419"/>
    <mergeCell ref="B420:E420"/>
    <mergeCell ref="B421:D421"/>
    <mergeCell ref="B422:D422"/>
    <mergeCell ref="B423:E423"/>
    <mergeCell ref="B424:D424"/>
    <mergeCell ref="B425:D425"/>
    <mergeCell ref="B426:E426"/>
    <mergeCell ref="B427:D427"/>
    <mergeCell ref="B428:D428"/>
    <mergeCell ref="B429:E429"/>
    <mergeCell ref="B430:D430"/>
    <mergeCell ref="B431:D431"/>
    <mergeCell ref="B432:E432"/>
    <mergeCell ref="B433:D433"/>
    <mergeCell ref="B434:D434"/>
    <mergeCell ref="B435:D435"/>
    <mergeCell ref="B436:D436"/>
    <mergeCell ref="A438:E438"/>
    <mergeCell ref="A439:E439"/>
    <mergeCell ref="B440:D440"/>
    <mergeCell ref="B441:D441"/>
    <mergeCell ref="B442:D442"/>
    <mergeCell ref="A443:E443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A452:E452"/>
    <mergeCell ref="B454:D454"/>
    <mergeCell ref="B455:D455"/>
    <mergeCell ref="A456:D456"/>
    <mergeCell ref="A458:E458"/>
    <mergeCell ref="B459:D459"/>
    <mergeCell ref="A461:E461"/>
    <mergeCell ref="A462:E462"/>
    <mergeCell ref="B453:D453"/>
    <mergeCell ref="B463:D463"/>
    <mergeCell ref="B464:D464"/>
    <mergeCell ref="B465:D465"/>
    <mergeCell ref="A466:D466"/>
    <mergeCell ref="A467:E467"/>
    <mergeCell ref="B468:D468"/>
    <mergeCell ref="B469:D469"/>
    <mergeCell ref="B470:D470"/>
    <mergeCell ref="B471:D471"/>
    <mergeCell ref="B472:D472"/>
    <mergeCell ref="B473:D473"/>
    <mergeCell ref="B474:D474"/>
    <mergeCell ref="A475:E475"/>
    <mergeCell ref="B477:E477"/>
    <mergeCell ref="B502:D502"/>
    <mergeCell ref="B503:E503"/>
    <mergeCell ref="B504:E504"/>
    <mergeCell ref="B508:D508"/>
    <mergeCell ref="B509:E509"/>
    <mergeCell ref="B514:D514"/>
    <mergeCell ref="B515:D515"/>
    <mergeCell ref="B516:E516"/>
    <mergeCell ref="B521:D521"/>
    <mergeCell ref="B522:E522"/>
    <mergeCell ref="B628:D628"/>
    <mergeCell ref="B629:E629"/>
    <mergeCell ref="B643:D643"/>
    <mergeCell ref="B644:E644"/>
    <mergeCell ref="B649:D649"/>
    <mergeCell ref="B556:E556"/>
    <mergeCell ref="B571:D571"/>
    <mergeCell ref="B572:E572"/>
    <mergeCell ref="B586:D586"/>
    <mergeCell ref="B587:E587"/>
    <mergeCell ref="B588:E588"/>
    <mergeCell ref="B598:D598"/>
    <mergeCell ref="B599:E599"/>
    <mergeCell ref="B603:D603"/>
    <mergeCell ref="B668:D668"/>
    <mergeCell ref="A669:D669"/>
    <mergeCell ref="A670:D670"/>
    <mergeCell ref="A671:E671"/>
    <mergeCell ref="B672:D672"/>
    <mergeCell ref="A11:E11"/>
    <mergeCell ref="A12:E12"/>
    <mergeCell ref="B13:D13"/>
    <mergeCell ref="B650:E650"/>
    <mergeCell ref="B653:D653"/>
    <mergeCell ref="B654:E654"/>
    <mergeCell ref="B655:E655"/>
    <mergeCell ref="B656:D656"/>
    <mergeCell ref="B657:E657"/>
    <mergeCell ref="B661:D661"/>
    <mergeCell ref="B662:E662"/>
    <mergeCell ref="B667:D667"/>
    <mergeCell ref="B604:D604"/>
    <mergeCell ref="B605:E605"/>
    <mergeCell ref="B610:D610"/>
    <mergeCell ref="B611:E611"/>
    <mergeCell ref="B538:D538"/>
    <mergeCell ref="B539:E539"/>
    <mergeCell ref="B555:D555"/>
  </mergeCells>
  <phoneticPr fontId="9" type="noConversion"/>
  <pageMargins left="0.98425196850393704" right="0.39370078740157483" top="0.78740157480314965" bottom="0.47244094488188981" header="0.31496062992125984" footer="0.31496062992125984"/>
  <pageSetup paperSize="9" scale="93" firstPageNumber="260" fitToHeight="24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№___</vt:lpstr>
      <vt:lpstr>'Приложение №___'!Заголовки_для_печати</vt:lpstr>
      <vt:lpstr>'Приложение №___'!Область_печати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</cp:lastModifiedBy>
  <cp:lastPrinted>2020-04-07T09:57:49Z</cp:lastPrinted>
  <dcterms:created xsi:type="dcterms:W3CDTF">2019-12-13T13:54:36Z</dcterms:created>
  <dcterms:modified xsi:type="dcterms:W3CDTF">2020-04-07T10:31:19Z</dcterms:modified>
</cp:coreProperties>
</file>