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1505" windowHeight="11640"/>
  </bookViews>
  <sheets>
    <sheet name="Приложение №___" sheetId="1" r:id="rId1"/>
  </sheets>
  <definedNames>
    <definedName name="_xlnm.Print_Titles" localSheetId="0">'Приложение №___'!$6:$6</definedName>
    <definedName name="_xlnm.Print_Area" localSheetId="0">'Приложение №___'!$A$1:$E$272</definedName>
  </definedNames>
  <calcPr calcId="124519"/>
</workbook>
</file>

<file path=xl/calcChain.xml><?xml version="1.0" encoding="utf-8"?>
<calcChain xmlns="http://schemas.openxmlformats.org/spreadsheetml/2006/main">
  <c r="E160" i="1"/>
  <c r="E155"/>
  <c r="E151"/>
  <c r="E150"/>
  <c r="E246" l="1"/>
  <c r="E245"/>
  <c r="E36"/>
  <c r="E39"/>
  <c r="E64"/>
  <c r="E45"/>
  <c r="E119" l="1"/>
  <c r="E122" l="1"/>
  <c r="E123" s="1"/>
  <c r="E191"/>
  <c r="E200"/>
  <c r="E219"/>
  <c r="E267" l="1"/>
  <c r="E269" s="1"/>
  <c r="E270" s="1"/>
  <c r="E103" l="1"/>
  <c r="E74"/>
  <c r="E65"/>
  <c r="E42"/>
  <c r="E254" l="1"/>
  <c r="E255" s="1"/>
  <c r="E263" s="1"/>
  <c r="E232"/>
  <c r="E233" s="1"/>
  <c r="E227"/>
  <c r="E228" s="1"/>
  <c r="E222"/>
  <c r="E216"/>
  <c r="E213"/>
  <c r="E208"/>
  <c r="E210" s="1"/>
  <c r="E206"/>
  <c r="E203"/>
  <c r="E195"/>
  <c r="E196" s="1"/>
  <c r="E187"/>
  <c r="E188" s="1"/>
  <c r="E184"/>
  <c r="E177"/>
  <c r="E176"/>
  <c r="E174"/>
  <c r="E170"/>
  <c r="E148"/>
  <c r="E141"/>
  <c r="E140"/>
  <c r="E138"/>
  <c r="E134"/>
  <c r="E135" s="1"/>
  <c r="E128"/>
  <c r="E129" s="1"/>
  <c r="E130" s="1"/>
  <c r="E113"/>
  <c r="E114" s="1"/>
  <c r="E107"/>
  <c r="E108" s="1"/>
  <c r="E105"/>
  <c r="E100"/>
  <c r="E94"/>
  <c r="E90"/>
  <c r="E91" s="1"/>
  <c r="E86"/>
  <c r="E80"/>
  <c r="E81" s="1"/>
  <c r="E78"/>
  <c r="E72"/>
  <c r="E68"/>
  <c r="E69" s="1"/>
  <c r="E66"/>
  <c r="E57"/>
  <c r="E50"/>
  <c r="E43"/>
  <c r="E40"/>
  <c r="E37"/>
  <c r="E32"/>
  <c r="E29"/>
  <c r="E26"/>
  <c r="E23"/>
  <c r="E20"/>
  <c r="E17"/>
  <c r="E14"/>
  <c r="E11"/>
  <c r="E223" l="1"/>
  <c r="E33"/>
  <c r="E62"/>
  <c r="E88"/>
  <c r="E95" s="1"/>
  <c r="E163"/>
  <c r="E178"/>
  <c r="E109"/>
  <c r="E75"/>
  <c r="E142"/>
  <c r="E182"/>
  <c r="E185"/>
  <c r="E192" l="1"/>
  <c r="E234" s="1"/>
  <c r="E82"/>
  <c r="E124" s="1"/>
  <c r="E271" l="1"/>
</calcChain>
</file>

<file path=xl/sharedStrings.xml><?xml version="1.0" encoding="utf-8"?>
<sst xmlns="http://schemas.openxmlformats.org/spreadsheetml/2006/main" count="269" uniqueCount="181">
  <si>
    <t xml:space="preserve">Строительство и обустройство детских игровых и спортивных площадок 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</si>
  <si>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</si>
  <si>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</si>
  <si>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спортивного комплекса в г. Дубоссары, в том числе проектные работы</t>
  </si>
  <si>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</si>
  <si>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</si>
  <si>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</si>
  <si>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 xml:space="preserve">Государственная служба исполнения наказаний Министерства юстиции 
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</si>
  <si>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</si>
  <si>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</si>
  <si>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</si>
  <si>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</si>
  <si>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</si>
  <si>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</si>
  <si>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Государственная администрация Григориопольского района и г. Григориополя</t>
  </si>
  <si>
    <t>Итого по подстатье 290 000</t>
  </si>
  <si>
    <t>Итого по программе капитальных вложений</t>
  </si>
  <si>
    <t xml:space="preserve">Программа капитального ремонта </t>
  </si>
  <si>
    <t>Капитальный ремонт жилого фонда (240 310)</t>
  </si>
  <si>
    <t>Итого по подстатье 240 310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</si>
  <si>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</si>
  <si>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</si>
  <si>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</si>
  <si>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Капитальный ремонт МДОУ "БДС № 24", ул. Космонавтов, 32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</si>
  <si>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</si>
  <si>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</si>
  <si>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</si>
  <si>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</si>
  <si>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Государственная служба по спорту Приднестровской Молдавской Республики </t>
  </si>
  <si>
    <t xml:space="preserve">Итого </t>
  </si>
  <si>
    <t>Итого по подстатье 240 330</t>
  </si>
  <si>
    <t xml:space="preserve">Следственный комитет Приднестровской Молдавской Республики </t>
  </si>
  <si>
    <t>Судебный департамент при Верховном суде Приднестровской Молдавской Республики</t>
  </si>
  <si>
    <t xml:space="preserve">Администрация Президента Приднестровской Молдавской Республики </t>
  </si>
  <si>
    <t xml:space="preserve">Министерство просвещения Приднестровской Молдавской Республики 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</si>
  <si>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</si>
  <si>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</si>
  <si>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</si>
  <si>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</si>
  <si>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Приобретение материалов для капитального ремонта здания Следственного комитета ПМР</t>
  </si>
  <si>
    <t>Итого по программе капитального ремонта</t>
  </si>
  <si>
    <t>Государственная администрация города Бендеры</t>
  </si>
  <si>
    <t>Государственная администрация Дубоссарского района и города  Дубоссары</t>
  </si>
  <si>
    <t>Министерство по социальной защите и труду Приднестровской Молдавской Республики</t>
  </si>
  <si>
    <t>Капитальный ремонт МДОУ "БДС № 32", ул. Калинина, 29</t>
  </si>
  <si>
    <t>Капитальный ремонт МДОУ "Гармония", ул. Шестакова, 28</t>
  </si>
  <si>
    <t>Капитальный ремонт  МДОУ "БДС № 16", ул. Кишиневская, 67а, в том числе проектные работы</t>
  </si>
  <si>
    <t>№ п/п</t>
  </si>
  <si>
    <t xml:space="preserve">Наименование объекта </t>
  </si>
  <si>
    <t>Сумма, руб.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</si>
  <si>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</si>
  <si>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</si>
  <si>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</si>
  <si>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</si>
  <si>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служба охраны Приднестровской Молдавской Республики</t>
  </si>
  <si>
    <t>Секретно</t>
  </si>
  <si>
    <t xml:space="preserve">Министерство экономического развития Приднестровской Молдавской Республики </t>
  </si>
  <si>
    <t>Приобретение программного обеспечения по внедрению ресурсного метода ценообразования в строительстве, разработка и экспертиза проектно-сметной документации зданий и сооружений</t>
  </si>
  <si>
    <t>Министерство внутренних дел Приднестровской Молдавской Республики</t>
  </si>
  <si>
    <t>Государственная администрация Слободзейского района и г. Слободзеи</t>
  </si>
  <si>
    <t xml:space="preserve"> Реконструкция  кинотеатра  "Восток"  в  детский культурно-досуговый центр с доступом ММГН  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</si>
  <si>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</si>
  <si>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</si>
  <si>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Завершение строительства 2-этажной казармы на 200 человек, военный городок № 4, г. Тирасполь, в том числе проектные работы</t>
  </si>
  <si>
    <t>Завершение реконструкции здания Главного штаба (надстройка 4-го этажа), военный городок № 1, г. Тирасполь</t>
  </si>
  <si>
    <t>Реконструкция автономной газовой котельной Учреждения исполнения наказаний № 3, г.Тирасполь, ул. Лазо, 7, в том числе проектные работы</t>
  </si>
  <si>
    <t>Строительство газовой котельной в с. Карагаш, ул. С. Лазо, д. 71, Слободзейский район</t>
  </si>
  <si>
    <t xml:space="preserve">Приобретение материалов для строительства хранилища грузовых автомобилей военного городка № 17 г. Бендеры </t>
  </si>
  <si>
    <t xml:space="preserve">Приобретение материалов для завершения строительства хранилища легковых автомобилей  в военном городке № 17 г. Бендеры  </t>
  </si>
  <si>
    <t>Капитальный ремонт (модернизация) лифтового хозяйства п. Первомайск, Слободзейский район</t>
  </si>
  <si>
    <t>Капитальный ремонт МОУ "ТСШ № 16", г. Тирасполь, ул. Юности, 16</t>
  </si>
  <si>
    <t>Капитальный ремонт детского сада комбинированного вида "Красная шапочка",  г. Дубоссары, ул. Ленина,157</t>
  </si>
  <si>
    <t xml:space="preserve">Капитальный ремонт детского сада общеразвивающего вида "Колобок", с.Кр.Виноградарь, ул. Советская, в том числе проектные работы </t>
  </si>
  <si>
    <t>Капитальный ремонт Дома культуры с. Малаешты Григориопольского района</t>
  </si>
  <si>
    <t>Капитальный ремонт здания Управления Следственного комитета ПМР по адресу г. Тирасполь, пер. 8 Марта</t>
  </si>
  <si>
    <t>Государственная администрация Слободзейского района и города Слободзеи</t>
  </si>
  <si>
    <t>Государственная администрация Григориопольского района и города Григориополя</t>
  </si>
  <si>
    <t>Государственная администрация Каменского района и города Каменки</t>
  </si>
  <si>
    <t>ИТОГО по программе модернизации пищевых блоков в образовательных учреждениях Приднестровской Молдавской Республики</t>
  </si>
  <si>
    <t>Программа материально-технического обеспечения и улучшения условий труда сотрудников налоговых органов</t>
  </si>
  <si>
    <t>Итого по программе материально-технического обеспечения и улучшения условий труда сотрудников налоговых органов</t>
  </si>
  <si>
    <t>ВСЕГО по программе капитальных вложений и капитального ремонта Приднестровской Молдавской Республики на 2020 год</t>
  </si>
  <si>
    <t>Приобретение оборудования для системы "Безопасный город"</t>
  </si>
  <si>
    <t>Государственная администрация Дубоссарского района и г. Дубоссары</t>
  </si>
  <si>
    <t>Итого по подстатье 240 120</t>
  </si>
  <si>
    <t>Министерство просвещения Приднестровской Молдавской Республики</t>
  </si>
  <si>
    <t>Строительство и обустройство детских игровых и спортивных площадок</t>
  </si>
  <si>
    <t xml:space="preserve">Государственная администрация г. Бендеры </t>
  </si>
  <si>
    <t xml:space="preserve">Капитальный ремонт ГОУ " Глинойская специальная коррекционная школа-интернат для детей-сирот и детей, оставшихся без попечения родителей, VIII вида", с. Глиное, Слободзейский район, ул. Котовского, 1 </t>
  </si>
  <si>
    <t>Капитальный ремонт ГОУ "Республиканский кадетский корпус им. светлейшего князя Г. А. Потёмкина-Таврического" МВД ПМР</t>
  </si>
  <si>
    <t>Капитальный ремонт здания МОУ "Тираспольская гуманитарно-математическая гимназия", г. Тирасполь,  пер. Красный, 2,  в том числе проектные работы</t>
  </si>
  <si>
    <t>Капитальный ремонт МОУ "Рыбницкая средняя общеобразовательная школа-интернат", ул. Маяковского, 41</t>
  </si>
  <si>
    <t>Капитальный ремонт административных зданий (240 340)</t>
  </si>
  <si>
    <t>Капитальный ремонт кровли административного здания Григориопольского РОВД МВД ПМР, ул. Дзержинского, 22А</t>
  </si>
  <si>
    <t>Государственная администрация города Тирасполя</t>
  </si>
  <si>
    <t>Приобретение оборудования для специализированного учреждения МСКОУ № 2,  ул. К. Либкнехта, 144а, г. Тирасполь</t>
  </si>
  <si>
    <t xml:space="preserve">Министерство по социальной защите и труду Приднестровской Молдавской Республики </t>
  </si>
  <si>
    <t>Приобретение мебели и оборудования для МУ "Центр социально-психологической реабилитации детей с ОПЖ", г. Дубоссары, в том числе проектные работы</t>
  </si>
  <si>
    <t>Приобретение оборудования и предметов длительного пользования для МОУ ДО "Каменская СДЮШОР"</t>
  </si>
  <si>
    <t>Завершение реконструкции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</si>
  <si>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Реконструкция зданий в ГОУ ОК "Днестровские зори", в том числе проектные работы</t>
  </si>
  <si>
    <t>Реконструкция гребной базы в г. Бендеры, в том числе проектные работы</t>
  </si>
  <si>
    <t>Восстановление парка Витгенштейна, г. Каменка, в том числе проектные работы</t>
  </si>
  <si>
    <t>Устройство покрытия территории ГОУ ВПО "Приднестровский государственный институт искусств"</t>
  </si>
  <si>
    <t>Создание сквера "Солнечный", г. Тирасполь, ул. Милева,  в том числе проектные работы</t>
  </si>
  <si>
    <t>Капитальные вложения в строительство административных зданий  (240 240)</t>
  </si>
  <si>
    <t>Газификация домов малоимущих членов ОО "Республиканский союз защитников ПМР"</t>
  </si>
  <si>
    <t>Приобретение мягкого инвентаря (110 320)</t>
  </si>
  <si>
    <t>Приобретение мягкого инвентаря для МОУ ДО "Каменская СДЮШОР"</t>
  </si>
  <si>
    <t>Итого по подстатье 110 320</t>
  </si>
  <si>
    <t>Капитальный ремонт спортивного комплекса ГОУ "ТЮИ им. М. И. Кутузова"  МВД ПМР</t>
  </si>
  <si>
    <t>Капитальный ремонт  МДОУ "Детский сад "Аленка", с. Коротное,  ул. Фрунзе, 35</t>
  </si>
  <si>
    <t>Капитальный ремонт ГУ "Республиканская специализированная детско-юношеская школа олимпийского резерва настольного тенниса", г. Дубоссары</t>
  </si>
  <si>
    <t>Капитальный ремонт здания столовой № 3 военного городка № 17, г. Бендеры</t>
  </si>
  <si>
    <t xml:space="preserve">Капитальный ремонт кровли корпуса № 1, г. Тирасполь, ул. К. Маркса, 187
</t>
  </si>
  <si>
    <t xml:space="preserve">Государственная служба управления документацией и архивами Приднестровской Молдавской Республики </t>
  </si>
  <si>
    <t>Министерство сельского хозяйства и природных ресурсов Приднестровской Молдавской Республики</t>
  </si>
  <si>
    <t>Укрепление противопаводковой дамбы Тирасполь-Суклея</t>
  </si>
  <si>
    <t>Приобретение прочих расходных материалов и предметов снабжения    (110 360)</t>
  </si>
  <si>
    <t>Участие Правительства в осуществлении отдельных программ (290 000, 240 120)</t>
  </si>
  <si>
    <t>Министерство финансов Приднестровской Молдавской Республики (290 000)</t>
  </si>
  <si>
    <t>Министерство финансов Приднестровской Молдавской Республики полное исполнение договорных обязательств 2019 года (240 120)</t>
  </si>
  <si>
    <t>Приобретение и установка кондиционеров в здании Центральной избирательной комисии ПМР по адресу г. Тирасполь, ул. Шевченко, 12в</t>
  </si>
  <si>
    <t>Государственная администрация Каменкого района и г. Каменки</t>
  </si>
  <si>
    <t>Создание Центрального Екатерининского парка по ул. 25 Октября (от                             ул. Шевченко до пер. Бочковского) и строительство уличной городской звукофикации, в том числе проектные работы</t>
  </si>
  <si>
    <t>Строительство бельведера-колоннады (ансамбль строений парадного въезда в                                                 г. Тирасполь со стороны г. Бендеры)</t>
  </si>
  <si>
    <t>Обустройство прилегающей территории пункта выездного консульского обслуживания в г. Тирасполе</t>
  </si>
  <si>
    <t>Строительство 4-этажной казармы на 400 человек, военный городок № 15,                                              г. Тирасполь, в том числе проектные работы</t>
  </si>
  <si>
    <t>Строительство канализационной насосной станции и канализационного напорного коллектора, в т.ч. проектные работы, для обеспечения централизованным водоотведением здания МУ "Центр социально-психологической реабилитации детей с ОПЖ", г. Дубоссары</t>
  </si>
  <si>
    <t>Капитальный ремонт Мемориала Славы, г. Тирасполь</t>
  </si>
  <si>
    <t>Капитальный ремонт МДОУ "БДС № 9", ул. С. Лазо, 27</t>
  </si>
  <si>
    <t>Капитальный ремонт детского сада комбинированного вида "Радуга",                                                     г. Дубоссары, ул. Петровского, 7</t>
  </si>
  <si>
    <t>Капитальный ремонт специализированной детско-юношеской спортивной школы олимпийского резерва гребли и велоспорта г. Дубоссары</t>
  </si>
  <si>
    <t>Капитальный ремонт Каменского районного дома культуры, г. Каменка,                                                      ул. Кирова, 266</t>
  </si>
  <si>
    <t>Капитальный ремонт здания Бендерского городского суда, по адресу г. Бендеры, ул. Пушкина, 50</t>
  </si>
  <si>
    <t>Капитальный ремонт здания Центральной избирательной комисии ПМР по адресу г. Тирасполь, ул. Шевченко, 12в</t>
  </si>
  <si>
    <t>Приобретение оборудования и предметов длительного пользования                                                       (статья 240 120)</t>
  </si>
  <si>
    <t>Строительство сетей водопровода в с. Слобода-Рашково Каменского района</t>
  </si>
  <si>
    <t>Благоустройство прилегающей территории к Дому культуры по ул. 50 лет Октября в г. Слободзее</t>
  </si>
  <si>
    <t>Капитальный ремонт зданий и сооружений ГОУ СПО "Тираспольский аграрно-технический колледж им. М.В. Фрунзе",  г. Тирасполь, пгт. Новотираспольский,                                                                               ул. Советская, 14</t>
  </si>
  <si>
    <t>Капитальный ремонт здания суда г. Рыбницы и Рыбницкого района по адресу                                                           г. Рыбница, ул. Ленина, 1а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</si>
  <si>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                                                                           г. Слободзее</t>
  </si>
  <si>
    <t>Капитальный ремонт ГУ "Республиканский специализированный Дом ребенка",                                                                            г. Тирасполь, ул. 1 Мая, 26</t>
  </si>
  <si>
    <t>Капитальные вложения в строительство объектов социально-культурного назначения (240 230)</t>
  </si>
  <si>
    <t>Реконструкция центральной части г. Слободзеи (парк молодоженов), в том числе проектные работы</t>
  </si>
  <si>
    <t xml:space="preserve">Государственная служба средств массовой информации Приднестровской Молдавской Республики </t>
  </si>
  <si>
    <t>Капитальный ремонт кровли административного здания (литер А), по адресу г. Тирасполь, пер. Энгельса, д. 5</t>
  </si>
  <si>
    <t xml:space="preserve">Прокуратура Приднестровской Молдавской Республики </t>
  </si>
  <si>
    <t>Замена оконных блоков и ремонт санузлов в здании прокуратуры г. Слободзеи по адресу г. Слободзея, ул. Фрунзе, 273</t>
  </si>
  <si>
    <t xml:space="preserve">Капитальный ремонт здания прокуратуры г. Каменки, расположенного  по адресу г. Каменка, ул. Ленина, 21 </t>
  </si>
  <si>
    <t>Капитальный ремонт спортивного зала учебного корпуса № 8 ГОУ "ПГУ им. Т. Г. Шевченко"</t>
  </si>
  <si>
    <t xml:space="preserve">Министерство государственной безопасности Приднестровской Молдавской Республики </t>
  </si>
  <si>
    <t>Приобретение материалов для строительства здания отделения "Красное", в/ч 4043, Слободзейский район, с. Глиное</t>
  </si>
  <si>
    <t>Приобретение оборудования и предметов длительного пользования (статья 240 120)</t>
  </si>
  <si>
    <t xml:space="preserve">Приобретение оборудования и предметов длительного пользования (статья 240 120)                                                                                                                                                                               </t>
  </si>
  <si>
    <t>Капитальный ремонт объектов социально-культурного назначения  (240 330)</t>
  </si>
  <si>
    <t>Приобретение оборудования и предметов длительного пользования  (статья 240 120)</t>
  </si>
  <si>
    <t>Капитальный ремонт  МДОУ "БДС № 26", м-н "Северный"</t>
  </si>
  <si>
    <t xml:space="preserve">Перечень объектов, в отношении которых которым в период с 1 апреля 2020 года по 30 июня 2020 года возможно заключение договоров, финансируемых за счет средств, предусмотренных в смете расходов Фонда капитальных вложений Приднестровской Молдавской Республики на 2020 год </t>
  </si>
  <si>
    <t xml:space="preserve">Завершение строительства ГУ "Республиканский спортивный  реабилитационно-восстановительный центр инвалидов",  расположенного по адресу:  ул. Ленина,  1/3, г. Тирасполь, в том числе проектные работы </t>
  </si>
  <si>
    <t>Завершение строительства (2-й этап-реконструкция) специализированного учреждения МСКОУ № 2, ул. К. Либкнехта, 144а, г. Тирасполь, в том числе проектные работы</t>
  </si>
  <si>
    <t>Создание сквера "Солнечный" в г. Бендеры, в том числе проектные работы</t>
  </si>
  <si>
    <t xml:space="preserve">Завершение работ по реконструкции  помещения в здании, расположенном по адресу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</t>
  </si>
  <si>
    <t>Капитальный ремонт МОУ "БДДЮТ", м-н "Северный"</t>
  </si>
  <si>
    <t>Капитальный ремонт  МОУ "БСОШ № 17", м-н "Северный"</t>
  </si>
  <si>
    <t>Капитальный ремонт  МДОУ "БДС № 27", ул. 50 лет ВЛКСМ, 11</t>
  </si>
  <si>
    <t>Капитальный ремонт детского сада "Аленушка", г. Дубоссары, ул. Крянгэ, 1, в том числе проектные работы</t>
  </si>
  <si>
    <t>Капитальный ремонт детского сада "Извораш", с. Ташлык, ул. Целых, 26а</t>
  </si>
  <si>
    <t>Капитальный ремонт  МУ "Спорткомплекс "Юбилейный", г.Рыбница,                                                               ул. Юбилейная, 33а</t>
  </si>
  <si>
    <t>Капитальный ремонт  Дома культуры, Каменский район, с. Подойма, ул. Ленина, 92</t>
  </si>
  <si>
    <t xml:space="preserve">Капитальный ремонт ГУ ГКЦ "Дворец Республики", г. Тирасполь,                                             ул. 25 Октября, 96 </t>
  </si>
  <si>
    <t>ГОУ "Приднестровский государственный университет им. Т. Г. Шевченко"</t>
  </si>
  <si>
    <t>Капитальный ремонт кровли здания ГС управления документацией и архивами ПМР, расположенной по адресу: г. Тирасполь, ул. Текстильщиков, 36, в том числе проектные работы</t>
  </si>
  <si>
    <r>
      <t xml:space="preserve">Программа модернизации пищевых блоков в образовательных учреждениях Приднестровской Молдавской Республики  </t>
    </r>
    <r>
      <rPr>
        <sz val="12"/>
        <rFont val="Times New Roman"/>
        <family val="1"/>
        <charset val="204"/>
      </rPr>
      <t>(в соответствии с распоряжением Правительства ПМР от 19.06.19 г.                                                                                               № 479р)</t>
    </r>
  </si>
  <si>
    <t xml:space="preserve">ПРИЛОЖЕНИЕ
к Распоряжению Президента
Приднестровской Молдавской
Республики
от 30  апреля 2020 года № 133рп
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</si>
  <si>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 ул. Ленина, 22,  г. Тирасполь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</si>
  <si>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в том числе проектные работы</t>
  </si>
  <si>
    <t>Реконструкция здания Управления Следственного комитета  г. Бендеры, по адресу: г. Бендеры, ул. Дзержинского, 55</t>
  </si>
  <si>
    <t>Реконструкция автономной газовой котельной воспитательного учреждения,Каменский район, с. Александровка, в том числе проектные работы</t>
  </si>
  <si>
    <t>Капитальный ремонт МОУ "ТСШГК" № 18</t>
  </si>
  <si>
    <t>Капитальный ремонт МДОУ "БДС № 15", ул. Т. Кручок, 29а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</si>
</sst>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5"/>
  <sheetViews>
    <sheetView tabSelected="1" zoomScale="90" zoomScaleNormal="90" zoomScaleSheetLayoutView="75" workbookViewId="0">
      <pane ySplit="6" topLeftCell="A199" activePane="bottomLeft" state="frozen"/>
      <selection pane="bottomLeft" activeCell="B192" sqref="B192:D192"/>
    </sheetView>
  </sheetViews>
  <sheetFormatPr defaultColWidth="8.85546875" defaultRowHeight="15.75"/>
  <cols>
    <col min="1" max="1" width="5.42578125" style="6" customWidth="1"/>
    <col min="2" max="2" width="57.28515625" style="6" customWidth="1"/>
    <col min="3" max="3" width="8.42578125" style="6" customWidth="1"/>
    <col min="4" max="4" width="17.5703125" style="6" customWidth="1"/>
    <col min="5" max="5" width="13.5703125" style="6" customWidth="1"/>
    <col min="6" max="6" width="14.85546875" style="6" customWidth="1"/>
    <col min="7" max="16384" width="8.85546875" style="6"/>
  </cols>
  <sheetData>
    <row r="1" spans="1:9">
      <c r="B1" s="32"/>
      <c r="C1" s="32"/>
      <c r="D1" s="32"/>
      <c r="E1" s="32"/>
      <c r="F1" s="7"/>
      <c r="G1" s="7"/>
    </row>
    <row r="2" spans="1:9" ht="75.599999999999994" customHeight="1">
      <c r="A2" s="32"/>
      <c r="B2" s="32"/>
      <c r="C2" s="111" t="s">
        <v>174</v>
      </c>
      <c r="D2" s="111"/>
      <c r="E2" s="111"/>
      <c r="F2" s="7"/>
    </row>
    <row r="3" spans="1:9">
      <c r="A3" s="32"/>
      <c r="B3" s="32"/>
      <c r="C3" s="32"/>
      <c r="D3" s="32"/>
      <c r="E3" s="32"/>
    </row>
    <row r="4" spans="1:9" ht="46.5" customHeight="1">
      <c r="A4" s="50" t="s">
        <v>158</v>
      </c>
      <c r="B4" s="50"/>
      <c r="C4" s="50"/>
      <c r="D4" s="50"/>
      <c r="E4" s="50"/>
    </row>
    <row r="5" spans="1:9">
      <c r="A5" s="51"/>
      <c r="B5" s="51"/>
      <c r="C5" s="51"/>
      <c r="D5" s="51"/>
      <c r="E5" s="51"/>
    </row>
    <row r="6" spans="1:9" s="5" customFormat="1" ht="31.5">
      <c r="A6" s="37" t="s">
        <v>47</v>
      </c>
      <c r="B6" s="52" t="s">
        <v>48</v>
      </c>
      <c r="C6" s="53"/>
      <c r="D6" s="54"/>
      <c r="E6" s="8" t="s">
        <v>49</v>
      </c>
      <c r="I6" s="40"/>
    </row>
    <row r="7" spans="1:9" s="5" customFormat="1" ht="26.25" customHeight="1">
      <c r="A7" s="112" t="s">
        <v>50</v>
      </c>
      <c r="B7" s="113"/>
      <c r="C7" s="113"/>
      <c r="D7" s="113"/>
      <c r="E7" s="114"/>
    </row>
    <row r="8" spans="1:9" s="27" customFormat="1" ht="37.5" customHeight="1">
      <c r="A8" s="79" t="s">
        <v>53</v>
      </c>
      <c r="B8" s="80"/>
      <c r="C8" s="80"/>
      <c r="D8" s="80"/>
      <c r="E8" s="81"/>
    </row>
    <row r="9" spans="1:9" s="27" customFormat="1">
      <c r="A9" s="84" t="s">
        <v>54</v>
      </c>
      <c r="B9" s="55"/>
      <c r="C9" s="55"/>
      <c r="D9" s="55"/>
      <c r="E9" s="83"/>
    </row>
    <row r="10" spans="1:9" s="27" customFormat="1">
      <c r="A10" s="9">
        <v>1</v>
      </c>
      <c r="B10" s="56" t="s">
        <v>55</v>
      </c>
      <c r="C10" s="57"/>
      <c r="D10" s="58"/>
      <c r="E10" s="10">
        <v>3000000</v>
      </c>
    </row>
    <row r="11" spans="1:9" s="27" customFormat="1">
      <c r="A11" s="9"/>
      <c r="B11" s="69" t="s">
        <v>51</v>
      </c>
      <c r="C11" s="70"/>
      <c r="D11" s="71"/>
      <c r="E11" s="11">
        <f>E10</f>
        <v>3000000</v>
      </c>
    </row>
    <row r="12" spans="1:9" s="27" customFormat="1">
      <c r="A12" s="84" t="s">
        <v>56</v>
      </c>
      <c r="B12" s="55"/>
      <c r="C12" s="55"/>
      <c r="D12" s="55"/>
      <c r="E12" s="83"/>
    </row>
    <row r="13" spans="1:9" s="27" customFormat="1" ht="49.9" customHeight="1">
      <c r="A13" s="9">
        <v>1</v>
      </c>
      <c r="B13" s="56" t="s">
        <v>57</v>
      </c>
      <c r="C13" s="57"/>
      <c r="D13" s="58"/>
      <c r="E13" s="10">
        <v>470000</v>
      </c>
    </row>
    <row r="14" spans="1:9" s="27" customFormat="1">
      <c r="A14" s="9"/>
      <c r="B14" s="69" t="s">
        <v>51</v>
      </c>
      <c r="C14" s="70"/>
      <c r="D14" s="71"/>
      <c r="E14" s="11">
        <f>E13</f>
        <v>470000</v>
      </c>
    </row>
    <row r="15" spans="1:9" s="27" customFormat="1" ht="21.75" customHeight="1">
      <c r="A15" s="84" t="s">
        <v>58</v>
      </c>
      <c r="B15" s="55"/>
      <c r="C15" s="55"/>
      <c r="D15" s="55"/>
      <c r="E15" s="83"/>
    </row>
    <row r="16" spans="1:9" s="27" customFormat="1">
      <c r="A16" s="9">
        <v>1</v>
      </c>
      <c r="B16" s="56" t="s">
        <v>82</v>
      </c>
      <c r="C16" s="57"/>
      <c r="D16" s="58"/>
      <c r="E16" s="10">
        <v>3820879</v>
      </c>
    </row>
    <row r="17" spans="1:5" s="27" customFormat="1">
      <c r="A17" s="9"/>
      <c r="B17" s="69" t="s">
        <v>51</v>
      </c>
      <c r="C17" s="70"/>
      <c r="D17" s="71"/>
      <c r="E17" s="11">
        <f>SUM(E16)</f>
        <v>3820879</v>
      </c>
    </row>
    <row r="18" spans="1:5" s="27" customFormat="1" ht="24" customHeight="1">
      <c r="A18" s="84" t="s">
        <v>22</v>
      </c>
      <c r="B18" s="55"/>
      <c r="C18" s="55"/>
      <c r="D18" s="55"/>
      <c r="E18" s="83"/>
    </row>
    <row r="19" spans="1:5" s="27" customFormat="1" ht="34.5" customHeight="1">
      <c r="A19" s="9">
        <v>1</v>
      </c>
      <c r="B19" s="56" t="s">
        <v>95</v>
      </c>
      <c r="C19" s="57"/>
      <c r="D19" s="58"/>
      <c r="E19" s="10">
        <v>1150810</v>
      </c>
    </row>
    <row r="20" spans="1:5" s="27" customFormat="1">
      <c r="A20" s="9"/>
      <c r="B20" s="69" t="s">
        <v>51</v>
      </c>
      <c r="C20" s="70"/>
      <c r="D20" s="71"/>
      <c r="E20" s="11">
        <f>E19</f>
        <v>1150810</v>
      </c>
    </row>
    <row r="21" spans="1:5" s="27" customFormat="1" ht="22.5" customHeight="1">
      <c r="A21" s="85" t="s">
        <v>96</v>
      </c>
      <c r="B21" s="53"/>
      <c r="C21" s="53"/>
      <c r="D21" s="53"/>
      <c r="E21" s="86"/>
    </row>
    <row r="22" spans="1:5" s="27" customFormat="1" ht="64.5" customHeight="1">
      <c r="A22" s="9">
        <v>1</v>
      </c>
      <c r="B22" s="56" t="s">
        <v>175</v>
      </c>
      <c r="C22" s="57"/>
      <c r="D22" s="58"/>
      <c r="E22" s="10">
        <v>180000</v>
      </c>
    </row>
    <row r="23" spans="1:5" s="27" customFormat="1">
      <c r="A23" s="9"/>
      <c r="B23" s="69" t="s">
        <v>51</v>
      </c>
      <c r="C23" s="70"/>
      <c r="D23" s="71"/>
      <c r="E23" s="11">
        <f>E22</f>
        <v>180000</v>
      </c>
    </row>
    <row r="24" spans="1:5" s="27" customFormat="1">
      <c r="A24" s="84" t="s">
        <v>35</v>
      </c>
      <c r="B24" s="55"/>
      <c r="C24" s="55"/>
      <c r="D24" s="55"/>
      <c r="E24" s="83"/>
    </row>
    <row r="25" spans="1:5" s="27" customFormat="1" ht="37.5" customHeight="1">
      <c r="A25" s="9">
        <v>1</v>
      </c>
      <c r="B25" s="56" t="s">
        <v>122</v>
      </c>
      <c r="C25" s="57"/>
      <c r="D25" s="58"/>
      <c r="E25" s="10">
        <v>18282</v>
      </c>
    </row>
    <row r="26" spans="1:5" s="27" customFormat="1" ht="31.5" customHeight="1">
      <c r="A26" s="9"/>
      <c r="B26" s="69" t="s">
        <v>51</v>
      </c>
      <c r="C26" s="70"/>
      <c r="D26" s="71"/>
      <c r="E26" s="11">
        <f>E25</f>
        <v>18282</v>
      </c>
    </row>
    <row r="27" spans="1:5" s="27" customFormat="1" ht="28.5" customHeight="1">
      <c r="A27" s="85" t="s">
        <v>83</v>
      </c>
      <c r="B27" s="53"/>
      <c r="C27" s="53"/>
      <c r="D27" s="53"/>
      <c r="E27" s="86"/>
    </row>
    <row r="28" spans="1:5" s="27" customFormat="1" ht="37.15" customHeight="1">
      <c r="A28" s="9">
        <v>1</v>
      </c>
      <c r="B28" s="56" t="s">
        <v>97</v>
      </c>
      <c r="C28" s="57"/>
      <c r="D28" s="58"/>
      <c r="E28" s="10">
        <v>2995892</v>
      </c>
    </row>
    <row r="29" spans="1:5" s="27" customFormat="1">
      <c r="A29" s="9"/>
      <c r="B29" s="69" t="s">
        <v>51</v>
      </c>
      <c r="C29" s="70"/>
      <c r="D29" s="71"/>
      <c r="E29" s="11">
        <f>E28</f>
        <v>2995892</v>
      </c>
    </row>
    <row r="30" spans="1:5" s="27" customFormat="1" ht="27.75" customHeight="1">
      <c r="A30" s="85" t="s">
        <v>123</v>
      </c>
      <c r="B30" s="53"/>
      <c r="C30" s="53"/>
      <c r="D30" s="53"/>
      <c r="E30" s="86"/>
    </row>
    <row r="31" spans="1:5" s="27" customFormat="1" ht="29.45" customHeight="1">
      <c r="A31" s="9">
        <v>1</v>
      </c>
      <c r="B31" s="56" t="s">
        <v>98</v>
      </c>
      <c r="C31" s="57"/>
      <c r="D31" s="58"/>
      <c r="E31" s="10">
        <v>288929</v>
      </c>
    </row>
    <row r="32" spans="1:5" s="27" customFormat="1" ht="26.25" customHeight="1">
      <c r="A32" s="9"/>
      <c r="B32" s="69" t="s">
        <v>51</v>
      </c>
      <c r="C32" s="70"/>
      <c r="D32" s="71"/>
      <c r="E32" s="11">
        <f>E31</f>
        <v>288929</v>
      </c>
    </row>
    <row r="33" spans="1:6" s="27" customFormat="1" ht="25.5" customHeight="1">
      <c r="A33" s="9"/>
      <c r="B33" s="69" t="s">
        <v>84</v>
      </c>
      <c r="C33" s="70"/>
      <c r="D33" s="71"/>
      <c r="E33" s="11">
        <f>E11+E14+E20+E17+E23+E268+E26+E29+E32</f>
        <v>12223520</v>
      </c>
      <c r="F33" s="39"/>
    </row>
    <row r="34" spans="1:6" s="27" customFormat="1" ht="31.5" customHeight="1">
      <c r="A34" s="79" t="s">
        <v>143</v>
      </c>
      <c r="B34" s="80"/>
      <c r="C34" s="80"/>
      <c r="D34" s="80"/>
      <c r="E34" s="81"/>
    </row>
    <row r="35" spans="1:6" s="27" customFormat="1" ht="20.25" customHeight="1">
      <c r="A35" s="85" t="s">
        <v>43</v>
      </c>
      <c r="B35" s="53"/>
      <c r="C35" s="53"/>
      <c r="D35" s="53"/>
      <c r="E35" s="86"/>
    </row>
    <row r="36" spans="1:6" s="27" customFormat="1" ht="51.6" customHeight="1">
      <c r="A36" s="9">
        <v>1</v>
      </c>
      <c r="B36" s="56" t="s">
        <v>159</v>
      </c>
      <c r="C36" s="57"/>
      <c r="D36" s="58"/>
      <c r="E36" s="10">
        <f>1600000+1718228-199809-5655</f>
        <v>3112764</v>
      </c>
    </row>
    <row r="37" spans="1:6" s="27" customFormat="1">
      <c r="A37" s="9"/>
      <c r="B37" s="69" t="s">
        <v>51</v>
      </c>
      <c r="C37" s="70"/>
      <c r="D37" s="71"/>
      <c r="E37" s="11">
        <f>E36</f>
        <v>3112764</v>
      </c>
    </row>
    <row r="38" spans="1:6" s="27" customFormat="1" ht="20.25" customHeight="1">
      <c r="A38" s="84" t="s">
        <v>85</v>
      </c>
      <c r="B38" s="55"/>
      <c r="C38" s="55"/>
      <c r="D38" s="55"/>
      <c r="E38" s="83"/>
    </row>
    <row r="39" spans="1:6" s="27" customFormat="1" ht="53.25" customHeight="1">
      <c r="A39" s="9">
        <v>1</v>
      </c>
      <c r="B39" s="99" t="s">
        <v>99</v>
      </c>
      <c r="C39" s="100"/>
      <c r="D39" s="101"/>
      <c r="E39" s="13">
        <f>2000000+1002624-27063</f>
        <v>2975561</v>
      </c>
    </row>
    <row r="40" spans="1:6" s="27" customFormat="1">
      <c r="A40" s="9"/>
      <c r="B40" s="69" t="s">
        <v>51</v>
      </c>
      <c r="C40" s="70"/>
      <c r="D40" s="71"/>
      <c r="E40" s="11">
        <f>SUM(E39:E39)</f>
        <v>2975561</v>
      </c>
    </row>
    <row r="41" spans="1:6" s="27" customFormat="1" ht="25.5" customHeight="1">
      <c r="A41" s="108" t="s">
        <v>12</v>
      </c>
      <c r="B41" s="109"/>
      <c r="C41" s="109"/>
      <c r="D41" s="109"/>
      <c r="E41" s="110"/>
    </row>
    <row r="42" spans="1:6" s="27" customFormat="1" ht="34.9" customHeight="1">
      <c r="A42" s="9">
        <v>1</v>
      </c>
      <c r="B42" s="56" t="s">
        <v>100</v>
      </c>
      <c r="C42" s="57"/>
      <c r="D42" s="58"/>
      <c r="E42" s="10">
        <f>2886902-2802743</f>
        <v>84159</v>
      </c>
    </row>
    <row r="43" spans="1:6" s="27" customFormat="1">
      <c r="A43" s="9"/>
      <c r="B43" s="69" t="s">
        <v>51</v>
      </c>
      <c r="C43" s="70"/>
      <c r="D43" s="71"/>
      <c r="E43" s="11">
        <f>E42</f>
        <v>84159</v>
      </c>
    </row>
    <row r="44" spans="1:6" s="27" customFormat="1">
      <c r="A44" s="84" t="s">
        <v>22</v>
      </c>
      <c r="B44" s="55"/>
      <c r="C44" s="55"/>
      <c r="D44" s="55"/>
      <c r="E44" s="83"/>
    </row>
    <row r="45" spans="1:6" s="27" customFormat="1" ht="53.25" customHeight="1">
      <c r="A45" s="9">
        <v>1</v>
      </c>
      <c r="B45" s="56" t="s">
        <v>124</v>
      </c>
      <c r="C45" s="57"/>
      <c r="D45" s="58"/>
      <c r="E45" s="10">
        <f>5900000-600000+234076+10890317-5244942</f>
        <v>11179451</v>
      </c>
    </row>
    <row r="46" spans="1:6" s="27" customFormat="1" ht="37.5" customHeight="1">
      <c r="A46" s="9">
        <v>2</v>
      </c>
      <c r="B46" s="96" t="s">
        <v>125</v>
      </c>
      <c r="C46" s="97"/>
      <c r="D46" s="98"/>
      <c r="E46" s="10">
        <v>2338283</v>
      </c>
    </row>
    <row r="47" spans="1:6" s="27" customFormat="1" ht="25.15" customHeight="1">
      <c r="A47" s="9">
        <v>3</v>
      </c>
      <c r="B47" s="90" t="s">
        <v>86</v>
      </c>
      <c r="C47" s="91"/>
      <c r="D47" s="92"/>
      <c r="E47" s="42">
        <v>157794</v>
      </c>
    </row>
    <row r="48" spans="1:6" s="27" customFormat="1" ht="50.25" customHeight="1">
      <c r="A48" s="9">
        <v>4</v>
      </c>
      <c r="B48" s="99" t="s">
        <v>160</v>
      </c>
      <c r="C48" s="100"/>
      <c r="D48" s="101"/>
      <c r="E48" s="13">
        <v>15000</v>
      </c>
    </row>
    <row r="49" spans="1:5" s="27" customFormat="1" ht="33" customHeight="1">
      <c r="A49" s="9">
        <v>5</v>
      </c>
      <c r="B49" s="99" t="s">
        <v>126</v>
      </c>
      <c r="C49" s="100"/>
      <c r="D49" s="101"/>
      <c r="E49" s="13">
        <v>98375</v>
      </c>
    </row>
    <row r="50" spans="1:5" s="27" customFormat="1">
      <c r="A50" s="9"/>
      <c r="B50" s="69" t="s">
        <v>51</v>
      </c>
      <c r="C50" s="70"/>
      <c r="D50" s="71"/>
      <c r="E50" s="11">
        <f>SUM(E45:E49)</f>
        <v>13788903</v>
      </c>
    </row>
    <row r="51" spans="1:5" s="27" customFormat="1">
      <c r="A51" s="84" t="s">
        <v>87</v>
      </c>
      <c r="B51" s="55"/>
      <c r="C51" s="55"/>
      <c r="D51" s="55"/>
      <c r="E51" s="83"/>
    </row>
    <row r="52" spans="1:5" s="27" customFormat="1">
      <c r="A52" s="9">
        <v>1</v>
      </c>
      <c r="B52" s="90" t="s">
        <v>0</v>
      </c>
      <c r="C52" s="91"/>
      <c r="D52" s="92"/>
      <c r="E52" s="10">
        <v>600000</v>
      </c>
    </row>
    <row r="53" spans="1:5" s="27" customFormat="1" ht="66.75" customHeight="1">
      <c r="A53" s="9">
        <v>2</v>
      </c>
      <c r="B53" s="99" t="s">
        <v>1</v>
      </c>
      <c r="C53" s="100"/>
      <c r="D53" s="101"/>
      <c r="E53" s="10">
        <v>1981879</v>
      </c>
    </row>
    <row r="54" spans="1:5" s="27" customFormat="1" ht="24" customHeight="1">
      <c r="A54" s="9">
        <v>3</v>
      </c>
      <c r="B54" s="99" t="s">
        <v>161</v>
      </c>
      <c r="C54" s="100"/>
      <c r="D54" s="101"/>
      <c r="E54" s="10">
        <v>1000000</v>
      </c>
    </row>
    <row r="55" spans="1:5" s="27" customFormat="1" ht="21" customHeight="1">
      <c r="A55" s="9">
        <v>4</v>
      </c>
      <c r="B55" s="99" t="s">
        <v>101</v>
      </c>
      <c r="C55" s="100"/>
      <c r="D55" s="101"/>
      <c r="E55" s="10">
        <v>1871901</v>
      </c>
    </row>
    <row r="56" spans="1:5" s="27" customFormat="1" ht="69.75" customHeight="1">
      <c r="A56" s="9">
        <v>5</v>
      </c>
      <c r="B56" s="99" t="s">
        <v>162</v>
      </c>
      <c r="C56" s="100"/>
      <c r="D56" s="101"/>
      <c r="E56" s="10">
        <v>804518</v>
      </c>
    </row>
    <row r="57" spans="1:5" s="27" customFormat="1">
      <c r="A57" s="9"/>
      <c r="B57" s="69" t="s">
        <v>51</v>
      </c>
      <c r="C57" s="70"/>
      <c r="D57" s="71"/>
      <c r="E57" s="11">
        <f>SUM(E52:E56)</f>
        <v>6258298</v>
      </c>
    </row>
    <row r="58" spans="1:5" s="27" customFormat="1">
      <c r="A58" s="84" t="s">
        <v>59</v>
      </c>
      <c r="B58" s="55"/>
      <c r="C58" s="55"/>
      <c r="D58" s="55"/>
      <c r="E58" s="83"/>
    </row>
    <row r="59" spans="1:5" s="27" customFormat="1" ht="31.9" customHeight="1">
      <c r="A59" s="9">
        <v>1</v>
      </c>
      <c r="B59" s="90" t="s">
        <v>144</v>
      </c>
      <c r="C59" s="91"/>
      <c r="D59" s="92"/>
      <c r="E59" s="10">
        <v>600000</v>
      </c>
    </row>
    <row r="60" spans="1:5" s="27" customFormat="1" ht="52.5" customHeight="1">
      <c r="A60" s="9">
        <v>2</v>
      </c>
      <c r="B60" s="82" t="s">
        <v>141</v>
      </c>
      <c r="C60" s="82"/>
      <c r="D60" s="82"/>
      <c r="E60" s="10">
        <v>570755</v>
      </c>
    </row>
    <row r="61" spans="1:5" s="27" customFormat="1" ht="33" customHeight="1">
      <c r="A61" s="9">
        <v>3</v>
      </c>
      <c r="B61" s="56" t="s">
        <v>138</v>
      </c>
      <c r="C61" s="57"/>
      <c r="D61" s="58"/>
      <c r="E61" s="10">
        <v>198717</v>
      </c>
    </row>
    <row r="62" spans="1:5" s="27" customFormat="1">
      <c r="A62" s="9"/>
      <c r="B62" s="69" t="s">
        <v>51</v>
      </c>
      <c r="C62" s="70"/>
      <c r="D62" s="71"/>
      <c r="E62" s="11">
        <f>SUM(E59:E61)</f>
        <v>1369472</v>
      </c>
    </row>
    <row r="63" spans="1:5" s="27" customFormat="1" ht="19.899999999999999" customHeight="1">
      <c r="A63" s="85" t="s">
        <v>83</v>
      </c>
      <c r="B63" s="53"/>
      <c r="C63" s="53"/>
      <c r="D63" s="53"/>
      <c r="E63" s="86"/>
    </row>
    <row r="64" spans="1:5" s="27" customFormat="1" ht="37.9" customHeight="1">
      <c r="A64" s="9">
        <v>1</v>
      </c>
      <c r="B64" s="56" t="s">
        <v>2</v>
      </c>
      <c r="C64" s="57"/>
      <c r="D64" s="58"/>
      <c r="E64" s="10">
        <f>9200000-2000000-335546+4000000-6822577</f>
        <v>4041877</v>
      </c>
    </row>
    <row r="65" spans="1:251" s="27" customFormat="1" ht="33" customHeight="1">
      <c r="A65" s="9">
        <v>2</v>
      </c>
      <c r="B65" s="99" t="s">
        <v>3</v>
      </c>
      <c r="C65" s="100"/>
      <c r="D65" s="101"/>
      <c r="E65" s="10">
        <f>1000000-740849</f>
        <v>259151</v>
      </c>
    </row>
    <row r="66" spans="1:251" s="27" customFormat="1">
      <c r="A66" s="9"/>
      <c r="B66" s="69" t="s">
        <v>51</v>
      </c>
      <c r="C66" s="70"/>
      <c r="D66" s="71"/>
      <c r="E66" s="11">
        <f>SUM(E64:E65)</f>
        <v>4301028</v>
      </c>
    </row>
    <row r="67" spans="1:251" s="27" customFormat="1" ht="22.5" customHeight="1">
      <c r="A67" s="84" t="s">
        <v>14</v>
      </c>
      <c r="B67" s="55"/>
      <c r="C67" s="55"/>
      <c r="D67" s="55"/>
      <c r="E67" s="83"/>
    </row>
    <row r="68" spans="1:251" s="27" customFormat="1" ht="36.75" customHeight="1">
      <c r="A68" s="9">
        <v>1</v>
      </c>
      <c r="B68" s="56" t="s">
        <v>60</v>
      </c>
      <c r="C68" s="57"/>
      <c r="D68" s="58"/>
      <c r="E68" s="10">
        <f>2559808+1747000+200701</f>
        <v>4507509</v>
      </c>
    </row>
    <row r="69" spans="1:251" s="27" customFormat="1">
      <c r="A69" s="9"/>
      <c r="B69" s="69" t="s">
        <v>51</v>
      </c>
      <c r="C69" s="70"/>
      <c r="D69" s="71"/>
      <c r="E69" s="11">
        <f>SUM(E68:E68)</f>
        <v>4507509</v>
      </c>
    </row>
    <row r="70" spans="1:251" s="27" customFormat="1" ht="18.75" customHeight="1">
      <c r="A70" s="84" t="s">
        <v>4</v>
      </c>
      <c r="B70" s="55"/>
      <c r="C70" s="55"/>
      <c r="D70" s="55"/>
      <c r="E70" s="83"/>
    </row>
    <row r="71" spans="1:251" s="27" customFormat="1" ht="29.25" customHeight="1">
      <c r="A71" s="9">
        <v>1</v>
      </c>
      <c r="B71" s="90" t="s">
        <v>61</v>
      </c>
      <c r="C71" s="91"/>
      <c r="D71" s="92"/>
      <c r="E71" s="10">
        <v>1000000</v>
      </c>
    </row>
    <row r="72" spans="1:251" s="27" customFormat="1">
      <c r="A72" s="9"/>
      <c r="B72" s="69" t="s">
        <v>51</v>
      </c>
      <c r="C72" s="70"/>
      <c r="D72" s="71"/>
      <c r="E72" s="11">
        <f>SUM(E71:E71)</f>
        <v>1000000</v>
      </c>
    </row>
    <row r="73" spans="1:251" s="27" customFormat="1">
      <c r="A73" s="84" t="s">
        <v>62</v>
      </c>
      <c r="B73" s="55"/>
      <c r="C73" s="55"/>
      <c r="D73" s="55"/>
      <c r="E73" s="83"/>
    </row>
    <row r="74" spans="1:251" s="27" customFormat="1" ht="24.6" customHeight="1">
      <c r="A74" s="9">
        <v>1</v>
      </c>
      <c r="B74" s="105" t="s">
        <v>102</v>
      </c>
      <c r="C74" s="106"/>
      <c r="D74" s="107"/>
      <c r="E74" s="10">
        <f>3000000-500000</f>
        <v>2500000</v>
      </c>
    </row>
    <row r="75" spans="1:251" s="27" customFormat="1">
      <c r="A75" s="9"/>
      <c r="B75" s="69" t="s">
        <v>51</v>
      </c>
      <c r="C75" s="70"/>
      <c r="D75" s="71"/>
      <c r="E75" s="11">
        <f>SUM(E74:E74)</f>
        <v>2500000</v>
      </c>
    </row>
    <row r="76" spans="1:251" s="27" customFormat="1" ht="34.15" customHeight="1">
      <c r="A76" s="85" t="s">
        <v>27</v>
      </c>
      <c r="B76" s="53"/>
      <c r="C76" s="53"/>
      <c r="D76" s="53"/>
      <c r="E76" s="86"/>
    </row>
    <row r="77" spans="1:251" s="27" customFormat="1" ht="32.450000000000003" customHeight="1">
      <c r="A77" s="9">
        <v>1</v>
      </c>
      <c r="B77" s="56" t="s">
        <v>103</v>
      </c>
      <c r="C77" s="57"/>
      <c r="D77" s="58"/>
      <c r="E77" s="10">
        <v>387598</v>
      </c>
    </row>
    <row r="78" spans="1:251" s="27" customFormat="1">
      <c r="A78" s="9"/>
      <c r="B78" s="36" t="s">
        <v>51</v>
      </c>
      <c r="C78" s="34"/>
      <c r="D78" s="35"/>
      <c r="E78" s="11">
        <f>E77</f>
        <v>387598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s="27" customFormat="1" ht="23.25" customHeight="1">
      <c r="A79" s="85" t="s">
        <v>56</v>
      </c>
      <c r="B79" s="53"/>
      <c r="C79" s="53"/>
      <c r="D79" s="53"/>
      <c r="E79" s="8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s="27" customFormat="1" ht="31.15" customHeight="1">
      <c r="A80" s="9">
        <v>1</v>
      </c>
      <c r="B80" s="99" t="s">
        <v>104</v>
      </c>
      <c r="C80" s="100"/>
      <c r="D80" s="101"/>
      <c r="E80" s="13">
        <f>800000+156840</f>
        <v>956840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s="27" customFormat="1">
      <c r="A81" s="9"/>
      <c r="B81" s="36" t="s">
        <v>51</v>
      </c>
      <c r="C81" s="34"/>
      <c r="D81" s="35"/>
      <c r="E81" s="11">
        <f>E80</f>
        <v>956840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s="27" customFormat="1">
      <c r="A82" s="9"/>
      <c r="B82" s="69" t="s">
        <v>5</v>
      </c>
      <c r="C82" s="70"/>
      <c r="D82" s="71"/>
      <c r="E82" s="11">
        <f>E75+E72+E69+E66+E62+E57+E50+E40+E37+E78+E43+E81</f>
        <v>41242132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s="27" customFormat="1" ht="24.75" customHeight="1">
      <c r="A83" s="79" t="s">
        <v>105</v>
      </c>
      <c r="B83" s="80"/>
      <c r="C83" s="80"/>
      <c r="D83" s="80"/>
      <c r="E83" s="8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s="27" customFormat="1">
      <c r="A84" s="84" t="s">
        <v>6</v>
      </c>
      <c r="B84" s="55"/>
      <c r="C84" s="55"/>
      <c r="D84" s="55"/>
      <c r="E84" s="8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s="27" customFormat="1" ht="37.5" customHeight="1">
      <c r="A85" s="9">
        <v>1</v>
      </c>
      <c r="B85" s="56" t="s">
        <v>63</v>
      </c>
      <c r="C85" s="57"/>
      <c r="D85" s="58"/>
      <c r="E85" s="10">
        <v>501863</v>
      </c>
    </row>
    <row r="86" spans="1:251" s="27" customFormat="1" ht="39" customHeight="1">
      <c r="A86" s="9">
        <v>2</v>
      </c>
      <c r="B86" s="56" t="s">
        <v>127</v>
      </c>
      <c r="C86" s="57"/>
      <c r="D86" s="58"/>
      <c r="E86" s="10">
        <f>2363034-200000</f>
        <v>2163034</v>
      </c>
    </row>
    <row r="87" spans="1:251" s="27" customFormat="1" ht="33" customHeight="1">
      <c r="A87" s="9">
        <v>3</v>
      </c>
      <c r="B87" s="56" t="s">
        <v>64</v>
      </c>
      <c r="C87" s="57"/>
      <c r="D87" s="58"/>
      <c r="E87" s="10">
        <v>602160</v>
      </c>
    </row>
    <row r="88" spans="1:251" s="27" customFormat="1">
      <c r="A88" s="9"/>
      <c r="B88" s="69" t="s">
        <v>51</v>
      </c>
      <c r="C88" s="70"/>
      <c r="D88" s="71"/>
      <c r="E88" s="11">
        <f>SUM(E85:E87)</f>
        <v>3267057</v>
      </c>
    </row>
    <row r="89" spans="1:251" s="27" customFormat="1" ht="33" customHeight="1">
      <c r="A89" s="84" t="s">
        <v>7</v>
      </c>
      <c r="B89" s="55"/>
      <c r="C89" s="55"/>
      <c r="D89" s="55"/>
      <c r="E89" s="83"/>
    </row>
    <row r="90" spans="1:251" s="27" customFormat="1" ht="79.900000000000006" customHeight="1">
      <c r="A90" s="9">
        <v>1</v>
      </c>
      <c r="B90" s="56" t="s">
        <v>176</v>
      </c>
      <c r="C90" s="57"/>
      <c r="D90" s="58"/>
      <c r="E90" s="10">
        <f>5000000-400000-100000-2000000</f>
        <v>2500000</v>
      </c>
    </row>
    <row r="91" spans="1:251" s="27" customFormat="1">
      <c r="A91" s="9"/>
      <c r="B91" s="69" t="s">
        <v>51</v>
      </c>
      <c r="C91" s="70"/>
      <c r="D91" s="71"/>
      <c r="E91" s="11">
        <f>E90</f>
        <v>2500000</v>
      </c>
    </row>
    <row r="92" spans="1:251" s="27" customFormat="1">
      <c r="A92" s="85" t="s">
        <v>31</v>
      </c>
      <c r="B92" s="53"/>
      <c r="C92" s="53"/>
      <c r="D92" s="53"/>
      <c r="E92" s="86"/>
    </row>
    <row r="93" spans="1:251" s="27" customFormat="1" ht="40.5" customHeight="1">
      <c r="A93" s="9">
        <v>1</v>
      </c>
      <c r="B93" s="56" t="s">
        <v>177</v>
      </c>
      <c r="C93" s="57"/>
      <c r="D93" s="58"/>
      <c r="E93" s="10">
        <v>775280</v>
      </c>
    </row>
    <row r="94" spans="1:251" s="27" customFormat="1" ht="24" customHeight="1">
      <c r="A94" s="9"/>
      <c r="B94" s="69" t="s">
        <v>51</v>
      </c>
      <c r="C94" s="70"/>
      <c r="D94" s="71"/>
      <c r="E94" s="11">
        <f>E93</f>
        <v>775280</v>
      </c>
    </row>
    <row r="95" spans="1:251" s="27" customFormat="1" ht="31.5" customHeight="1">
      <c r="A95" s="9"/>
      <c r="B95" s="69" t="s">
        <v>8</v>
      </c>
      <c r="C95" s="70"/>
      <c r="D95" s="71"/>
      <c r="E95" s="11">
        <f>E88+E91+E94</f>
        <v>6542337</v>
      </c>
    </row>
    <row r="96" spans="1:251" s="27" customFormat="1" ht="24.75" customHeight="1">
      <c r="A96" s="79" t="s">
        <v>9</v>
      </c>
      <c r="B96" s="80"/>
      <c r="C96" s="80"/>
      <c r="D96" s="80"/>
      <c r="E96" s="81"/>
    </row>
    <row r="97" spans="1:5" s="27" customFormat="1" ht="33" customHeight="1">
      <c r="A97" s="84" t="s">
        <v>7</v>
      </c>
      <c r="B97" s="55"/>
      <c r="C97" s="55"/>
      <c r="D97" s="55"/>
      <c r="E97" s="83"/>
    </row>
    <row r="98" spans="1:5" s="27" customFormat="1" ht="34.9" customHeight="1">
      <c r="A98" s="9">
        <v>1</v>
      </c>
      <c r="B98" s="56" t="s">
        <v>65</v>
      </c>
      <c r="C98" s="57"/>
      <c r="D98" s="58"/>
      <c r="E98" s="10">
        <v>1700000</v>
      </c>
    </row>
    <row r="99" spans="1:5" s="27" customFormat="1" ht="36" customHeight="1">
      <c r="A99" s="9">
        <v>2</v>
      </c>
      <c r="B99" s="56" t="s">
        <v>178</v>
      </c>
      <c r="C99" s="57"/>
      <c r="D99" s="58"/>
      <c r="E99" s="10">
        <v>800000</v>
      </c>
    </row>
    <row r="100" spans="1:5" s="27" customFormat="1" ht="21" customHeight="1">
      <c r="A100" s="38"/>
      <c r="B100" s="69" t="s">
        <v>51</v>
      </c>
      <c r="C100" s="70"/>
      <c r="D100" s="71"/>
      <c r="E100" s="11">
        <f>SUM(E98:E99)</f>
        <v>2500000</v>
      </c>
    </row>
    <row r="101" spans="1:5" s="27" customFormat="1" ht="24.75" customHeight="1">
      <c r="A101" s="84" t="s">
        <v>56</v>
      </c>
      <c r="B101" s="55"/>
      <c r="C101" s="55"/>
      <c r="D101" s="55"/>
      <c r="E101" s="83"/>
    </row>
    <row r="102" spans="1:5" s="27" customFormat="1" ht="66.75" customHeight="1">
      <c r="A102" s="9">
        <v>1</v>
      </c>
      <c r="B102" s="56" t="s">
        <v>128</v>
      </c>
      <c r="C102" s="57"/>
      <c r="D102" s="58"/>
      <c r="E102" s="14">
        <v>589000</v>
      </c>
    </row>
    <row r="103" spans="1:5" s="27" customFormat="1" ht="34.5" customHeight="1">
      <c r="A103" s="9">
        <v>2</v>
      </c>
      <c r="B103" s="99" t="s">
        <v>106</v>
      </c>
      <c r="C103" s="100"/>
      <c r="D103" s="101"/>
      <c r="E103" s="14">
        <f>1000000-775000</f>
        <v>225000</v>
      </c>
    </row>
    <row r="104" spans="1:5" s="33" customFormat="1" ht="16.149999999999999" customHeight="1">
      <c r="A104" s="9">
        <v>3</v>
      </c>
      <c r="B104" s="99" t="s">
        <v>137</v>
      </c>
      <c r="C104" s="100"/>
      <c r="D104" s="101"/>
      <c r="E104" s="14">
        <v>3708000</v>
      </c>
    </row>
    <row r="105" spans="1:5" s="27" customFormat="1">
      <c r="A105" s="9"/>
      <c r="B105" s="69" t="s">
        <v>51</v>
      </c>
      <c r="C105" s="70"/>
      <c r="D105" s="71"/>
      <c r="E105" s="11">
        <f>SUM(E102:E104)</f>
        <v>4522000</v>
      </c>
    </row>
    <row r="106" spans="1:5" s="27" customFormat="1">
      <c r="A106" s="85" t="s">
        <v>59</v>
      </c>
      <c r="B106" s="53"/>
      <c r="C106" s="53"/>
      <c r="D106" s="53"/>
      <c r="E106" s="86"/>
    </row>
    <row r="107" spans="1:5" s="27" customFormat="1" ht="30.6" customHeight="1">
      <c r="A107" s="9">
        <v>1</v>
      </c>
      <c r="B107" s="99" t="s">
        <v>66</v>
      </c>
      <c r="C107" s="100"/>
      <c r="D107" s="101"/>
      <c r="E107" s="14">
        <f>2862178-231552</f>
        <v>2630626</v>
      </c>
    </row>
    <row r="108" spans="1:5" s="27" customFormat="1">
      <c r="A108" s="9"/>
      <c r="B108" s="69" t="s">
        <v>51</v>
      </c>
      <c r="C108" s="70"/>
      <c r="D108" s="71"/>
      <c r="E108" s="11">
        <f>E107</f>
        <v>2630626</v>
      </c>
    </row>
    <row r="109" spans="1:5" s="27" customFormat="1">
      <c r="A109" s="9"/>
      <c r="B109" s="69" t="s">
        <v>10</v>
      </c>
      <c r="C109" s="70"/>
      <c r="D109" s="71"/>
      <c r="E109" s="11">
        <f>E105+E100+E108</f>
        <v>9652626</v>
      </c>
    </row>
    <row r="110" spans="1:5" s="27" customFormat="1">
      <c r="A110" s="102" t="s">
        <v>107</v>
      </c>
      <c r="B110" s="103"/>
      <c r="C110" s="103"/>
      <c r="D110" s="103"/>
      <c r="E110" s="104"/>
    </row>
    <row r="111" spans="1:5" s="27" customFormat="1" ht="24" customHeight="1">
      <c r="A111" s="85" t="s">
        <v>26</v>
      </c>
      <c r="B111" s="53"/>
      <c r="C111" s="53"/>
      <c r="D111" s="53"/>
      <c r="E111" s="86"/>
    </row>
    <row r="112" spans="1:5" s="27" customFormat="1" ht="20.45" customHeight="1">
      <c r="A112" s="9">
        <v>1</v>
      </c>
      <c r="B112" s="56" t="s">
        <v>108</v>
      </c>
      <c r="C112" s="57"/>
      <c r="D112" s="58"/>
      <c r="E112" s="10">
        <v>86900</v>
      </c>
    </row>
    <row r="113" spans="1:251" s="27" customFormat="1">
      <c r="A113" s="9"/>
      <c r="B113" s="69" t="s">
        <v>51</v>
      </c>
      <c r="C113" s="70"/>
      <c r="D113" s="71"/>
      <c r="E113" s="11">
        <f>E112</f>
        <v>86900</v>
      </c>
    </row>
    <row r="114" spans="1:251" s="27" customFormat="1">
      <c r="A114" s="9"/>
      <c r="B114" s="36" t="s">
        <v>109</v>
      </c>
      <c r="C114" s="34"/>
      <c r="D114" s="35"/>
      <c r="E114" s="11">
        <f>E113</f>
        <v>86900</v>
      </c>
    </row>
    <row r="115" spans="1:251" s="27" customFormat="1">
      <c r="A115" s="79" t="s">
        <v>11</v>
      </c>
      <c r="B115" s="80"/>
      <c r="C115" s="80"/>
      <c r="D115" s="80"/>
      <c r="E115" s="81"/>
    </row>
    <row r="116" spans="1:251" s="27" customFormat="1">
      <c r="A116" s="55" t="s">
        <v>6</v>
      </c>
      <c r="B116" s="55"/>
      <c r="C116" s="55"/>
      <c r="D116" s="55"/>
      <c r="E116" s="55"/>
    </row>
    <row r="117" spans="1:251" s="27" customFormat="1" ht="31.15" customHeight="1">
      <c r="A117" s="46">
        <v>1</v>
      </c>
      <c r="B117" s="56" t="s">
        <v>67</v>
      </c>
      <c r="C117" s="57"/>
      <c r="D117" s="58"/>
      <c r="E117" s="42">
        <v>556821</v>
      </c>
    </row>
    <row r="118" spans="1:251" s="27" customFormat="1" ht="33.6" customHeight="1">
      <c r="A118" s="41">
        <v>2</v>
      </c>
      <c r="B118" s="56" t="s">
        <v>68</v>
      </c>
      <c r="C118" s="57"/>
      <c r="D118" s="58"/>
      <c r="E118" s="42">
        <v>101761</v>
      </c>
    </row>
    <row r="119" spans="1:251" s="27" customFormat="1">
      <c r="A119" s="41"/>
      <c r="B119" s="69" t="s">
        <v>51</v>
      </c>
      <c r="C119" s="70"/>
      <c r="D119" s="71"/>
      <c r="E119" s="43">
        <f>SUM(E117:E118)</f>
        <v>658582</v>
      </c>
    </row>
    <row r="120" spans="1:251" s="27" customFormat="1">
      <c r="A120" s="41"/>
      <c r="B120" s="72" t="s">
        <v>151</v>
      </c>
      <c r="C120" s="72"/>
      <c r="D120" s="72"/>
      <c r="E120" s="72"/>
    </row>
    <row r="121" spans="1:251" s="27" customFormat="1" ht="30" customHeight="1">
      <c r="A121" s="44">
        <v>1</v>
      </c>
      <c r="B121" s="73" t="s">
        <v>152</v>
      </c>
      <c r="C121" s="74"/>
      <c r="D121" s="75"/>
      <c r="E121" s="42">
        <v>293161</v>
      </c>
    </row>
    <row r="122" spans="1:251" s="27" customFormat="1" ht="18.75">
      <c r="A122" s="45"/>
      <c r="B122" s="59" t="s">
        <v>51</v>
      </c>
      <c r="C122" s="60"/>
      <c r="D122" s="61"/>
      <c r="E122" s="43">
        <f>E121</f>
        <v>293161</v>
      </c>
    </row>
    <row r="123" spans="1:251" s="27" customFormat="1">
      <c r="A123" s="9"/>
      <c r="B123" s="69" t="s">
        <v>13</v>
      </c>
      <c r="C123" s="70"/>
      <c r="D123" s="71"/>
      <c r="E123" s="11">
        <f>E122+E119</f>
        <v>951743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1:251" s="27" customFormat="1" ht="27.75" customHeight="1">
      <c r="A124" s="15"/>
      <c r="B124" s="76" t="s">
        <v>16</v>
      </c>
      <c r="C124" s="77"/>
      <c r="D124" s="78"/>
      <c r="E124" s="16">
        <f>E109+E95+E82+E33+E123+E114</f>
        <v>70699258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1:251" s="27" customFormat="1" ht="20.25" customHeight="1">
      <c r="A125" s="84" t="s">
        <v>17</v>
      </c>
      <c r="B125" s="55"/>
      <c r="C125" s="55"/>
      <c r="D125" s="55"/>
      <c r="E125" s="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1:251" s="27" customFormat="1" ht="20.25" customHeight="1">
      <c r="A126" s="79" t="s">
        <v>18</v>
      </c>
      <c r="B126" s="80"/>
      <c r="C126" s="80"/>
      <c r="D126" s="80"/>
      <c r="E126" s="8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1:251" s="27" customFormat="1" ht="20.25" customHeight="1">
      <c r="A127" s="84" t="s">
        <v>59</v>
      </c>
      <c r="B127" s="55"/>
      <c r="C127" s="55"/>
      <c r="D127" s="55"/>
      <c r="E127" s="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1:251" s="27" customFormat="1" ht="35.25" customHeight="1">
      <c r="A128" s="9">
        <v>1</v>
      </c>
      <c r="B128" s="56" t="s">
        <v>69</v>
      </c>
      <c r="C128" s="57"/>
      <c r="D128" s="58"/>
      <c r="E128" s="10">
        <f>1973298-378332</f>
        <v>1594966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1:251" s="27" customFormat="1">
      <c r="A129" s="29"/>
      <c r="B129" s="69" t="s">
        <v>51</v>
      </c>
      <c r="C129" s="70"/>
      <c r="D129" s="71"/>
      <c r="E129" s="11">
        <f>E128</f>
        <v>1594966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1:251" s="28" customFormat="1">
      <c r="A130" s="29"/>
      <c r="B130" s="69" t="s">
        <v>19</v>
      </c>
      <c r="C130" s="70"/>
      <c r="D130" s="71"/>
      <c r="E130" s="11">
        <f>E129</f>
        <v>1594966</v>
      </c>
    </row>
    <row r="131" spans="1:251" s="27" customFormat="1">
      <c r="A131" s="79" t="s">
        <v>20</v>
      </c>
      <c r="B131" s="80"/>
      <c r="C131" s="80"/>
      <c r="D131" s="80"/>
      <c r="E131" s="81"/>
    </row>
    <row r="132" spans="1:251" s="27" customFormat="1">
      <c r="A132" s="84" t="s">
        <v>21</v>
      </c>
      <c r="B132" s="55"/>
      <c r="C132" s="55"/>
      <c r="D132" s="55"/>
      <c r="E132" s="83"/>
    </row>
    <row r="133" spans="1:251" s="27" customFormat="1" ht="38.25" customHeight="1">
      <c r="A133" s="9">
        <v>1</v>
      </c>
      <c r="B133" s="56" t="s">
        <v>142</v>
      </c>
      <c r="C133" s="57"/>
      <c r="D133" s="58"/>
      <c r="E133" s="10">
        <v>518502</v>
      </c>
    </row>
    <row r="134" spans="1:251" s="27" customFormat="1" ht="53.25" customHeight="1">
      <c r="A134" s="9">
        <v>2</v>
      </c>
      <c r="B134" s="56" t="s">
        <v>88</v>
      </c>
      <c r="C134" s="57"/>
      <c r="D134" s="58"/>
      <c r="E134" s="10">
        <f>3352677-719109-600000-1000000</f>
        <v>1033568</v>
      </c>
    </row>
    <row r="135" spans="1:251" s="27" customFormat="1" ht="21" customHeight="1">
      <c r="A135" s="9"/>
      <c r="B135" s="69" t="s">
        <v>51</v>
      </c>
      <c r="C135" s="70"/>
      <c r="D135" s="71"/>
      <c r="E135" s="11">
        <f>SUM(E133:E134)</f>
        <v>1552070</v>
      </c>
    </row>
    <row r="136" spans="1:251" s="27" customFormat="1">
      <c r="A136" s="84" t="s">
        <v>85</v>
      </c>
      <c r="B136" s="55"/>
      <c r="C136" s="55"/>
      <c r="D136" s="55"/>
      <c r="E136" s="83"/>
    </row>
    <row r="137" spans="1:251" s="27" customFormat="1" ht="51.6" customHeight="1">
      <c r="A137" s="9">
        <v>1</v>
      </c>
      <c r="B137" s="99" t="s">
        <v>139</v>
      </c>
      <c r="C137" s="100"/>
      <c r="D137" s="101"/>
      <c r="E137" s="13">
        <v>1256165</v>
      </c>
    </row>
    <row r="138" spans="1:251" s="27" customFormat="1">
      <c r="A138" s="9"/>
      <c r="B138" s="69" t="s">
        <v>51</v>
      </c>
      <c r="C138" s="70"/>
      <c r="D138" s="71"/>
      <c r="E138" s="11">
        <f>SUM(E137:E137)</f>
        <v>1256165</v>
      </c>
    </row>
    <row r="139" spans="1:251" s="27" customFormat="1">
      <c r="A139" s="84" t="s">
        <v>58</v>
      </c>
      <c r="B139" s="55"/>
      <c r="C139" s="55"/>
      <c r="D139" s="55"/>
      <c r="E139" s="83"/>
    </row>
    <row r="140" spans="1:251" s="27" customFormat="1" ht="39.75" customHeight="1">
      <c r="A140" s="9">
        <v>1</v>
      </c>
      <c r="B140" s="56" t="s">
        <v>89</v>
      </c>
      <c r="C140" s="57"/>
      <c r="D140" s="58"/>
      <c r="E140" s="10">
        <f>281870+209484+583610+4281736+1223700+37800-1167265-921408</f>
        <v>4529527</v>
      </c>
    </row>
    <row r="141" spans="1:251" s="27" customFormat="1" ht="39.75" customHeight="1">
      <c r="A141" s="9">
        <v>2</v>
      </c>
      <c r="B141" s="56" t="s">
        <v>110</v>
      </c>
      <c r="C141" s="57"/>
      <c r="D141" s="58"/>
      <c r="E141" s="10">
        <f>1500000+475000-500000</f>
        <v>1475000</v>
      </c>
    </row>
    <row r="142" spans="1:251" s="27" customFormat="1">
      <c r="A142" s="17"/>
      <c r="B142" s="69" t="s">
        <v>51</v>
      </c>
      <c r="C142" s="70"/>
      <c r="D142" s="71"/>
      <c r="E142" s="11">
        <f>SUM(E140:E141)</f>
        <v>6004527</v>
      </c>
    </row>
    <row r="143" spans="1:251" s="27" customFormat="1" ht="22.5" customHeight="1">
      <c r="A143" s="84" t="s">
        <v>22</v>
      </c>
      <c r="B143" s="55"/>
      <c r="C143" s="55"/>
      <c r="D143" s="55"/>
      <c r="E143" s="83"/>
    </row>
    <row r="144" spans="1:251" s="27" customFormat="1" ht="36" customHeight="1">
      <c r="A144" s="12">
        <v>1</v>
      </c>
      <c r="B144" s="96" t="s">
        <v>90</v>
      </c>
      <c r="C144" s="97"/>
      <c r="D144" s="98"/>
      <c r="E144" s="13">
        <v>1476983</v>
      </c>
    </row>
    <row r="145" spans="1:5" s="27" customFormat="1" ht="23.25" customHeight="1">
      <c r="A145" s="12">
        <v>2</v>
      </c>
      <c r="B145" s="96" t="s">
        <v>70</v>
      </c>
      <c r="C145" s="97"/>
      <c r="D145" s="98"/>
      <c r="E145" s="13">
        <v>1605488</v>
      </c>
    </row>
    <row r="146" spans="1:5" s="27" customFormat="1">
      <c r="A146" s="12">
        <v>3</v>
      </c>
      <c r="B146" s="96" t="s">
        <v>179</v>
      </c>
      <c r="C146" s="97"/>
      <c r="D146" s="98"/>
      <c r="E146" s="13">
        <v>800000</v>
      </c>
    </row>
    <row r="147" spans="1:5" s="27" customFormat="1">
      <c r="A147" s="12">
        <v>4</v>
      </c>
      <c r="B147" s="96" t="s">
        <v>129</v>
      </c>
      <c r="C147" s="97"/>
      <c r="D147" s="98"/>
      <c r="E147" s="13">
        <v>757748</v>
      </c>
    </row>
    <row r="148" spans="1:5" s="27" customFormat="1">
      <c r="A148" s="9"/>
      <c r="B148" s="69" t="s">
        <v>51</v>
      </c>
      <c r="C148" s="70"/>
      <c r="D148" s="71"/>
      <c r="E148" s="11">
        <f>SUM(E144:E147)</f>
        <v>4640219</v>
      </c>
    </row>
    <row r="149" spans="1:5" s="27" customFormat="1">
      <c r="A149" s="84" t="s">
        <v>52</v>
      </c>
      <c r="B149" s="55"/>
      <c r="C149" s="55"/>
      <c r="D149" s="55"/>
      <c r="E149" s="83"/>
    </row>
    <row r="150" spans="1:5" s="27" customFormat="1">
      <c r="A150" s="41">
        <v>1</v>
      </c>
      <c r="B150" s="56" t="s">
        <v>163</v>
      </c>
      <c r="C150" s="57"/>
      <c r="D150" s="58"/>
      <c r="E150" s="42">
        <f>738743</f>
        <v>738743</v>
      </c>
    </row>
    <row r="151" spans="1:5" s="27" customFormat="1">
      <c r="A151" s="41">
        <v>2</v>
      </c>
      <c r="B151" s="56" t="s">
        <v>164</v>
      </c>
      <c r="C151" s="57"/>
      <c r="D151" s="58"/>
      <c r="E151" s="42">
        <f>1216088</f>
        <v>1216088</v>
      </c>
    </row>
    <row r="152" spans="1:5" s="27" customFormat="1" ht="19.899999999999999" customHeight="1">
      <c r="A152" s="41">
        <v>3</v>
      </c>
      <c r="B152" s="56" t="s">
        <v>130</v>
      </c>
      <c r="C152" s="57"/>
      <c r="D152" s="58"/>
      <c r="E152" s="10">
        <v>1384494</v>
      </c>
    </row>
    <row r="153" spans="1:5" s="27" customFormat="1" ht="39" customHeight="1">
      <c r="A153" s="41">
        <v>4</v>
      </c>
      <c r="B153" s="56" t="s">
        <v>46</v>
      </c>
      <c r="C153" s="57"/>
      <c r="D153" s="58"/>
      <c r="E153" s="10">
        <v>630069</v>
      </c>
    </row>
    <row r="154" spans="1:5" s="27" customFormat="1">
      <c r="A154" s="41">
        <v>5</v>
      </c>
      <c r="B154" s="56" t="s">
        <v>23</v>
      </c>
      <c r="C154" s="57"/>
      <c r="D154" s="58"/>
      <c r="E154" s="10">
        <v>564045</v>
      </c>
    </row>
    <row r="155" spans="1:5" s="27" customFormat="1">
      <c r="A155" s="41">
        <v>6</v>
      </c>
      <c r="B155" s="56" t="s">
        <v>157</v>
      </c>
      <c r="C155" s="57"/>
      <c r="D155" s="58"/>
      <c r="E155" s="42">
        <f>2096301</f>
        <v>2096301</v>
      </c>
    </row>
    <row r="156" spans="1:5" s="27" customFormat="1">
      <c r="A156" s="41">
        <v>7</v>
      </c>
      <c r="B156" s="56" t="s">
        <v>165</v>
      </c>
      <c r="C156" s="57"/>
      <c r="D156" s="58"/>
      <c r="E156" s="10">
        <v>865351</v>
      </c>
    </row>
    <row r="157" spans="1:5" s="27" customFormat="1" ht="28.5" customHeight="1">
      <c r="A157" s="41">
        <v>8</v>
      </c>
      <c r="B157" s="56" t="s">
        <v>44</v>
      </c>
      <c r="C157" s="57"/>
      <c r="D157" s="58"/>
      <c r="E157" s="10">
        <v>314913</v>
      </c>
    </row>
    <row r="158" spans="1:5" s="27" customFormat="1" ht="27.75" customHeight="1">
      <c r="A158" s="41">
        <v>9</v>
      </c>
      <c r="B158" s="56" t="s">
        <v>45</v>
      </c>
      <c r="C158" s="57"/>
      <c r="D158" s="58"/>
      <c r="E158" s="10">
        <v>250000</v>
      </c>
    </row>
    <row r="159" spans="1:5" s="27" customFormat="1" ht="25.5" customHeight="1">
      <c r="A159" s="41">
        <v>10</v>
      </c>
      <c r="B159" s="56" t="s">
        <v>180</v>
      </c>
      <c r="C159" s="57"/>
      <c r="D159" s="58"/>
      <c r="E159" s="10">
        <v>672819</v>
      </c>
    </row>
    <row r="160" spans="1:5" s="27" customFormat="1">
      <c r="A160" s="9"/>
      <c r="B160" s="69" t="s">
        <v>51</v>
      </c>
      <c r="C160" s="70"/>
      <c r="D160" s="71"/>
      <c r="E160" s="11">
        <f>SUM(E150:E159)</f>
        <v>8732823</v>
      </c>
    </row>
    <row r="161" spans="1:5" s="27" customFormat="1">
      <c r="A161" s="84" t="s">
        <v>24</v>
      </c>
      <c r="B161" s="55"/>
      <c r="C161" s="55"/>
      <c r="D161" s="55"/>
      <c r="E161" s="83"/>
    </row>
    <row r="162" spans="1:5" s="27" customFormat="1">
      <c r="A162" s="9">
        <v>1</v>
      </c>
      <c r="B162" s="93" t="s">
        <v>111</v>
      </c>
      <c r="C162" s="94"/>
      <c r="D162" s="95"/>
      <c r="E162" s="10">
        <v>1092510</v>
      </c>
    </row>
    <row r="163" spans="1:5" s="27" customFormat="1">
      <c r="A163" s="9"/>
      <c r="B163" s="69" t="s">
        <v>51</v>
      </c>
      <c r="C163" s="70"/>
      <c r="D163" s="71"/>
      <c r="E163" s="11">
        <f>SUM(E162:E162)</f>
        <v>1092510</v>
      </c>
    </row>
    <row r="164" spans="1:5" s="27" customFormat="1">
      <c r="A164" s="85" t="s">
        <v>83</v>
      </c>
      <c r="B164" s="53"/>
      <c r="C164" s="53"/>
      <c r="D164" s="53"/>
      <c r="E164" s="86"/>
    </row>
    <row r="165" spans="1:5" s="27" customFormat="1" ht="38.25" customHeight="1">
      <c r="A165" s="9">
        <v>1</v>
      </c>
      <c r="B165" s="90" t="s">
        <v>131</v>
      </c>
      <c r="C165" s="91"/>
      <c r="D165" s="92"/>
      <c r="E165" s="10">
        <v>1480000</v>
      </c>
    </row>
    <row r="166" spans="1:5" s="27" customFormat="1" ht="39.75" customHeight="1">
      <c r="A166" s="9">
        <v>2</v>
      </c>
      <c r="B166" s="90" t="s">
        <v>71</v>
      </c>
      <c r="C166" s="91"/>
      <c r="D166" s="92"/>
      <c r="E166" s="10">
        <v>1370000</v>
      </c>
    </row>
    <row r="167" spans="1:5" s="27" customFormat="1" ht="33" customHeight="1">
      <c r="A167" s="9">
        <v>3</v>
      </c>
      <c r="B167" s="90" t="s">
        <v>72</v>
      </c>
      <c r="C167" s="91"/>
      <c r="D167" s="92"/>
      <c r="E167" s="10">
        <v>1185000</v>
      </c>
    </row>
    <row r="168" spans="1:5" s="27" customFormat="1" ht="36" customHeight="1">
      <c r="A168" s="9">
        <v>4</v>
      </c>
      <c r="B168" s="90" t="s">
        <v>166</v>
      </c>
      <c r="C168" s="91"/>
      <c r="D168" s="92"/>
      <c r="E168" s="10">
        <v>1825000</v>
      </c>
    </row>
    <row r="169" spans="1:5" s="27" customFormat="1" ht="48.75" customHeight="1">
      <c r="A169" s="9">
        <v>5</v>
      </c>
      <c r="B169" s="90" t="s">
        <v>132</v>
      </c>
      <c r="C169" s="91"/>
      <c r="D169" s="92"/>
      <c r="E169" s="10">
        <v>272555</v>
      </c>
    </row>
    <row r="170" spans="1:5" s="27" customFormat="1">
      <c r="A170" s="9"/>
      <c r="B170" s="69" t="s">
        <v>51</v>
      </c>
      <c r="C170" s="70"/>
      <c r="D170" s="71"/>
      <c r="E170" s="11">
        <f>SUM(E165:E169)</f>
        <v>6132555</v>
      </c>
    </row>
    <row r="171" spans="1:5" s="27" customFormat="1" ht="24" customHeight="1">
      <c r="A171" s="84" t="s">
        <v>14</v>
      </c>
      <c r="B171" s="55"/>
      <c r="C171" s="55"/>
      <c r="D171" s="55"/>
      <c r="E171" s="83"/>
    </row>
    <row r="172" spans="1:5" s="27" customFormat="1">
      <c r="A172" s="9">
        <v>1</v>
      </c>
      <c r="B172" s="56" t="s">
        <v>73</v>
      </c>
      <c r="C172" s="57"/>
      <c r="D172" s="58"/>
      <c r="E172" s="10">
        <v>2005690</v>
      </c>
    </row>
    <row r="173" spans="1:5" s="27" customFormat="1">
      <c r="A173" s="9">
        <v>2</v>
      </c>
      <c r="B173" s="56" t="s">
        <v>167</v>
      </c>
      <c r="C173" s="57"/>
      <c r="D173" s="58"/>
      <c r="E173" s="10">
        <v>1227901</v>
      </c>
    </row>
    <row r="174" spans="1:5" s="27" customFormat="1">
      <c r="A174" s="9"/>
      <c r="B174" s="69" t="s">
        <v>51</v>
      </c>
      <c r="C174" s="70"/>
      <c r="D174" s="71"/>
      <c r="E174" s="11">
        <f>SUM(E172:E173)</f>
        <v>3233591</v>
      </c>
    </row>
    <row r="175" spans="1:5" s="27" customFormat="1" ht="24.75" customHeight="1">
      <c r="A175" s="84" t="s">
        <v>25</v>
      </c>
      <c r="B175" s="55"/>
      <c r="C175" s="55"/>
      <c r="D175" s="55"/>
      <c r="E175" s="83"/>
    </row>
    <row r="176" spans="1:5" s="27" customFormat="1" ht="32.25" customHeight="1">
      <c r="A176" s="9">
        <v>1</v>
      </c>
      <c r="B176" s="56" t="s">
        <v>91</v>
      </c>
      <c r="C176" s="57"/>
      <c r="D176" s="58"/>
      <c r="E176" s="10">
        <f>603880+74179+3597147-751568-600000</f>
        <v>2923638</v>
      </c>
    </row>
    <row r="177" spans="1:5" s="27" customFormat="1" ht="33" customHeight="1">
      <c r="A177" s="9">
        <v>2</v>
      </c>
      <c r="B177" s="56" t="s">
        <v>168</v>
      </c>
      <c r="C177" s="57"/>
      <c r="D177" s="58"/>
      <c r="E177" s="10">
        <f>4405861-300000</f>
        <v>4105861</v>
      </c>
    </row>
    <row r="178" spans="1:5" s="27" customFormat="1">
      <c r="A178" s="9"/>
      <c r="B178" s="69" t="s">
        <v>51</v>
      </c>
      <c r="C178" s="70"/>
      <c r="D178" s="71"/>
      <c r="E178" s="11">
        <f>SUM(E176:E177)</f>
        <v>7029499</v>
      </c>
    </row>
    <row r="179" spans="1:5" s="27" customFormat="1" ht="24.75" customHeight="1">
      <c r="A179" s="84" t="s">
        <v>26</v>
      </c>
      <c r="B179" s="55"/>
      <c r="C179" s="55"/>
      <c r="D179" s="55"/>
      <c r="E179" s="83"/>
    </row>
    <row r="180" spans="1:5" s="27" customFormat="1" ht="36" customHeight="1">
      <c r="A180" s="9">
        <v>1</v>
      </c>
      <c r="B180" s="56" t="s">
        <v>133</v>
      </c>
      <c r="C180" s="57"/>
      <c r="D180" s="58"/>
      <c r="E180" s="10">
        <v>1174606</v>
      </c>
    </row>
    <row r="181" spans="1:5" s="27" customFormat="1" ht="22.15" customHeight="1">
      <c r="A181" s="9">
        <v>2</v>
      </c>
      <c r="B181" s="56" t="s">
        <v>169</v>
      </c>
      <c r="C181" s="57"/>
      <c r="D181" s="58"/>
      <c r="E181" s="10">
        <v>883254</v>
      </c>
    </row>
    <row r="182" spans="1:5" s="27" customFormat="1">
      <c r="A182" s="9"/>
      <c r="B182" s="69" t="s">
        <v>51</v>
      </c>
      <c r="C182" s="70"/>
      <c r="D182" s="71"/>
      <c r="E182" s="11">
        <f>SUM(E180:E181)</f>
        <v>2057860</v>
      </c>
    </row>
    <row r="183" spans="1:5" s="27" customFormat="1" ht="36.75" customHeight="1">
      <c r="A183" s="84" t="s">
        <v>27</v>
      </c>
      <c r="B183" s="55"/>
      <c r="C183" s="55"/>
      <c r="D183" s="55"/>
      <c r="E183" s="83"/>
    </row>
    <row r="184" spans="1:5" s="27" customFormat="1" ht="35.25" customHeight="1">
      <c r="A184" s="9">
        <v>1</v>
      </c>
      <c r="B184" s="56" t="s">
        <v>170</v>
      </c>
      <c r="C184" s="57"/>
      <c r="D184" s="58"/>
      <c r="E184" s="10">
        <f>163048+105302+3455000</f>
        <v>3723350</v>
      </c>
    </row>
    <row r="185" spans="1:5" s="27" customFormat="1">
      <c r="A185" s="9"/>
      <c r="B185" s="69" t="s">
        <v>51</v>
      </c>
      <c r="C185" s="70"/>
      <c r="D185" s="71"/>
      <c r="E185" s="11">
        <f>SUM(E184:E184)</f>
        <v>3723350</v>
      </c>
    </row>
    <row r="186" spans="1:5" s="27" customFormat="1" ht="21" customHeight="1">
      <c r="A186" s="84" t="s">
        <v>28</v>
      </c>
      <c r="B186" s="55"/>
      <c r="C186" s="55"/>
      <c r="D186" s="55"/>
      <c r="E186" s="83"/>
    </row>
    <row r="187" spans="1:5" s="27" customFormat="1" ht="41.25" customHeight="1">
      <c r="A187" s="9">
        <v>1</v>
      </c>
      <c r="B187" s="56" t="s">
        <v>112</v>
      </c>
      <c r="C187" s="57"/>
      <c r="D187" s="58"/>
      <c r="E187" s="10">
        <f>490950+590000</f>
        <v>1080950</v>
      </c>
    </row>
    <row r="188" spans="1:5" s="27" customFormat="1">
      <c r="A188" s="9"/>
      <c r="B188" s="69" t="s">
        <v>29</v>
      </c>
      <c r="C188" s="70"/>
      <c r="D188" s="71"/>
      <c r="E188" s="11">
        <f>E187</f>
        <v>1080950</v>
      </c>
    </row>
    <row r="189" spans="1:5" s="27" customFormat="1">
      <c r="A189" s="55" t="s">
        <v>171</v>
      </c>
      <c r="B189" s="55"/>
      <c r="C189" s="55"/>
      <c r="D189" s="55"/>
      <c r="E189" s="55"/>
    </row>
    <row r="190" spans="1:5" s="27" customFormat="1" ht="30.6" customHeight="1">
      <c r="A190" s="9">
        <v>1</v>
      </c>
      <c r="B190" s="56" t="s">
        <v>150</v>
      </c>
      <c r="C190" s="57"/>
      <c r="D190" s="58"/>
      <c r="E190" s="42">
        <v>156469</v>
      </c>
    </row>
    <row r="191" spans="1:5" s="27" customFormat="1">
      <c r="A191" s="9"/>
      <c r="B191" s="69" t="s">
        <v>29</v>
      </c>
      <c r="C191" s="70"/>
      <c r="D191" s="71"/>
      <c r="E191" s="11">
        <f>E190</f>
        <v>156469</v>
      </c>
    </row>
    <row r="192" spans="1:5" s="27" customFormat="1" ht="23.25" customHeight="1">
      <c r="A192" s="9"/>
      <c r="B192" s="69" t="s">
        <v>30</v>
      </c>
      <c r="C192" s="70"/>
      <c r="D192" s="71"/>
      <c r="E192" s="11">
        <f>E135+E138+E142+E160+E163+E178+E170+E174+E182+E185+E188+E148+E191</f>
        <v>46692588</v>
      </c>
    </row>
    <row r="193" spans="1:5" s="27" customFormat="1">
      <c r="A193" s="79" t="s">
        <v>92</v>
      </c>
      <c r="B193" s="80"/>
      <c r="C193" s="80"/>
      <c r="D193" s="80"/>
      <c r="E193" s="81"/>
    </row>
    <row r="194" spans="1:5" s="27" customFormat="1">
      <c r="A194" s="84" t="s">
        <v>12</v>
      </c>
      <c r="B194" s="55"/>
      <c r="C194" s="55"/>
      <c r="D194" s="55"/>
      <c r="E194" s="83"/>
    </row>
    <row r="195" spans="1:5" s="27" customFormat="1" ht="25.5" customHeight="1">
      <c r="A195" s="9">
        <v>1</v>
      </c>
      <c r="B195" s="56" t="s">
        <v>113</v>
      </c>
      <c r="C195" s="57"/>
      <c r="D195" s="58"/>
      <c r="E195" s="10">
        <f>2214688-300000</f>
        <v>1914688</v>
      </c>
    </row>
    <row r="196" spans="1:5" s="27" customFormat="1">
      <c r="A196" s="18"/>
      <c r="B196" s="69" t="s">
        <v>51</v>
      </c>
      <c r="C196" s="70"/>
      <c r="D196" s="71"/>
      <c r="E196" s="11">
        <f>E195</f>
        <v>1914688</v>
      </c>
    </row>
    <row r="197" spans="1:5" s="27" customFormat="1">
      <c r="A197" s="55" t="s">
        <v>147</v>
      </c>
      <c r="B197" s="62"/>
      <c r="C197" s="62"/>
      <c r="D197" s="62"/>
      <c r="E197" s="62"/>
    </row>
    <row r="198" spans="1:5" s="27" customFormat="1" ht="33" customHeight="1">
      <c r="A198" s="44">
        <v>1</v>
      </c>
      <c r="B198" s="63" t="s">
        <v>148</v>
      </c>
      <c r="C198" s="64"/>
      <c r="D198" s="65"/>
      <c r="E198" s="42">
        <v>103070</v>
      </c>
    </row>
    <row r="199" spans="1:5" s="27" customFormat="1" ht="42" customHeight="1">
      <c r="A199" s="18">
        <v>2</v>
      </c>
      <c r="B199" s="63" t="s">
        <v>149</v>
      </c>
      <c r="C199" s="64"/>
      <c r="D199" s="65"/>
      <c r="E199" s="42">
        <v>73641</v>
      </c>
    </row>
    <row r="200" spans="1:5" s="27" customFormat="1" ht="25.5" customHeight="1">
      <c r="A200" s="18"/>
      <c r="B200" s="66" t="s">
        <v>51</v>
      </c>
      <c r="C200" s="67"/>
      <c r="D200" s="68"/>
      <c r="E200" s="11">
        <f>SUM(E198:E199)</f>
        <v>176711</v>
      </c>
    </row>
    <row r="201" spans="1:5" s="27" customFormat="1" ht="23.45" customHeight="1">
      <c r="A201" s="84" t="s">
        <v>31</v>
      </c>
      <c r="B201" s="55"/>
      <c r="C201" s="55"/>
      <c r="D201" s="55"/>
      <c r="E201" s="83"/>
    </row>
    <row r="202" spans="1:5" s="27" customFormat="1" ht="30.75" customHeight="1">
      <c r="A202" s="18">
        <v>1</v>
      </c>
      <c r="B202" s="56" t="s">
        <v>74</v>
      </c>
      <c r="C202" s="57"/>
      <c r="D202" s="58"/>
      <c r="E202" s="10">
        <v>519449</v>
      </c>
    </row>
    <row r="203" spans="1:5" s="27" customFormat="1" ht="35.25" customHeight="1">
      <c r="A203" s="18"/>
      <c r="B203" s="69" t="s">
        <v>51</v>
      </c>
      <c r="C203" s="70"/>
      <c r="D203" s="71"/>
      <c r="E203" s="11">
        <f>SUM(E202:E202)</f>
        <v>519449</v>
      </c>
    </row>
    <row r="204" spans="1:5" s="27" customFormat="1" ht="33.75" customHeight="1">
      <c r="A204" s="84" t="s">
        <v>58</v>
      </c>
      <c r="B204" s="55"/>
      <c r="C204" s="55"/>
      <c r="D204" s="55"/>
      <c r="E204" s="83"/>
    </row>
    <row r="205" spans="1:5" s="27" customFormat="1" ht="46.5" customHeight="1">
      <c r="A205" s="9">
        <v>1</v>
      </c>
      <c r="B205" s="56" t="s">
        <v>93</v>
      </c>
      <c r="C205" s="57"/>
      <c r="D205" s="58"/>
      <c r="E205" s="10">
        <v>791485</v>
      </c>
    </row>
    <row r="206" spans="1:5" s="27" customFormat="1" ht="24" customHeight="1">
      <c r="A206" s="18"/>
      <c r="B206" s="69" t="s">
        <v>51</v>
      </c>
      <c r="C206" s="70"/>
      <c r="D206" s="71"/>
      <c r="E206" s="11">
        <f>SUM(E205:E205)</f>
        <v>791485</v>
      </c>
    </row>
    <row r="207" spans="1:5" s="27" customFormat="1" ht="26.25" customHeight="1">
      <c r="A207" s="84" t="s">
        <v>32</v>
      </c>
      <c r="B207" s="55"/>
      <c r="C207" s="55"/>
      <c r="D207" s="55"/>
      <c r="E207" s="83"/>
    </row>
    <row r="208" spans="1:5" s="27" customFormat="1" ht="29.25" customHeight="1">
      <c r="A208" s="9">
        <v>1</v>
      </c>
      <c r="B208" s="56" t="s">
        <v>134</v>
      </c>
      <c r="C208" s="57"/>
      <c r="D208" s="58"/>
      <c r="E208" s="10">
        <f>175292+194959</f>
        <v>370251</v>
      </c>
    </row>
    <row r="209" spans="1:5" s="27" customFormat="1" ht="35.25" customHeight="1">
      <c r="A209" s="9">
        <v>2</v>
      </c>
      <c r="B209" s="87" t="s">
        <v>140</v>
      </c>
      <c r="C209" s="88"/>
      <c r="D209" s="89"/>
      <c r="E209" s="10">
        <v>460362</v>
      </c>
    </row>
    <row r="210" spans="1:5" s="27" customFormat="1" ht="24" customHeight="1">
      <c r="A210" s="9"/>
      <c r="B210" s="69" t="s">
        <v>51</v>
      </c>
      <c r="C210" s="70"/>
      <c r="D210" s="71"/>
      <c r="E210" s="11">
        <f>SUM(E208:E209)</f>
        <v>830613</v>
      </c>
    </row>
    <row r="211" spans="1:5" s="27" customFormat="1" ht="26.25" customHeight="1">
      <c r="A211" s="84" t="s">
        <v>33</v>
      </c>
      <c r="B211" s="55"/>
      <c r="C211" s="55"/>
      <c r="D211" s="55"/>
      <c r="E211" s="83"/>
    </row>
    <row r="212" spans="1:5" s="27" customFormat="1" ht="27.75" customHeight="1">
      <c r="A212" s="9">
        <v>1</v>
      </c>
      <c r="B212" s="56" t="s">
        <v>114</v>
      </c>
      <c r="C212" s="57"/>
      <c r="D212" s="58"/>
      <c r="E212" s="10">
        <v>731528</v>
      </c>
    </row>
    <row r="213" spans="1:5" s="27" customFormat="1">
      <c r="A213" s="9"/>
      <c r="B213" s="69" t="s">
        <v>51</v>
      </c>
      <c r="C213" s="70"/>
      <c r="D213" s="71"/>
      <c r="E213" s="11">
        <f>E212</f>
        <v>731528</v>
      </c>
    </row>
    <row r="214" spans="1:5" s="27" customFormat="1" ht="19.899999999999999" customHeight="1">
      <c r="A214" s="84" t="s">
        <v>35</v>
      </c>
      <c r="B214" s="55"/>
      <c r="C214" s="55"/>
      <c r="D214" s="55"/>
      <c r="E214" s="83"/>
    </row>
    <row r="215" spans="1:5" s="27" customFormat="1" ht="37.5" customHeight="1">
      <c r="A215" s="9">
        <v>1</v>
      </c>
      <c r="B215" s="56" t="s">
        <v>135</v>
      </c>
      <c r="C215" s="57"/>
      <c r="D215" s="58"/>
      <c r="E215" s="10">
        <v>111792</v>
      </c>
    </row>
    <row r="216" spans="1:5" s="27" customFormat="1">
      <c r="A216" s="9"/>
      <c r="B216" s="69" t="s">
        <v>51</v>
      </c>
      <c r="C216" s="70"/>
      <c r="D216" s="71"/>
      <c r="E216" s="11">
        <f>E215</f>
        <v>111792</v>
      </c>
    </row>
    <row r="217" spans="1:5" s="27" customFormat="1">
      <c r="A217" s="55" t="s">
        <v>145</v>
      </c>
      <c r="B217" s="55"/>
      <c r="C217" s="55"/>
      <c r="D217" s="55"/>
      <c r="E217" s="55"/>
    </row>
    <row r="218" spans="1:5" s="27" customFormat="1" ht="32.450000000000003" customHeight="1">
      <c r="A218" s="44">
        <v>1</v>
      </c>
      <c r="B218" s="56" t="s">
        <v>146</v>
      </c>
      <c r="C218" s="57"/>
      <c r="D218" s="58"/>
      <c r="E218" s="42">
        <v>198679</v>
      </c>
    </row>
    <row r="219" spans="1:5" s="27" customFormat="1">
      <c r="A219" s="44"/>
      <c r="B219" s="59" t="s">
        <v>51</v>
      </c>
      <c r="C219" s="60"/>
      <c r="D219" s="61"/>
      <c r="E219" s="43">
        <f>SUM(E218:E218)</f>
        <v>198679</v>
      </c>
    </row>
    <row r="220" spans="1:5" s="27" customFormat="1" ht="33.75" customHeight="1">
      <c r="A220" s="85" t="s">
        <v>115</v>
      </c>
      <c r="B220" s="53"/>
      <c r="C220" s="53"/>
      <c r="D220" s="53"/>
      <c r="E220" s="86"/>
    </row>
    <row r="221" spans="1:5" s="27" customFormat="1" ht="48" customHeight="1">
      <c r="A221" s="9">
        <v>1</v>
      </c>
      <c r="B221" s="82" t="s">
        <v>172</v>
      </c>
      <c r="C221" s="82"/>
      <c r="D221" s="82"/>
      <c r="E221" s="10">
        <v>552377</v>
      </c>
    </row>
    <row r="222" spans="1:5" s="27" customFormat="1">
      <c r="A222" s="9"/>
      <c r="B222" s="69" t="s">
        <v>51</v>
      </c>
      <c r="C222" s="70"/>
      <c r="D222" s="71"/>
      <c r="E222" s="11">
        <f>E221</f>
        <v>552377</v>
      </c>
    </row>
    <row r="223" spans="1:5" s="27" customFormat="1">
      <c r="A223" s="9"/>
      <c r="B223" s="69" t="s">
        <v>36</v>
      </c>
      <c r="C223" s="70"/>
      <c r="D223" s="71"/>
      <c r="E223" s="11">
        <f>E210+E213+E203+E206+E216+E196+E222+E219+E200</f>
        <v>5827322</v>
      </c>
    </row>
    <row r="224" spans="1:5" s="27" customFormat="1">
      <c r="A224" s="79" t="s">
        <v>37</v>
      </c>
      <c r="B224" s="80"/>
      <c r="C224" s="80"/>
      <c r="D224" s="80"/>
      <c r="E224" s="81"/>
    </row>
    <row r="225" spans="1:5" s="27" customFormat="1" ht="30.75" customHeight="1">
      <c r="A225" s="9"/>
      <c r="B225" s="55" t="s">
        <v>116</v>
      </c>
      <c r="C225" s="55"/>
      <c r="D225" s="55"/>
      <c r="E225" s="83"/>
    </row>
    <row r="226" spans="1:5" s="27" customFormat="1">
      <c r="A226" s="9">
        <v>1</v>
      </c>
      <c r="B226" s="56" t="s">
        <v>117</v>
      </c>
      <c r="C226" s="57"/>
      <c r="D226" s="58"/>
      <c r="E226" s="10">
        <v>2000000</v>
      </c>
    </row>
    <row r="227" spans="1:5" s="27" customFormat="1">
      <c r="A227" s="9"/>
      <c r="B227" s="69" t="s">
        <v>51</v>
      </c>
      <c r="C227" s="70"/>
      <c r="D227" s="71"/>
      <c r="E227" s="11">
        <f>SUM(E226)</f>
        <v>2000000</v>
      </c>
    </row>
    <row r="228" spans="1:5" s="27" customFormat="1" ht="24" customHeight="1">
      <c r="A228" s="9"/>
      <c r="B228" s="69" t="s">
        <v>38</v>
      </c>
      <c r="C228" s="70"/>
      <c r="D228" s="71"/>
      <c r="E228" s="11">
        <f>SUM(E227)</f>
        <v>2000000</v>
      </c>
    </row>
    <row r="229" spans="1:5" s="27" customFormat="1">
      <c r="A229" s="9"/>
      <c r="B229" s="80" t="s">
        <v>11</v>
      </c>
      <c r="C229" s="80"/>
      <c r="D229" s="80"/>
      <c r="E229" s="81"/>
    </row>
    <row r="230" spans="1:5" s="27" customFormat="1" ht="22.5" customHeight="1">
      <c r="A230" s="84" t="s">
        <v>31</v>
      </c>
      <c r="B230" s="55"/>
      <c r="C230" s="55"/>
      <c r="D230" s="55"/>
      <c r="E230" s="83"/>
    </row>
    <row r="231" spans="1:5" s="27" customFormat="1" ht="36" customHeight="1">
      <c r="A231" s="9">
        <v>1</v>
      </c>
      <c r="B231" s="56" t="s">
        <v>39</v>
      </c>
      <c r="C231" s="57"/>
      <c r="D231" s="58"/>
      <c r="E231" s="10">
        <v>166097</v>
      </c>
    </row>
    <row r="232" spans="1:5" s="27" customFormat="1">
      <c r="A232" s="9"/>
      <c r="B232" s="69" t="s">
        <v>51</v>
      </c>
      <c r="C232" s="70"/>
      <c r="D232" s="71"/>
      <c r="E232" s="11">
        <f>E231</f>
        <v>166097</v>
      </c>
    </row>
    <row r="233" spans="1:5" s="28" customFormat="1" ht="18.75" customHeight="1">
      <c r="A233" s="9"/>
      <c r="B233" s="69" t="s">
        <v>13</v>
      </c>
      <c r="C233" s="70"/>
      <c r="D233" s="71"/>
      <c r="E233" s="11">
        <f>E232</f>
        <v>166097</v>
      </c>
    </row>
    <row r="234" spans="1:5" s="28" customFormat="1" ht="25.5" customHeight="1">
      <c r="A234" s="15"/>
      <c r="B234" s="76" t="s">
        <v>40</v>
      </c>
      <c r="C234" s="77"/>
      <c r="D234" s="78"/>
      <c r="E234" s="16">
        <f>E192+E223+E233+E130+E228</f>
        <v>56280973</v>
      </c>
    </row>
    <row r="235" spans="1:5" s="28" customFormat="1" ht="50.25" customHeight="1">
      <c r="A235" s="84" t="s">
        <v>173</v>
      </c>
      <c r="B235" s="55"/>
      <c r="C235" s="55"/>
      <c r="D235" s="55"/>
      <c r="E235" s="83"/>
    </row>
    <row r="236" spans="1:5" s="28" customFormat="1">
      <c r="A236" s="84" t="s">
        <v>34</v>
      </c>
      <c r="B236" s="55"/>
      <c r="C236" s="55"/>
      <c r="D236" s="55"/>
      <c r="E236" s="83"/>
    </row>
    <row r="237" spans="1:5" s="28" customFormat="1" ht="30" customHeight="1">
      <c r="A237" s="9">
        <v>1</v>
      </c>
      <c r="B237" s="56" t="s">
        <v>136</v>
      </c>
      <c r="C237" s="57"/>
      <c r="D237" s="58"/>
      <c r="E237" s="10">
        <v>715228</v>
      </c>
    </row>
    <row r="238" spans="1:5" s="28" customFormat="1" ht="28.5" customHeight="1">
      <c r="A238" s="9">
        <v>2</v>
      </c>
      <c r="B238" s="56" t="s">
        <v>11</v>
      </c>
      <c r="C238" s="57"/>
      <c r="D238" s="58"/>
      <c r="E238" s="10">
        <v>11230</v>
      </c>
    </row>
    <row r="239" spans="1:5" s="28" customFormat="1">
      <c r="A239" s="9"/>
      <c r="B239" s="69" t="s">
        <v>51</v>
      </c>
      <c r="C239" s="70"/>
      <c r="D239" s="71"/>
      <c r="E239" s="11">
        <v>726458</v>
      </c>
    </row>
    <row r="240" spans="1:5" s="28" customFormat="1">
      <c r="A240" s="84" t="s">
        <v>21</v>
      </c>
      <c r="B240" s="55"/>
      <c r="C240" s="55"/>
      <c r="D240" s="55"/>
      <c r="E240" s="83"/>
    </row>
    <row r="241" spans="1:5" s="28" customFormat="1" ht="30.75" customHeight="1">
      <c r="A241" s="9">
        <v>1</v>
      </c>
      <c r="B241" s="56" t="s">
        <v>153</v>
      </c>
      <c r="C241" s="57"/>
      <c r="D241" s="58"/>
      <c r="E241" s="10">
        <v>505026</v>
      </c>
    </row>
    <row r="242" spans="1:5" s="28" customFormat="1" ht="30" customHeight="1">
      <c r="A242" s="9">
        <v>2</v>
      </c>
      <c r="B242" s="56" t="s">
        <v>118</v>
      </c>
      <c r="C242" s="57"/>
      <c r="D242" s="58"/>
      <c r="E242" s="10">
        <v>1173</v>
      </c>
    </row>
    <row r="243" spans="1:5" s="30" customFormat="1">
      <c r="A243" s="9"/>
      <c r="B243" s="69" t="s">
        <v>51</v>
      </c>
      <c r="C243" s="70"/>
      <c r="D243" s="71"/>
      <c r="E243" s="11">
        <v>506199</v>
      </c>
    </row>
    <row r="244" spans="1:5" s="30" customFormat="1">
      <c r="A244" s="9"/>
      <c r="B244" s="55" t="s">
        <v>94</v>
      </c>
      <c r="C244" s="55"/>
      <c r="D244" s="55"/>
      <c r="E244" s="83"/>
    </row>
    <row r="245" spans="1:5" s="30" customFormat="1" ht="33" customHeight="1">
      <c r="A245" s="9">
        <v>1</v>
      </c>
      <c r="B245" s="56" t="s">
        <v>153</v>
      </c>
      <c r="C245" s="57"/>
      <c r="D245" s="58"/>
      <c r="E245" s="10">
        <f>749450-288054</f>
        <v>461396</v>
      </c>
    </row>
    <row r="246" spans="1:5" s="30" customFormat="1">
      <c r="A246" s="9"/>
      <c r="B246" s="69" t="s">
        <v>51</v>
      </c>
      <c r="C246" s="70"/>
      <c r="D246" s="71"/>
      <c r="E246" s="11">
        <f>E245</f>
        <v>461396</v>
      </c>
    </row>
    <row r="247" spans="1:5" s="30" customFormat="1">
      <c r="A247" s="9"/>
      <c r="B247" s="55" t="s">
        <v>41</v>
      </c>
      <c r="C247" s="55"/>
      <c r="D247" s="55"/>
      <c r="E247" s="83"/>
    </row>
    <row r="248" spans="1:5" s="30" customFormat="1" ht="20.45" customHeight="1">
      <c r="A248" s="9">
        <v>1</v>
      </c>
      <c r="B248" s="56" t="s">
        <v>154</v>
      </c>
      <c r="C248" s="57"/>
      <c r="D248" s="58"/>
      <c r="E248" s="10">
        <v>287718</v>
      </c>
    </row>
    <row r="249" spans="1:5" s="30" customFormat="1">
      <c r="A249" s="9"/>
      <c r="B249" s="69" t="s">
        <v>51</v>
      </c>
      <c r="C249" s="70"/>
      <c r="D249" s="71"/>
      <c r="E249" s="11">
        <v>287718</v>
      </c>
    </row>
    <row r="250" spans="1:5" s="30" customFormat="1" ht="21.75" customHeight="1">
      <c r="A250" s="9"/>
      <c r="B250" s="55" t="s">
        <v>42</v>
      </c>
      <c r="C250" s="55"/>
      <c r="D250" s="55"/>
      <c r="E250" s="83"/>
    </row>
    <row r="251" spans="1:5" s="30" customFormat="1" ht="22.9" customHeight="1">
      <c r="A251" s="9">
        <v>1</v>
      </c>
      <c r="B251" s="56" t="s">
        <v>153</v>
      </c>
      <c r="C251" s="57"/>
      <c r="D251" s="58"/>
      <c r="E251" s="10">
        <v>515000</v>
      </c>
    </row>
    <row r="252" spans="1:5" s="30" customFormat="1">
      <c r="A252" s="9"/>
      <c r="B252" s="69" t="s">
        <v>51</v>
      </c>
      <c r="C252" s="70"/>
      <c r="D252" s="71"/>
      <c r="E252" s="11">
        <v>515000</v>
      </c>
    </row>
    <row r="253" spans="1:5" s="30" customFormat="1">
      <c r="A253" s="9"/>
      <c r="B253" s="55" t="s">
        <v>75</v>
      </c>
      <c r="C253" s="55"/>
      <c r="D253" s="55"/>
      <c r="E253" s="83"/>
    </row>
    <row r="254" spans="1:5" s="30" customFormat="1" ht="19.149999999999999" customHeight="1">
      <c r="A254" s="9">
        <v>1</v>
      </c>
      <c r="B254" s="56" t="s">
        <v>153</v>
      </c>
      <c r="C254" s="57"/>
      <c r="D254" s="58"/>
      <c r="E254" s="10">
        <f>1613402-1000000</f>
        <v>613402</v>
      </c>
    </row>
    <row r="255" spans="1:5" s="30" customFormat="1">
      <c r="A255" s="9"/>
      <c r="B255" s="69" t="s">
        <v>51</v>
      </c>
      <c r="C255" s="70"/>
      <c r="D255" s="71"/>
      <c r="E255" s="11">
        <f>E254</f>
        <v>613402</v>
      </c>
    </row>
    <row r="256" spans="1:5" s="30" customFormat="1">
      <c r="A256" s="9"/>
      <c r="B256" s="55" t="s">
        <v>76</v>
      </c>
      <c r="C256" s="55"/>
      <c r="D256" s="55"/>
      <c r="E256" s="83"/>
    </row>
    <row r="257" spans="1:5" s="30" customFormat="1" ht="21.6" customHeight="1">
      <c r="A257" s="9">
        <v>1</v>
      </c>
      <c r="B257" s="56" t="s">
        <v>155</v>
      </c>
      <c r="C257" s="57"/>
      <c r="D257" s="58"/>
      <c r="E257" s="10">
        <v>178787</v>
      </c>
    </row>
    <row r="258" spans="1:5" s="30" customFormat="1">
      <c r="A258" s="9"/>
      <c r="B258" s="69" t="s">
        <v>51</v>
      </c>
      <c r="C258" s="70"/>
      <c r="D258" s="71"/>
      <c r="E258" s="11">
        <v>178787</v>
      </c>
    </row>
    <row r="259" spans="1:5" s="30" customFormat="1">
      <c r="A259" s="9"/>
      <c r="B259" s="55" t="s">
        <v>77</v>
      </c>
      <c r="C259" s="55"/>
      <c r="D259" s="55"/>
      <c r="E259" s="83"/>
    </row>
    <row r="260" spans="1:5" s="30" customFormat="1" ht="29.25" customHeight="1">
      <c r="A260" s="9">
        <v>1</v>
      </c>
      <c r="B260" s="56" t="s">
        <v>156</v>
      </c>
      <c r="C260" s="57"/>
      <c r="D260" s="58"/>
      <c r="E260" s="10">
        <v>206008</v>
      </c>
    </row>
    <row r="261" spans="1:5" s="30" customFormat="1" ht="21.75" customHeight="1">
      <c r="A261" s="9">
        <v>2</v>
      </c>
      <c r="B261" s="56" t="s">
        <v>11</v>
      </c>
      <c r="C261" s="57"/>
      <c r="D261" s="58"/>
      <c r="E261" s="10">
        <v>3500</v>
      </c>
    </row>
    <row r="262" spans="1:5" s="30" customFormat="1">
      <c r="A262" s="9"/>
      <c r="B262" s="69" t="s">
        <v>51</v>
      </c>
      <c r="C262" s="70"/>
      <c r="D262" s="71"/>
      <c r="E262" s="11">
        <v>209508</v>
      </c>
    </row>
    <row r="263" spans="1:5" s="30" customFormat="1" ht="37.5" customHeight="1">
      <c r="A263" s="15"/>
      <c r="B263" s="76" t="s">
        <v>78</v>
      </c>
      <c r="C263" s="77"/>
      <c r="D263" s="78"/>
      <c r="E263" s="16">
        <f>E262+E258+E255+E252+E249+E246+E243+E239</f>
        <v>3498468</v>
      </c>
    </row>
    <row r="264" spans="1:5" s="30" customFormat="1">
      <c r="A264" s="19"/>
      <c r="B264" s="20"/>
      <c r="C264" s="21"/>
      <c r="D264" s="22"/>
      <c r="E264" s="23"/>
    </row>
    <row r="265" spans="1:5" s="30" customFormat="1" ht="21" customHeight="1">
      <c r="A265" s="79" t="s">
        <v>119</v>
      </c>
      <c r="B265" s="80"/>
      <c r="C265" s="80"/>
      <c r="D265" s="80"/>
      <c r="E265" s="81"/>
    </row>
    <row r="266" spans="1:5" s="30" customFormat="1" ht="35.25" customHeight="1">
      <c r="A266" s="79" t="s">
        <v>79</v>
      </c>
      <c r="B266" s="80"/>
      <c r="C266" s="80"/>
      <c r="D266" s="80"/>
      <c r="E266" s="81"/>
    </row>
    <row r="267" spans="1:5" s="30" customFormat="1">
      <c r="A267" s="9">
        <v>1</v>
      </c>
      <c r="B267" s="56" t="s">
        <v>120</v>
      </c>
      <c r="C267" s="57"/>
      <c r="D267" s="58"/>
      <c r="E267" s="10">
        <f>2500000-1000000</f>
        <v>1500000</v>
      </c>
    </row>
    <row r="268" spans="1:5" s="30" customFormat="1" ht="43.5" customHeight="1">
      <c r="A268" s="9">
        <v>2</v>
      </c>
      <c r="B268" s="82" t="s">
        <v>121</v>
      </c>
      <c r="C268" s="82"/>
      <c r="D268" s="82"/>
      <c r="E268" s="10">
        <v>298728</v>
      </c>
    </row>
    <row r="269" spans="1:5" s="30" customFormat="1" ht="48" customHeight="1">
      <c r="A269" s="15"/>
      <c r="B269" s="76" t="s">
        <v>80</v>
      </c>
      <c r="C269" s="77"/>
      <c r="D269" s="78"/>
      <c r="E269" s="16">
        <f>E267+E268</f>
        <v>1798728</v>
      </c>
    </row>
    <row r="270" spans="1:5" s="30" customFormat="1">
      <c r="A270" s="9"/>
      <c r="B270" s="69" t="s">
        <v>15</v>
      </c>
      <c r="C270" s="70"/>
      <c r="D270" s="71"/>
      <c r="E270" s="11">
        <f>E269-E268</f>
        <v>1500000</v>
      </c>
    </row>
    <row r="271" spans="1:5" s="30" customFormat="1" ht="37.5" customHeight="1">
      <c r="A271" s="47" t="s">
        <v>81</v>
      </c>
      <c r="B271" s="48"/>
      <c r="C271" s="48"/>
      <c r="D271" s="49"/>
      <c r="E271" s="24">
        <f>E124+E234+E263+E269-E268</f>
        <v>131978699</v>
      </c>
    </row>
    <row r="272" spans="1:5" s="30" customFormat="1">
      <c r="A272" s="25"/>
      <c r="B272" s="3"/>
      <c r="C272" s="3"/>
      <c r="D272" s="4"/>
      <c r="E272" s="26"/>
    </row>
    <row r="274" spans="5:5">
      <c r="E274" s="31"/>
    </row>
    <row r="275" spans="5:5">
      <c r="E275" s="31"/>
    </row>
  </sheetData>
  <mergeCells count="265">
    <mergeCell ref="C2:E2"/>
    <mergeCell ref="A8:E8"/>
    <mergeCell ref="A9:E9"/>
    <mergeCell ref="B10:D10"/>
    <mergeCell ref="A7:E7"/>
    <mergeCell ref="A21:E21"/>
    <mergeCell ref="B22:D22"/>
    <mergeCell ref="B23:D23"/>
    <mergeCell ref="A24:E24"/>
    <mergeCell ref="B25:D25"/>
    <mergeCell ref="B20:D20"/>
    <mergeCell ref="B11:D11"/>
    <mergeCell ref="A12:E12"/>
    <mergeCell ref="B13:D13"/>
    <mergeCell ref="B14:D14"/>
    <mergeCell ref="A15:E15"/>
    <mergeCell ref="B16:D16"/>
    <mergeCell ref="B17:D17"/>
    <mergeCell ref="A18:E18"/>
    <mergeCell ref="B19:D19"/>
    <mergeCell ref="A34:E34"/>
    <mergeCell ref="B26:D26"/>
    <mergeCell ref="A27:E27"/>
    <mergeCell ref="B28:D28"/>
    <mergeCell ref="B29:D29"/>
    <mergeCell ref="A30:E30"/>
    <mergeCell ref="B31:D31"/>
    <mergeCell ref="B32:D32"/>
    <mergeCell ref="B33:D33"/>
    <mergeCell ref="A35:E35"/>
    <mergeCell ref="B36:D36"/>
    <mergeCell ref="B37:D37"/>
    <mergeCell ref="A38:E38"/>
    <mergeCell ref="B39:D39"/>
    <mergeCell ref="B40:D40"/>
    <mergeCell ref="A41:E41"/>
    <mergeCell ref="B42:D42"/>
    <mergeCell ref="B43:D43"/>
    <mergeCell ref="B53:D53"/>
    <mergeCell ref="B54:D54"/>
    <mergeCell ref="B55:D55"/>
    <mergeCell ref="B56:D56"/>
    <mergeCell ref="B57:D57"/>
    <mergeCell ref="A58:E58"/>
    <mergeCell ref="B59:D59"/>
    <mergeCell ref="A44:E44"/>
    <mergeCell ref="B45:D45"/>
    <mergeCell ref="B46:D46"/>
    <mergeCell ref="B47:D47"/>
    <mergeCell ref="B48:D48"/>
    <mergeCell ref="B49:D49"/>
    <mergeCell ref="B50:D50"/>
    <mergeCell ref="A51:E51"/>
    <mergeCell ref="B52:D52"/>
    <mergeCell ref="B60:D60"/>
    <mergeCell ref="B61:D61"/>
    <mergeCell ref="B62:D62"/>
    <mergeCell ref="A63:E63"/>
    <mergeCell ref="B64:D64"/>
    <mergeCell ref="B65:D65"/>
    <mergeCell ref="B66:D66"/>
    <mergeCell ref="A67:E67"/>
    <mergeCell ref="B68:D68"/>
    <mergeCell ref="B69:D69"/>
    <mergeCell ref="A70:E70"/>
    <mergeCell ref="B71:D71"/>
    <mergeCell ref="B72:D72"/>
    <mergeCell ref="A73:E73"/>
    <mergeCell ref="B74:D74"/>
    <mergeCell ref="B75:D75"/>
    <mergeCell ref="A76:E76"/>
    <mergeCell ref="B77:D77"/>
    <mergeCell ref="A89:E89"/>
    <mergeCell ref="B90:D90"/>
    <mergeCell ref="B91:D91"/>
    <mergeCell ref="A92:E92"/>
    <mergeCell ref="B93:D93"/>
    <mergeCell ref="B94:D94"/>
    <mergeCell ref="A79:E79"/>
    <mergeCell ref="B80:D80"/>
    <mergeCell ref="B82:D82"/>
    <mergeCell ref="A83:E83"/>
    <mergeCell ref="A84:E84"/>
    <mergeCell ref="B85:D85"/>
    <mergeCell ref="B86:D86"/>
    <mergeCell ref="B87:D87"/>
    <mergeCell ref="B88:D88"/>
    <mergeCell ref="B103:D103"/>
    <mergeCell ref="B109:D109"/>
    <mergeCell ref="A110:E110"/>
    <mergeCell ref="A111:E111"/>
    <mergeCell ref="B112:D112"/>
    <mergeCell ref="B95:D95"/>
    <mergeCell ref="A96:E96"/>
    <mergeCell ref="A97:E97"/>
    <mergeCell ref="B98:D98"/>
    <mergeCell ref="B99:D99"/>
    <mergeCell ref="B100:D100"/>
    <mergeCell ref="A101:E101"/>
    <mergeCell ref="B102:D102"/>
    <mergeCell ref="B104:D104"/>
    <mergeCell ref="B113:D113"/>
    <mergeCell ref="A115:E115"/>
    <mergeCell ref="B123:D123"/>
    <mergeCell ref="B124:D124"/>
    <mergeCell ref="A125:E125"/>
    <mergeCell ref="B105:D105"/>
    <mergeCell ref="A106:E106"/>
    <mergeCell ref="B107:D107"/>
    <mergeCell ref="B108:D108"/>
    <mergeCell ref="A126:E126"/>
    <mergeCell ref="A127:E127"/>
    <mergeCell ref="B128:D128"/>
    <mergeCell ref="B129:D129"/>
    <mergeCell ref="B130:D130"/>
    <mergeCell ref="A131:E131"/>
    <mergeCell ref="B135:D135"/>
    <mergeCell ref="A136:E136"/>
    <mergeCell ref="B137:D137"/>
    <mergeCell ref="B142:D142"/>
    <mergeCell ref="A143:E143"/>
    <mergeCell ref="B144:D144"/>
    <mergeCell ref="B145:D145"/>
    <mergeCell ref="B146:D146"/>
    <mergeCell ref="B138:D138"/>
    <mergeCell ref="A132:E132"/>
    <mergeCell ref="B133:D133"/>
    <mergeCell ref="B134:D134"/>
    <mergeCell ref="A139:E139"/>
    <mergeCell ref="B140:D140"/>
    <mergeCell ref="B141:D141"/>
    <mergeCell ref="B158:D158"/>
    <mergeCell ref="B159:D159"/>
    <mergeCell ref="B160:D160"/>
    <mergeCell ref="A161:E161"/>
    <mergeCell ref="B162:D162"/>
    <mergeCell ref="B163:D163"/>
    <mergeCell ref="B147:D147"/>
    <mergeCell ref="B148:D148"/>
    <mergeCell ref="A149:E149"/>
    <mergeCell ref="B152:D152"/>
    <mergeCell ref="B153:D153"/>
    <mergeCell ref="B154:D154"/>
    <mergeCell ref="B156:D156"/>
    <mergeCell ref="B157:D157"/>
    <mergeCell ref="B150:D150"/>
    <mergeCell ref="B151:D151"/>
    <mergeCell ref="B155:D155"/>
    <mergeCell ref="A164:E164"/>
    <mergeCell ref="B165:D165"/>
    <mergeCell ref="B166:D166"/>
    <mergeCell ref="B167:D167"/>
    <mergeCell ref="B168:D168"/>
    <mergeCell ref="B169:D169"/>
    <mergeCell ref="B170:D170"/>
    <mergeCell ref="A171:E171"/>
    <mergeCell ref="B172:D172"/>
    <mergeCell ref="B173:D173"/>
    <mergeCell ref="B174:D174"/>
    <mergeCell ref="A175:E175"/>
    <mergeCell ref="B176:D176"/>
    <mergeCell ref="B177:D177"/>
    <mergeCell ref="B178:D178"/>
    <mergeCell ref="A179:E179"/>
    <mergeCell ref="B180:D180"/>
    <mergeCell ref="B181:D181"/>
    <mergeCell ref="B182:D182"/>
    <mergeCell ref="A183:E183"/>
    <mergeCell ref="B184:D184"/>
    <mergeCell ref="B185:D185"/>
    <mergeCell ref="A186:E186"/>
    <mergeCell ref="B187:D187"/>
    <mergeCell ref="B188:D188"/>
    <mergeCell ref="B192:D192"/>
    <mergeCell ref="A193:E193"/>
    <mergeCell ref="B206:D206"/>
    <mergeCell ref="A207:E207"/>
    <mergeCell ref="B208:D208"/>
    <mergeCell ref="B209:D209"/>
    <mergeCell ref="B210:D210"/>
    <mergeCell ref="A211:E211"/>
    <mergeCell ref="B212:D212"/>
    <mergeCell ref="A194:E194"/>
    <mergeCell ref="B195:D195"/>
    <mergeCell ref="B196:D196"/>
    <mergeCell ref="A201:E201"/>
    <mergeCell ref="B202:D202"/>
    <mergeCell ref="B203:D203"/>
    <mergeCell ref="A204:E204"/>
    <mergeCell ref="B205:D205"/>
    <mergeCell ref="B213:D213"/>
    <mergeCell ref="A214:E214"/>
    <mergeCell ref="B215:D215"/>
    <mergeCell ref="B216:D216"/>
    <mergeCell ref="A220:E220"/>
    <mergeCell ref="B221:D221"/>
    <mergeCell ref="B222:D222"/>
    <mergeCell ref="B223:D223"/>
    <mergeCell ref="A224:E224"/>
    <mergeCell ref="B225:E225"/>
    <mergeCell ref="B226:D226"/>
    <mergeCell ref="B227:D227"/>
    <mergeCell ref="B228:D228"/>
    <mergeCell ref="B229:E229"/>
    <mergeCell ref="A230:E230"/>
    <mergeCell ref="B231:D231"/>
    <mergeCell ref="B232:D232"/>
    <mergeCell ref="B233:D233"/>
    <mergeCell ref="B234:D234"/>
    <mergeCell ref="A235:E235"/>
    <mergeCell ref="A236:E236"/>
    <mergeCell ref="B237:D237"/>
    <mergeCell ref="B238:D238"/>
    <mergeCell ref="B239:D239"/>
    <mergeCell ref="A240:E240"/>
    <mergeCell ref="B241:D241"/>
    <mergeCell ref="B242:D242"/>
    <mergeCell ref="B243:D243"/>
    <mergeCell ref="B244:E244"/>
    <mergeCell ref="B245:D245"/>
    <mergeCell ref="B246:D246"/>
    <mergeCell ref="B247:E247"/>
    <mergeCell ref="B248:D248"/>
    <mergeCell ref="B249:D249"/>
    <mergeCell ref="B250:E250"/>
    <mergeCell ref="B251:D251"/>
    <mergeCell ref="A265:E265"/>
    <mergeCell ref="A266:E266"/>
    <mergeCell ref="B267:D267"/>
    <mergeCell ref="B268:D268"/>
    <mergeCell ref="B269:D269"/>
    <mergeCell ref="B270:D270"/>
    <mergeCell ref="B252:D252"/>
    <mergeCell ref="B253:E253"/>
    <mergeCell ref="B254:D254"/>
    <mergeCell ref="B255:D255"/>
    <mergeCell ref="B256:E256"/>
    <mergeCell ref="B257:D257"/>
    <mergeCell ref="B258:D258"/>
    <mergeCell ref="B259:E259"/>
    <mergeCell ref="B260:D260"/>
    <mergeCell ref="A271:D271"/>
    <mergeCell ref="A4:E4"/>
    <mergeCell ref="A5:E5"/>
    <mergeCell ref="B6:D6"/>
    <mergeCell ref="A217:E217"/>
    <mergeCell ref="B218:D218"/>
    <mergeCell ref="B219:D219"/>
    <mergeCell ref="A197:E197"/>
    <mergeCell ref="B198:D198"/>
    <mergeCell ref="B199:D199"/>
    <mergeCell ref="B200:D200"/>
    <mergeCell ref="A189:E189"/>
    <mergeCell ref="B190:D190"/>
    <mergeCell ref="B191:D191"/>
    <mergeCell ref="B120:E120"/>
    <mergeCell ref="B121:D121"/>
    <mergeCell ref="B122:D122"/>
    <mergeCell ref="A116:E116"/>
    <mergeCell ref="B117:D117"/>
    <mergeCell ref="B118:D118"/>
    <mergeCell ref="B119:D119"/>
    <mergeCell ref="B261:D261"/>
    <mergeCell ref="B262:D262"/>
    <mergeCell ref="B263:D263"/>
  </mergeCells>
  <phoneticPr fontId="8" type="noConversion"/>
  <pageMargins left="0.39370078740157483" right="0.19685039370078741" top="0.51181102362204722" bottom="0.47244094488188981" header="0.31496062992125984" footer="0.31496062992125984"/>
  <pageSetup paperSize="9" scale="86" firstPageNumber="2" fitToHeight="24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№___</vt:lpstr>
      <vt:lpstr>'Приложение №___'!Заголовки_для_печати</vt:lpstr>
      <vt:lpstr>'Приложение №___'!Область_печати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g106kaa</cp:lastModifiedBy>
  <cp:lastPrinted>2020-04-30T08:15:51Z</cp:lastPrinted>
  <dcterms:created xsi:type="dcterms:W3CDTF">2019-12-13T13:54:36Z</dcterms:created>
  <dcterms:modified xsi:type="dcterms:W3CDTF">2020-04-30T08:16:52Z</dcterms:modified>
</cp:coreProperties>
</file>