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-120" yWindow="-120" windowWidth="11505" windowHeight="11640"/>
  </bookViews>
  <sheets>
    <sheet name="Приложение №___" sheetId="1" r:id="rId1"/>
  </sheets>
  <definedNames>
    <definedName name="_xlnm.Print_Titles" localSheetId="0">'Приложение №___'!$6:$6</definedName>
    <definedName name="_xlnm.Print_Area" localSheetId="0">'Приложение №___'!$A$1:$E$240</definedName>
  </definedNames>
  <calcPr calcId="125725"/>
</workbook>
</file>

<file path=xl/calcChain.xml><?xml version="1.0" encoding="utf-8"?>
<calcChain xmlns="http://schemas.openxmlformats.org/spreadsheetml/2006/main">
  <c r="E229" i="1"/>
  <c r="E168"/>
  <c r="E143"/>
  <c r="E91"/>
  <c r="E10" l="1"/>
  <c r="E56" l="1"/>
  <c r="E58" s="1"/>
  <c r="E48"/>
  <c r="E35"/>
  <c r="E16"/>
  <c r="E222" l="1"/>
  <c r="E196"/>
  <c r="E171"/>
  <c r="E153"/>
  <c r="E151"/>
  <c r="E149"/>
  <c r="E147"/>
  <c r="E142" l="1"/>
  <c r="E49"/>
  <c r="E52" s="1"/>
  <c r="E137"/>
  <c r="E138"/>
  <c r="E42"/>
  <c r="E134"/>
  <c r="E87"/>
  <c r="E150"/>
  <c r="E155" s="1"/>
  <c r="E39" l="1"/>
  <c r="E65"/>
  <c r="E116" l="1"/>
  <c r="E119" l="1"/>
  <c r="E120" s="1"/>
  <c r="E185"/>
  <c r="E194"/>
  <c r="E210"/>
  <c r="E232" l="1"/>
  <c r="E234" s="1"/>
  <c r="E238" s="1"/>
  <c r="E75" l="1"/>
  <c r="E66"/>
  <c r="E45"/>
  <c r="E223" l="1"/>
  <c r="E224" s="1"/>
  <c r="E218"/>
  <c r="E219" s="1"/>
  <c r="E213"/>
  <c r="E207"/>
  <c r="E204"/>
  <c r="E199"/>
  <c r="E197"/>
  <c r="E189"/>
  <c r="E190" s="1"/>
  <c r="E181"/>
  <c r="E178"/>
  <c r="E170"/>
  <c r="E164"/>
  <c r="E145"/>
  <c r="E135"/>
  <c r="E131"/>
  <c r="E132" s="1"/>
  <c r="E125"/>
  <c r="E126" s="1"/>
  <c r="E127" s="1"/>
  <c r="E110"/>
  <c r="E111" s="1"/>
  <c r="E102"/>
  <c r="E98"/>
  <c r="E92"/>
  <c r="E81"/>
  <c r="E82" s="1"/>
  <c r="E79"/>
  <c r="E73"/>
  <c r="E69"/>
  <c r="E67"/>
  <c r="E46"/>
  <c r="E43"/>
  <c r="E40"/>
  <c r="E32"/>
  <c r="E29"/>
  <c r="E26"/>
  <c r="E23"/>
  <c r="E20"/>
  <c r="E17"/>
  <c r="E14"/>
  <c r="E11"/>
  <c r="E36" l="1"/>
  <c r="E182"/>
  <c r="E201"/>
  <c r="E214" s="1"/>
  <c r="E70"/>
  <c r="E105"/>
  <c r="E106" s="1"/>
  <c r="E63"/>
  <c r="E89"/>
  <c r="E93" s="1"/>
  <c r="E158"/>
  <c r="E172"/>
  <c r="E76"/>
  <c r="E139"/>
  <c r="E176"/>
  <c r="E179"/>
  <c r="E186" l="1"/>
  <c r="E225" s="1"/>
  <c r="E83" l="1"/>
  <c r="E121" s="1"/>
  <c r="E239" s="1"/>
</calcChain>
</file>

<file path=xl/sharedStrings.xml><?xml version="1.0" encoding="utf-8"?>
<sst xmlns="http://schemas.openxmlformats.org/spreadsheetml/2006/main" count="240" uniqueCount="166">
  <si>
    <t>Создание  парка имени  Александра Невского на территории исторического военно-мемориального комплекса "Бендерская крепость" и реконструкция исторического военно-мемориального  комплекса "Бендерская крепость", в том числе проектные работы</t>
  </si>
  <si>
    <t>Строительство нового здания для МУ "Центр социально-психологической реабилитации детей с ОПЖ", г. Дубоссары, в том числе проектные работы</t>
  </si>
  <si>
    <t>Строительство спортивного комплекса в г. Дубоссары, в том числе проектные работы</t>
  </si>
  <si>
    <t xml:space="preserve">Государственная администрация Рыбницкого района и г. Рыбницы </t>
  </si>
  <si>
    <t>Итого по подстатье 240 230</t>
  </si>
  <si>
    <t>Министерство обороны Приднестровской Молдавской Республики</t>
  </si>
  <si>
    <t xml:space="preserve">Государственная служба исполнения наказаний Министерства юстиции 
Приднестровской Молдавской Республики </t>
  </si>
  <si>
    <t>Итого по подстатье 240 240</t>
  </si>
  <si>
    <t>Капитальные вложения в строительство коммунальных объектов (240 250)</t>
  </si>
  <si>
    <t>Итого по подстатье 240 250</t>
  </si>
  <si>
    <t>Приобретение прочих расходных материалов и предметов снабжения (110 360)</t>
  </si>
  <si>
    <t xml:space="preserve">Министерство обороны Приднестровской Молдавской Республики </t>
  </si>
  <si>
    <t>Итого по подстатье 110 360</t>
  </si>
  <si>
    <t>Государственная администрация Григориопольского района и г. Григориополя</t>
  </si>
  <si>
    <t>Итого по подстатье 290 000</t>
  </si>
  <si>
    <t>Итого по программе капитальных вложений</t>
  </si>
  <si>
    <t xml:space="preserve">Программа капитального ремонта </t>
  </si>
  <si>
    <t>Капитальный ремонт жилого фонда (240 310)</t>
  </si>
  <si>
    <t>Итого по подстатье 240 310</t>
  </si>
  <si>
    <t>Капитальный ремонт объектов социально-культурного назначения (240 330)</t>
  </si>
  <si>
    <t>Министерство по социальной защите и труду  Приднестровской Молдавской Республики</t>
  </si>
  <si>
    <t>Государственная администрация г. Тирасполя и г. Днестровска</t>
  </si>
  <si>
    <t>Капитальный ремонт МДОУ "БДС № 24", ул. Космонавтов, 32</t>
  </si>
  <si>
    <t>Государственная администрация Слобоздейского района и г. Слободзеи</t>
  </si>
  <si>
    <t>Государственная администрация  Рыбницкого района и г. Рыбницы</t>
  </si>
  <si>
    <t>Государственная администрация Каменского района и г. Каменки</t>
  </si>
  <si>
    <t xml:space="preserve">Государственная служба по культуре и историческому наследию Приднестровской Молдавской Республики </t>
  </si>
  <si>
    <t xml:space="preserve">Государственная служба по спорту Приднестровской Молдавской Республики </t>
  </si>
  <si>
    <t xml:space="preserve">Итого </t>
  </si>
  <si>
    <t>Итого по подстатье 240 330</t>
  </si>
  <si>
    <t xml:space="preserve">Следственный комитет Приднестровской Молдавской Республики </t>
  </si>
  <si>
    <t>Судебный департамент при Верховном суде Приднестровской Молдавской Республики</t>
  </si>
  <si>
    <t xml:space="preserve">Администрация Президента Приднестровской Молдавской Республики </t>
  </si>
  <si>
    <t xml:space="preserve">Центральная избирательная комиссия Приднестровской Молдавской Республики </t>
  </si>
  <si>
    <t>Итого по подстатье 240 340</t>
  </si>
  <si>
    <t>Капитальный ремонт прочих объектов (240 360)</t>
  </si>
  <si>
    <t>Итого по подстатье 240 360</t>
  </si>
  <si>
    <t>Приобретение материалов для капитального ремонта здания Следственного комитета ПМР</t>
  </si>
  <si>
    <t>Итого по программе капитального ремонта</t>
  </si>
  <si>
    <t>Министерство по социальной защите и труду Приднестровской Молдавской Республики</t>
  </si>
  <si>
    <t>Капитальный ремонт МДОУ "БДС № 32", ул. Калинина, 29</t>
  </si>
  <si>
    <t>Капитальный ремонт МДОУ "Гармония", ул. Шестакова, 28</t>
  </si>
  <si>
    <t>Капитальный ремонт  МДОУ "БДС № 16", ул. Кишиневская, 67а, в том числе проектные работы</t>
  </si>
  <si>
    <t>№ п/п</t>
  </si>
  <si>
    <t xml:space="preserve">Наименование объекта </t>
  </si>
  <si>
    <t>Сумма, руб.</t>
  </si>
  <si>
    <t>Программа капитальных вложений</t>
  </si>
  <si>
    <t>Итого</t>
  </si>
  <si>
    <t>Государственная администрация г. Бендеры</t>
  </si>
  <si>
    <t>Приобретение непроизводственного оборудования и предметов длительного пользования для государственных учреждений (240 120)</t>
  </si>
  <si>
    <t>Государственная служба охраны Приднестровской Молдавской Республики</t>
  </si>
  <si>
    <t>Секретно</t>
  </si>
  <si>
    <t xml:space="preserve">Министерство экономического развития Приднестровской Молдавской Республики </t>
  </si>
  <si>
    <t>Приобретение программного обеспечения по внедрению ресурсного метода ценообразования в строительстве, разработка и экспертиза проектно-сметной документации зданий и сооружений</t>
  </si>
  <si>
    <t>Министерство внутренних дел Приднестровской Молдавской Республики</t>
  </si>
  <si>
    <t>Создание сквера "Солнечный", г. Бендеры, в том числе проектные работы</t>
  </si>
  <si>
    <t>Государственная администрация Слободзейского района и г. Слободзеи</t>
  </si>
  <si>
    <t xml:space="preserve"> Реконструкция  кинотеатра  "Восток"  в  детский культурно-досуговый центр с доступом ММГН  </t>
  </si>
  <si>
    <t>Создание парка "Набережный" по ул. Вальченко, г. Рыбница, в том числе проектные работы</t>
  </si>
  <si>
    <t>Государственная администрация  Каменского района и г. Каменки</t>
  </si>
  <si>
    <t>Завершение реконструкции здания Главного штаба (надстройка 4-го этажа), военный городок № 1, г. Тирасполь</t>
  </si>
  <si>
    <t>Реконструкция автономной газовой котельной Учреждения исполнения наказаний № 3, г.Тирасполь, ул. Лазо, 7, в том числе проектные работы</t>
  </si>
  <si>
    <t>Строительство газовой котельной в с. Карагаш, ул. С. Лазо, д. 71, Слободзейский район</t>
  </si>
  <si>
    <t xml:space="preserve">Приобретение материалов для строительства хранилища грузовых автомобилей военного городка № 17 г. Бендеры </t>
  </si>
  <si>
    <t xml:space="preserve">Приобретение материалов для завершения строительства хранилища легковых автомобилей  в военном городке № 17 г. Бендеры  </t>
  </si>
  <si>
    <t>Капитальный ремонт (модернизация) лифтового хозяйства п. Первомайск, Слободзейский район</t>
  </si>
  <si>
    <t>Капитальный ремонт МОУ "ТСШ № 16", г. Тирасполь, ул. Юности, 16</t>
  </si>
  <si>
    <t>Капитальный ремонт Дома культуры с. Малаешты Григориопольского района</t>
  </si>
  <si>
    <t>Программа материально-технического обеспечения и улучшения условий труда сотрудников налоговых органов</t>
  </si>
  <si>
    <t>Итого по программе материально-технического обеспечения и улучшения условий труда сотрудников налоговых органов</t>
  </si>
  <si>
    <t>ВСЕГО по программе капитальных вложений и капитального ремонта Приднестровской Молдавской Республики на 2020 год</t>
  </si>
  <si>
    <t>Приобретение оборудования для системы "Безопасный город"</t>
  </si>
  <si>
    <t>Государственная администрация Дубоссарского района и г. Дубоссары</t>
  </si>
  <si>
    <t>Итого по подстатье 240 120</t>
  </si>
  <si>
    <t>Министерство просвещения Приднестровской Молдавской Республики</t>
  </si>
  <si>
    <t>Строительство и обустройство детских игровых и спортивных площадок</t>
  </si>
  <si>
    <t xml:space="preserve">Государственная администрация г. Бендеры </t>
  </si>
  <si>
    <t xml:space="preserve">Капитальный ремонт ГОУ " Глинойская специальная коррекционная школа-интернат для детей-сирот и детей, оставшихся без попечения родителей, VIII вида", с. Глиное, Слободзейский район, ул. Котовского, 1 </t>
  </si>
  <si>
    <t>Капитальный ремонт ГОУ "Республиканский кадетский корпус им. светлейшего князя Г. А. Потёмкина-Таврического" МВД ПМР</t>
  </si>
  <si>
    <t>Капитальный ремонт здания МОУ "Тираспольская гуманитарно-математическая гимназия", г. Тирасполь,  пер. Красный, 2,  в том числе проектные работы</t>
  </si>
  <si>
    <t>Капитальный ремонт МОУ "Рыбницкая средняя общеобразовательная школа-интернат", ул. Маяковского, 41</t>
  </si>
  <si>
    <t>Капитальный ремонт административных зданий (240 340)</t>
  </si>
  <si>
    <t xml:space="preserve">Министерство по социальной защите и труду Приднестровской Молдавской Республики </t>
  </si>
  <si>
    <t>Приобретение мебели и оборудования для МУ "Центр социально-психологической реабилитации детей с ОПЖ", г. Дубоссары, в том числе проектные работы</t>
  </si>
  <si>
    <t>Приобретение оборудования и предметов длительного пользования для МОУ ДО "Каменская СДЮШОР"</t>
  </si>
  <si>
    <t>Завершение реконструкции комплекса строений под размещение образовательного учреждения для девочек, расположенного по ул. Калинина, 43, в г. Бендеры, в том числе проектные работы</t>
  </si>
  <si>
    <t>Реконструкция зданий в ГОУ ОК "Днестровские зори", в том числе проектные работы</t>
  </si>
  <si>
    <t>Реконструкция гребной базы в г. Бендеры, в том числе проектные работы</t>
  </si>
  <si>
    <t>Восстановление парка Витгенштейна, г. Каменка, в том числе проектные работы</t>
  </si>
  <si>
    <t>Устройство покрытия территории ГОУ ВПО "Приднестровский государственный институт искусств"</t>
  </si>
  <si>
    <t>Создание сквера "Солнечный", г. Тирасполь, ул. Милева,  в том числе проектные работы</t>
  </si>
  <si>
    <t>Капитальные вложения в строительство административных зданий  (240 240)</t>
  </si>
  <si>
    <t>Приобретение мягкого инвентаря (110 320)</t>
  </si>
  <si>
    <t>Приобретение мягкого инвентаря для МОУ ДО "Каменская СДЮШОР"</t>
  </si>
  <si>
    <t>Итого по подстатье 110 320</t>
  </si>
  <si>
    <t>Капитальный ремонт спортивного комплекса ГОУ "ТЮИ им. М. И. Кутузова"  МВД ПМР</t>
  </si>
  <si>
    <t>Капитальный ремонт  МДОУ "Детский сад "Аленка", с. Коротное,  ул. Фрунзе, 35</t>
  </si>
  <si>
    <t>Капитальный ремонт детского сада "Аленушка", г. Дубоссары, ул. Крянгэ,1, в том числе проектные работы</t>
  </si>
  <si>
    <t>Капитальный ремонт  Дома культуры, Каменский район,с. Подойма, ул. Ленина, 92</t>
  </si>
  <si>
    <t>Капитальный ремонт ГУ "Республиканская специализированная детско-юношеская школа олимпийского резерва настольного тенниса", г. Дубоссары</t>
  </si>
  <si>
    <t>Капитальный ремонт здания столовой № 3 военного городка № 17, г. Бендеры</t>
  </si>
  <si>
    <t xml:space="preserve">Капитальный ремонт кровли корпуса № 1, г. Тирасполь, ул. К. Маркса, 187
</t>
  </si>
  <si>
    <t xml:space="preserve">Государственная служба управления документацией и архивами Приднестровской Молдавской Республики </t>
  </si>
  <si>
    <t>Министерство сельского хозяйства и природных ресурсов Приднестровской Молдавской Республики</t>
  </si>
  <si>
    <t>Укрепление противопаводковой дамбы Тирасполь-Суклея</t>
  </si>
  <si>
    <t>Участие Правительства в осуществлении отдельных программ (290 000, 240 120)</t>
  </si>
  <si>
    <t>Министерство финансов Приднестровской Молдавской Республики (290 000)</t>
  </si>
  <si>
    <t>Министерство финансов Приднестровской Молдавской Республики полное исполнение договорных обязательств 2019 года (240 120)</t>
  </si>
  <si>
    <t>Государственная администрация Каменкого района и г. Каменки</t>
  </si>
  <si>
    <t>Строительство бельведера-колоннады (ансамбль строений парадного въезда в                                                 г. Тирасполь со стороны г. Бендеры)</t>
  </si>
  <si>
    <t>Строительство канализационной насосной станции и канализационного напорного коллектора, в т.ч. проектные работы, для обеспечения централизованным водоотведением здания МУ "Центр социально-психологической реабилитации детей с ОПЖ", г. Дубоссары</t>
  </si>
  <si>
    <t>Капитальный ремонт Мемориала Славы, г. Тирасполь</t>
  </si>
  <si>
    <t>Капитальный ремонт МДОУ "БДС № 9", ул. С. Лазо, 27</t>
  </si>
  <si>
    <t>Капитальный ремонт детского сада комбинированного вида "Радуга",                                                     г. Дубоссары, ул. Петровского, 7</t>
  </si>
  <si>
    <t>Капитальный ремонт специализированной детско-юношеской спортивной школы олимпийского резерва гребли и велоспорта г. Дубоссары</t>
  </si>
  <si>
    <t>Строительство сетей водопровода в с. Слобода-Рашково Каменского района</t>
  </si>
  <si>
    <t>Капитальный ремонт зданий и сооружений ГОУ СПО "Тираспольский аграрно-технический колледж им. М.В. Фрунзе",  г. Тирасполь, пгт. Новотираспольский,                                                                               ул. Советская, 14</t>
  </si>
  <si>
    <t>Капитальные вложения в строительство объектов социально-культурного назначения (240 230)</t>
  </si>
  <si>
    <t>Реконструкция центральной части г. Слободзеи (парк молодоженов), в том числе проектные работы</t>
  </si>
  <si>
    <t xml:space="preserve">Государственная служба средств массовой информации Приднестровской Молдавской Республики </t>
  </si>
  <si>
    <t>Капитальный ремонт кровли административного здания (литер А), по адресу г. Тирасполь, пер. Энгельса, д. 5</t>
  </si>
  <si>
    <t xml:space="preserve">Прокуратура Приднестровской Молдавской Республики </t>
  </si>
  <si>
    <t>Приднестровский государственный университет им. Т. Г. Шевченко</t>
  </si>
  <si>
    <t>Капитальный ремонт спортивного зала учебного корпуса № 8 ГОУ "ПГУ им. Т. Г. Шевченко"</t>
  </si>
  <si>
    <t xml:space="preserve">Министерство государственной безопасности Приднестровской Молдавской Республики </t>
  </si>
  <si>
    <t>Приобретение материалов для строительства здания отделения "Красное", в/ч 4043, Слободзейский район, с. Глиное</t>
  </si>
  <si>
    <t xml:space="preserve">Завершение строительства ГУ "Республиканский спортивный  реабилитационно-восстановительный центр инвалидов",  расположенного по адресу г. Тирасполь, ул. Ленина,1/3, в том числе проектные работы </t>
  </si>
  <si>
    <t>Капитальный ремонт  МДОУ "БДС № 26", м-н "Северный"</t>
  </si>
  <si>
    <t xml:space="preserve">Перечень объектов, в отношении которых в период с 1 апреля 2020 года по 30 июня 2020 года возможно заключение договоров, финансируемых за счет средств, предусмотренных в смете расходов Фонда капитальных вложений на 2020 год </t>
  </si>
  <si>
    <t>Приобретение оборудования для модернизации  и переоборудования  производственной мастерской по изготовлению протезно-ортопедических изделий ГУ "Республиканский центр по протезированию и ортопедии", г. Тирасполь, ул. Ленина, 22</t>
  </si>
  <si>
    <t>Капитальный ремонт Каменского районного дома культуры, г. Каменка,  ул. Кирова, 266</t>
  </si>
  <si>
    <t>Создание Центрального Екатерининского парка по ул. 25 Октября (от ул. Шевченко до пер. Бочковского) и строительство уличной городской звукофикации, в том числе проектные работы</t>
  </si>
  <si>
    <t>Строительство 4-этажной казармы на 400 человек, военный городок № 15, г. Тирасполь, в том числе проектные работы</t>
  </si>
  <si>
    <t>Программа "Пожарная безопасность объектов социально-культурного назначения"</t>
  </si>
  <si>
    <t>Министерство внтуренних дел Приднестровской Молдавской Республики</t>
  </si>
  <si>
    <t>Итого по программе"Пожарная безопасность объектов социально-культурного назначения"</t>
  </si>
  <si>
    <t>Приобретение оборудования и предметов длительного пользования  (статья 240 120)</t>
  </si>
  <si>
    <t xml:space="preserve">"ПРИЛОЖЕНИЕ
к Распоряжению Президента
Приднестровской Молдавской
Республики
от 30 апреля 2020 года №133рп
</t>
  </si>
  <si>
    <t>Приобретение и установка кондиционеров в здании Центральной избирательной комисии ПМР, расположенной по адресу г. Тирасполь, ул. Шевченко, 12в</t>
  </si>
  <si>
    <t>Благоустройство прилегающей территории к поликлинике № 5 ГУ "Тираспольский клинический центр амбулаторно-поликлинической помощи" по адресу: г. Тирасполь, ул. Шевченко 81/10</t>
  </si>
  <si>
    <t>Приобретение спортивного оборудования, инвентаря и мебели для гребной базы г. Бендеры</t>
  </si>
  <si>
    <t>Реконструкция автономной газовой котельной воспитательного учреждения, Каменский район, с. Александровка, в том числе проектные работы</t>
  </si>
  <si>
    <t>Капитальный ремонт МОУ "ТСШГК № 18"</t>
  </si>
  <si>
    <t>Капитальный ремонт  МДОУ "БДС № 27", ул. 50 лет ВЛКСМ, 11</t>
  </si>
  <si>
    <t>Капитальный ремонт по объекту бассейн "Дельфин", ул. Горького, 9а</t>
  </si>
  <si>
    <t>Капитальный ремонт  МУ "Спорткомплекс "Юбилейный", г. Рыбница,                                                               ул. Юбилейная, 33а</t>
  </si>
  <si>
    <t xml:space="preserve">Капитальный ремонт ГУ ГКЦ "Дворец Республики", г. Тирасполь, ул. 25 Октября, 96 </t>
  </si>
  <si>
    <t>Замена оконных блоков и ремонт санузлов в здании прокуратуры г. Слободзеи, расположенной по адресу г. Слободзея, ул. Фрунзе, 273</t>
  </si>
  <si>
    <t>Капитальный ремонт здания Управления Следственного комитета ПМР, расположенного по адресу г. Тирасполь, пер. 8 Марта</t>
  </si>
  <si>
    <t>Капитальный ремонт здания Бендерского городского суда, расположенного по адресу г. Бендеры, ул. Пушкина, 50</t>
  </si>
  <si>
    <t>Капитальный ремонт здания суда г. Рыбницы и Рыбницкого района, расположенного по адресу   г. Рыбница, ул. Ленина, 1а</t>
  </si>
  <si>
    <t>Капитальный ремонт здания Центральной избирательной комисии ПМР, расположенной по адресу г. Тирасполь, ул. Шевченко, 12в</t>
  </si>
  <si>
    <t>Капитальный ремонт кровли здания ГС управления документацией и архивами ПМР, расположенной по адресу: г. Тирасполь, ул. Текстильщиков, 36, в том числе проектные работы</t>
  </si>
  <si>
    <r>
      <t xml:space="preserve">Программа модернизации пищевых блоков в образовательных учреждениях Приднестровской Молдавской Республики  </t>
    </r>
    <r>
      <rPr>
        <sz val="11.5"/>
        <rFont val="Times New Roman"/>
        <family val="1"/>
        <charset val="204"/>
      </rPr>
      <t>(в соответствии с распоряжением Правительства ПМР от 19.06.19 г.  № 479р)</t>
    </r>
  </si>
  <si>
    <t xml:space="preserve">                                     ".</t>
  </si>
  <si>
    <t>Капитальный ремонт детского сада "Извораш", с. Ташлык, ул. Целых, 26а</t>
  </si>
  <si>
    <t>Аркада-реконструкция центральной части г. Слободзеи, в том числе обустройство пешеходной зоны по ул. Фрунзе с примыканием к Мемориалу Славы в г. Слободзее</t>
  </si>
  <si>
    <t>Приобретение оборудования для специализированного учреждения МСКОУ № 2,                    ул. К. Либкнехта, 144а, г. Тирасполь</t>
  </si>
  <si>
    <t xml:space="preserve">Завершение работ по реконструкции  помещения в здании, расположенном по адресу                г. Бендеры, ул. Первомайская, 49, с целью создания центра спортивной подготовки для людей с ограниченными физическими возможностями, в том числе проектные работы </t>
  </si>
  <si>
    <t>Благоустройство прилегающей территории к Дому культуры по ул. 50 лет Октября                      в г. Слободзее</t>
  </si>
  <si>
    <t>Завершение строительства 2-этажной казармы на 200 человек, военный городок № 4,                 г. Тирасполь, в том числе проектные работы</t>
  </si>
  <si>
    <t>Реконструкция здания Управления Следственного комитета  г. Бендеры, по адресу                     г. Бендеры, ул. Дзержинского, 55</t>
  </si>
  <si>
    <t>Капитальный ремонт ГУ "Республиканский специализированный Дом ребенка"                         г. Тирасполь, ул. 1 Мая, 26</t>
  </si>
  <si>
    <t>Капитальный ремонт детского сада комбинированного вида "Красная шапочка",                         г. Дубоссары, ул. Ленина, 157</t>
  </si>
  <si>
    <t xml:space="preserve">Капитальный ремонт здания прокуратуры г. Каменки, расположенной  по адресу                       г. Каменка, ул. Ленина, 21 </t>
  </si>
  <si>
    <t xml:space="preserve">ПРИЛОЖЕНИЕ
к Распоряжению Президента
Приднестровской Молдавской
Республики
от  22  мая 2020 года № 149рп
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</si>
</sst>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name val="Calibri"/>
      <family val="2"/>
      <charset val="204"/>
    </font>
    <font>
      <b/>
      <sz val="12"/>
      <name val="Times New Roman"/>
      <family val="1"/>
      <charset val="204"/>
    </font>
    <font>
      <sz val="12"/>
      <color indexed="10"/>
      <name val="Calibri"/>
      <family val="2"/>
      <charset val="204"/>
    </font>
    <font>
      <b/>
      <u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u/>
      <sz val="12"/>
      <name val="Times New Roman"/>
      <family val="1"/>
      <charset val="204"/>
    </font>
    <font>
      <sz val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color rgb="FFFF0000"/>
      <name val="Calibri"/>
      <family val="2"/>
      <charset val="204"/>
    </font>
    <font>
      <sz val="14"/>
      <color theme="1"/>
      <name val="Times New Roman"/>
      <family val="1"/>
      <charset val="204"/>
    </font>
    <font>
      <sz val="13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sz val="11.5"/>
      <name val="Times New Roman"/>
      <family val="1"/>
      <charset val="204"/>
    </font>
    <font>
      <b/>
      <sz val="11.5"/>
      <name val="Times New Roman"/>
      <family val="1"/>
      <charset val="204"/>
    </font>
    <font>
      <sz val="11.5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1" fillId="2" borderId="0" xfId="0" applyFont="1" applyFill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1" fillId="0" borderId="0" xfId="0" applyFont="1" applyAlignment="1">
      <alignment horizontal="right" wrapText="1"/>
    </xf>
    <xf numFmtId="0" fontId="10" fillId="0" borderId="0" xfId="0" applyFont="1" applyAlignment="1">
      <alignment vertical="center" wrapText="1"/>
    </xf>
    <xf numFmtId="0" fontId="11" fillId="0" borderId="0" xfId="0" applyFont="1"/>
    <xf numFmtId="0" fontId="13" fillId="0" borderId="1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right" vertical="center" wrapText="1"/>
    </xf>
    <xf numFmtId="3" fontId="3" fillId="0" borderId="1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3" fontId="1" fillId="0" borderId="1" xfId="0" applyNumberFormat="1" applyFont="1" applyBorder="1" applyAlignment="1">
      <alignment vertical="center" wrapText="1"/>
    </xf>
    <xf numFmtId="3" fontId="3" fillId="4" borderId="1" xfId="0" applyNumberFormat="1" applyFont="1" applyFill="1" applyBorder="1" applyAlignment="1">
      <alignment horizontal="right" vertical="center" wrapText="1"/>
    </xf>
    <xf numFmtId="3" fontId="1" fillId="2" borderId="1" xfId="0" applyNumberFormat="1" applyFont="1" applyFill="1" applyBorder="1" applyAlignment="1">
      <alignment horizontal="right" vertical="center" wrapText="1"/>
    </xf>
    <xf numFmtId="3" fontId="3" fillId="3" borderId="1" xfId="0" applyNumberFormat="1" applyFont="1" applyFill="1" applyBorder="1" applyAlignment="1">
      <alignment horizontal="right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3" fontId="3" fillId="5" borderId="1" xfId="0" applyNumberFormat="1" applyFont="1" applyFill="1" applyBorder="1" applyAlignment="1">
      <alignment horizontal="right" vertical="center" wrapText="1"/>
    </xf>
    <xf numFmtId="0" fontId="2" fillId="0" borderId="6" xfId="0" applyFont="1" applyBorder="1" applyAlignment="1">
      <alignment wrapText="1"/>
    </xf>
    <xf numFmtId="0" fontId="1" fillId="0" borderId="0" xfId="0" applyFont="1" applyAlignment="1">
      <alignment horizontal="right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3" fontId="15" fillId="2" borderId="1" xfId="0" applyNumberFormat="1" applyFont="1" applyFill="1" applyBorder="1" applyAlignment="1">
      <alignment horizontal="right" vertical="center" wrapText="1"/>
    </xf>
    <xf numFmtId="0" fontId="1" fillId="0" borderId="0" xfId="0" applyFont="1" applyBorder="1" applyAlignment="1">
      <alignment horizontal="right" wrapText="1"/>
    </xf>
    <xf numFmtId="3" fontId="15" fillId="0" borderId="1" xfId="0" applyNumberFormat="1" applyFont="1" applyBorder="1" applyAlignment="1">
      <alignment horizontal="right" vertical="center" wrapText="1"/>
    </xf>
    <xf numFmtId="0" fontId="1" fillId="4" borderId="1" xfId="0" applyFont="1" applyFill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4" borderId="5" xfId="0" applyFont="1" applyFill="1" applyBorder="1" applyAlignment="1">
      <alignment horizontal="center" vertical="center" wrapText="1"/>
    </xf>
    <xf numFmtId="3" fontId="16" fillId="4" borderId="1" xfId="0" applyNumberFormat="1" applyFont="1" applyFill="1" applyBorder="1" applyAlignment="1">
      <alignment horizontal="right" vertical="center" wrapText="1"/>
    </xf>
    <xf numFmtId="3" fontId="15" fillId="0" borderId="1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center" vertical="center" wrapText="1"/>
    </xf>
    <xf numFmtId="3" fontId="1" fillId="5" borderId="1" xfId="0" applyNumberFormat="1" applyFont="1" applyFill="1" applyBorder="1" applyAlignment="1">
      <alignment horizontal="right" vertical="center" wrapText="1"/>
    </xf>
    <xf numFmtId="0" fontId="17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righ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12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15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left" vertical="top" wrapText="1"/>
    </xf>
    <xf numFmtId="0" fontId="15" fillId="0" borderId="4" xfId="0" applyFont="1" applyBorder="1" applyAlignment="1">
      <alignment horizontal="left" vertical="top" wrapText="1"/>
    </xf>
    <xf numFmtId="0" fontId="15" fillId="0" borderId="2" xfId="0" applyFont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left" vertical="center" wrapText="1"/>
    </xf>
    <xf numFmtId="4" fontId="1" fillId="0" borderId="1" xfId="0" applyNumberFormat="1" applyFont="1" applyFill="1" applyBorder="1" applyAlignment="1">
      <alignment horizontal="left" vertical="center" wrapText="1"/>
    </xf>
    <xf numFmtId="1" fontId="1" fillId="0" borderId="1" xfId="0" applyNumberFormat="1" applyFont="1" applyBorder="1" applyAlignment="1">
      <alignment horizontal="left" vertical="center" wrapText="1"/>
    </xf>
    <xf numFmtId="0" fontId="15" fillId="2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3" fontId="1" fillId="0" borderId="1" xfId="0" applyNumberFormat="1" applyFont="1" applyBorder="1" applyAlignment="1">
      <alignment horizontal="left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5" fillId="0" borderId="3" xfId="0" applyFont="1" applyBorder="1" applyAlignment="1">
      <alignment horizontal="left" vertical="center" wrapText="1"/>
    </xf>
    <xf numFmtId="0" fontId="15" fillId="0" borderId="4" xfId="0" applyFont="1" applyBorder="1" applyAlignment="1">
      <alignment horizontal="left" vertical="center" wrapText="1"/>
    </xf>
    <xf numFmtId="0" fontId="15" fillId="0" borderId="2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16" fillId="4" borderId="3" xfId="0" applyFont="1" applyFill="1" applyBorder="1" applyAlignment="1">
      <alignment horizontal="left" vertical="center" wrapText="1"/>
    </xf>
    <xf numFmtId="0" fontId="16" fillId="4" borderId="4" xfId="0" applyFont="1" applyFill="1" applyBorder="1" applyAlignment="1">
      <alignment horizontal="left" vertical="center" wrapText="1"/>
    </xf>
    <xf numFmtId="0" fontId="16" fillId="4" borderId="2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16" fillId="0" borderId="7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6" fillId="0" borderId="3" xfId="0" applyFont="1" applyBorder="1" applyAlignment="1">
      <alignment horizontal="left" vertical="center" wrapText="1"/>
    </xf>
    <xf numFmtId="0" fontId="16" fillId="0" borderId="4" xfId="0" applyFont="1" applyBorder="1" applyAlignment="1">
      <alignment horizontal="left" vertical="center" wrapText="1"/>
    </xf>
    <xf numFmtId="0" fontId="16" fillId="0" borderId="2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P240"/>
  <sheetViews>
    <sheetView tabSelected="1" view="pageLayout" topLeftCell="A2" zoomScaleNormal="100" zoomScaleSheetLayoutView="75" workbookViewId="0">
      <selection activeCell="B3" sqref="B3"/>
    </sheetView>
  </sheetViews>
  <sheetFormatPr defaultColWidth="9.140625" defaultRowHeight="15.75"/>
  <cols>
    <col min="1" max="1" width="5.42578125" style="4" customWidth="1"/>
    <col min="2" max="2" width="57.28515625" style="4" customWidth="1"/>
    <col min="3" max="3" width="8.42578125" style="4" customWidth="1"/>
    <col min="4" max="4" width="21.7109375" style="4" customWidth="1"/>
    <col min="5" max="5" width="19" style="24" customWidth="1"/>
    <col min="6" max="16384" width="9.140625" style="4"/>
  </cols>
  <sheetData>
    <row r="1" spans="1:8" ht="10.5" hidden="1" customHeight="1">
      <c r="B1" s="25"/>
      <c r="C1" s="29"/>
      <c r="D1" s="29"/>
      <c r="E1" s="29"/>
      <c r="F1" s="5"/>
    </row>
    <row r="2" spans="1:8" ht="128.25" customHeight="1">
      <c r="A2" s="9"/>
      <c r="B2" s="25"/>
      <c r="C2" s="45" t="s">
        <v>165</v>
      </c>
      <c r="D2" s="45"/>
      <c r="E2" s="45"/>
    </row>
    <row r="3" spans="1:8" ht="132" customHeight="1">
      <c r="A3" s="9"/>
      <c r="B3" s="25"/>
      <c r="C3" s="45" t="s">
        <v>137</v>
      </c>
      <c r="D3" s="45"/>
      <c r="E3" s="45"/>
    </row>
    <row r="4" spans="1:8" ht="51.6" customHeight="1">
      <c r="A4" s="51" t="s">
        <v>128</v>
      </c>
      <c r="B4" s="51"/>
      <c r="C4" s="51"/>
      <c r="D4" s="51"/>
      <c r="E4" s="51"/>
    </row>
    <row r="5" spans="1:8">
      <c r="A5" s="52"/>
      <c r="B5" s="52"/>
      <c r="C5" s="52"/>
      <c r="D5" s="52"/>
      <c r="E5" s="52"/>
    </row>
    <row r="6" spans="1:8" s="3" customFormat="1" ht="31.5">
      <c r="A6" s="27" t="s">
        <v>43</v>
      </c>
      <c r="B6" s="47" t="s">
        <v>44</v>
      </c>
      <c r="C6" s="47"/>
      <c r="D6" s="47"/>
      <c r="E6" s="22" t="s">
        <v>45</v>
      </c>
      <c r="H6" s="11"/>
    </row>
    <row r="7" spans="1:8" s="3" customFormat="1" ht="26.25" customHeight="1">
      <c r="A7" s="49" t="s">
        <v>46</v>
      </c>
      <c r="B7" s="49"/>
      <c r="C7" s="49"/>
      <c r="D7" s="49"/>
      <c r="E7" s="49"/>
    </row>
    <row r="8" spans="1:8" s="6" customFormat="1" ht="37.5" customHeight="1">
      <c r="A8" s="46" t="s">
        <v>49</v>
      </c>
      <c r="B8" s="46"/>
      <c r="C8" s="46"/>
      <c r="D8" s="46"/>
      <c r="E8" s="46"/>
    </row>
    <row r="9" spans="1:8" s="6" customFormat="1">
      <c r="A9" s="47" t="s">
        <v>50</v>
      </c>
      <c r="B9" s="47"/>
      <c r="C9" s="47"/>
      <c r="D9" s="47"/>
      <c r="E9" s="47"/>
    </row>
    <row r="10" spans="1:8" s="6" customFormat="1">
      <c r="A10" s="15">
        <v>1</v>
      </c>
      <c r="B10" s="48" t="s">
        <v>51</v>
      </c>
      <c r="C10" s="48"/>
      <c r="D10" s="48"/>
      <c r="E10" s="13">
        <f>3000000-970000</f>
        <v>2030000</v>
      </c>
    </row>
    <row r="11" spans="1:8" s="6" customFormat="1">
      <c r="A11" s="15"/>
      <c r="B11" s="50" t="s">
        <v>47</v>
      </c>
      <c r="C11" s="50"/>
      <c r="D11" s="50"/>
      <c r="E11" s="14">
        <f>E10</f>
        <v>2030000</v>
      </c>
    </row>
    <row r="12" spans="1:8" s="6" customFormat="1">
      <c r="A12" s="47" t="s">
        <v>52</v>
      </c>
      <c r="B12" s="47"/>
      <c r="C12" s="47"/>
      <c r="D12" s="47"/>
      <c r="E12" s="47"/>
    </row>
    <row r="13" spans="1:8" s="6" customFormat="1" ht="49.9" customHeight="1">
      <c r="A13" s="15">
        <v>1</v>
      </c>
      <c r="B13" s="48" t="s">
        <v>53</v>
      </c>
      <c r="C13" s="48"/>
      <c r="D13" s="48"/>
      <c r="E13" s="13">
        <v>470000</v>
      </c>
    </row>
    <row r="14" spans="1:8" s="6" customFormat="1">
      <c r="A14" s="15"/>
      <c r="B14" s="50" t="s">
        <v>47</v>
      </c>
      <c r="C14" s="50"/>
      <c r="D14" s="50"/>
      <c r="E14" s="14">
        <f>E13</f>
        <v>470000</v>
      </c>
    </row>
    <row r="15" spans="1:8" s="6" customFormat="1" ht="21.75" customHeight="1">
      <c r="A15" s="47" t="s">
        <v>54</v>
      </c>
      <c r="B15" s="47"/>
      <c r="C15" s="47"/>
      <c r="D15" s="47"/>
      <c r="E15" s="47"/>
    </row>
    <row r="16" spans="1:8" s="6" customFormat="1">
      <c r="A16" s="15">
        <v>1</v>
      </c>
      <c r="B16" s="48" t="s">
        <v>71</v>
      </c>
      <c r="C16" s="48"/>
      <c r="D16" s="48"/>
      <c r="E16" s="13">
        <f>3820879-3611819</f>
        <v>209060</v>
      </c>
    </row>
    <row r="17" spans="1:5" s="6" customFormat="1">
      <c r="A17" s="15"/>
      <c r="B17" s="50" t="s">
        <v>47</v>
      </c>
      <c r="C17" s="50"/>
      <c r="D17" s="50"/>
      <c r="E17" s="14">
        <f>SUM(E16)</f>
        <v>209060</v>
      </c>
    </row>
    <row r="18" spans="1:5" s="6" customFormat="1" ht="24" customHeight="1">
      <c r="A18" s="47" t="s">
        <v>21</v>
      </c>
      <c r="B18" s="47"/>
      <c r="C18" s="47"/>
      <c r="D18" s="47"/>
      <c r="E18" s="47"/>
    </row>
    <row r="19" spans="1:5" s="6" customFormat="1" ht="34.5" customHeight="1">
      <c r="A19" s="15">
        <v>1</v>
      </c>
      <c r="B19" s="48" t="s">
        <v>157</v>
      </c>
      <c r="C19" s="48"/>
      <c r="D19" s="48"/>
      <c r="E19" s="13">
        <v>1150810</v>
      </c>
    </row>
    <row r="20" spans="1:5" s="6" customFormat="1">
      <c r="A20" s="15"/>
      <c r="B20" s="50" t="s">
        <v>47</v>
      </c>
      <c r="C20" s="50"/>
      <c r="D20" s="50"/>
      <c r="E20" s="14">
        <f>E19</f>
        <v>1150810</v>
      </c>
    </row>
    <row r="21" spans="1:5" s="6" customFormat="1" ht="22.5" customHeight="1">
      <c r="A21" s="47" t="s">
        <v>82</v>
      </c>
      <c r="B21" s="47"/>
      <c r="C21" s="47"/>
      <c r="D21" s="47"/>
      <c r="E21" s="47"/>
    </row>
    <row r="22" spans="1:5" s="6" customFormat="1" ht="56.45" customHeight="1">
      <c r="A22" s="15">
        <v>1</v>
      </c>
      <c r="B22" s="48" t="s">
        <v>129</v>
      </c>
      <c r="C22" s="48"/>
      <c r="D22" s="48"/>
      <c r="E22" s="13">
        <v>180000</v>
      </c>
    </row>
    <row r="23" spans="1:5" s="6" customFormat="1">
      <c r="A23" s="15"/>
      <c r="B23" s="50" t="s">
        <v>47</v>
      </c>
      <c r="C23" s="50"/>
      <c r="D23" s="50"/>
      <c r="E23" s="14">
        <f>E22</f>
        <v>180000</v>
      </c>
    </row>
    <row r="24" spans="1:5" s="6" customFormat="1">
      <c r="A24" s="47" t="s">
        <v>33</v>
      </c>
      <c r="B24" s="47"/>
      <c r="C24" s="47"/>
      <c r="D24" s="47"/>
      <c r="E24" s="47"/>
    </row>
    <row r="25" spans="1:5" s="6" customFormat="1" ht="37.5" customHeight="1">
      <c r="A25" s="15">
        <v>1</v>
      </c>
      <c r="B25" s="48" t="s">
        <v>138</v>
      </c>
      <c r="C25" s="48"/>
      <c r="D25" s="48"/>
      <c r="E25" s="13">
        <v>18282</v>
      </c>
    </row>
    <row r="26" spans="1:5" s="6" customFormat="1">
      <c r="A26" s="15"/>
      <c r="B26" s="50" t="s">
        <v>47</v>
      </c>
      <c r="C26" s="50"/>
      <c r="D26" s="50"/>
      <c r="E26" s="14">
        <f>E25</f>
        <v>18282</v>
      </c>
    </row>
    <row r="27" spans="1:5" s="6" customFormat="1">
      <c r="A27" s="47" t="s">
        <v>72</v>
      </c>
      <c r="B27" s="47"/>
      <c r="C27" s="47"/>
      <c r="D27" s="47"/>
      <c r="E27" s="47"/>
    </row>
    <row r="28" spans="1:5" s="6" customFormat="1" ht="37.15" customHeight="1">
      <c r="A28" s="15">
        <v>1</v>
      </c>
      <c r="B28" s="48" t="s">
        <v>83</v>
      </c>
      <c r="C28" s="48"/>
      <c r="D28" s="48"/>
      <c r="E28" s="13">
        <v>2995892</v>
      </c>
    </row>
    <row r="29" spans="1:5" s="6" customFormat="1">
      <c r="A29" s="15"/>
      <c r="B29" s="50" t="s">
        <v>47</v>
      </c>
      <c r="C29" s="50"/>
      <c r="D29" s="50"/>
      <c r="E29" s="14">
        <f>E28</f>
        <v>2995892</v>
      </c>
    </row>
    <row r="30" spans="1:5" s="6" customFormat="1">
      <c r="A30" s="47" t="s">
        <v>108</v>
      </c>
      <c r="B30" s="47"/>
      <c r="C30" s="47"/>
      <c r="D30" s="47"/>
      <c r="E30" s="47"/>
    </row>
    <row r="31" spans="1:5" s="6" customFormat="1" ht="29.45" customHeight="1">
      <c r="A31" s="15">
        <v>1</v>
      </c>
      <c r="B31" s="48" t="s">
        <v>84</v>
      </c>
      <c r="C31" s="48"/>
      <c r="D31" s="48"/>
      <c r="E31" s="13">
        <v>288929</v>
      </c>
    </row>
    <row r="32" spans="1:5" s="6" customFormat="1">
      <c r="A32" s="15"/>
      <c r="B32" s="50" t="s">
        <v>47</v>
      </c>
      <c r="C32" s="50"/>
      <c r="D32" s="50"/>
      <c r="E32" s="14">
        <f>E31</f>
        <v>288929</v>
      </c>
    </row>
    <row r="33" spans="1:5" s="6" customFormat="1">
      <c r="A33" s="47" t="s">
        <v>48</v>
      </c>
      <c r="B33" s="47"/>
      <c r="C33" s="47"/>
      <c r="D33" s="47"/>
      <c r="E33" s="47"/>
    </row>
    <row r="34" spans="1:5" s="6" customFormat="1" ht="24" customHeight="1">
      <c r="A34" s="41">
        <v>1</v>
      </c>
      <c r="B34" s="53" t="s">
        <v>140</v>
      </c>
      <c r="C34" s="53"/>
      <c r="D34" s="53"/>
      <c r="E34" s="30">
        <v>894574</v>
      </c>
    </row>
    <row r="35" spans="1:5" s="6" customFormat="1">
      <c r="A35" s="15"/>
      <c r="B35" s="50" t="s">
        <v>47</v>
      </c>
      <c r="C35" s="50"/>
      <c r="D35" s="50"/>
      <c r="E35" s="14">
        <f>SUM(E34)</f>
        <v>894574</v>
      </c>
    </row>
    <row r="36" spans="1:5" s="6" customFormat="1">
      <c r="A36" s="15"/>
      <c r="B36" s="50" t="s">
        <v>73</v>
      </c>
      <c r="C36" s="50"/>
      <c r="D36" s="50"/>
      <c r="E36" s="14">
        <f>E11+E14+E20+E17+E23+E233+E26+E29+E32+E35</f>
        <v>8536275</v>
      </c>
    </row>
    <row r="37" spans="1:5" s="6" customFormat="1" ht="22.15" customHeight="1">
      <c r="A37" s="46" t="s">
        <v>117</v>
      </c>
      <c r="B37" s="46"/>
      <c r="C37" s="46"/>
      <c r="D37" s="46"/>
      <c r="E37" s="46"/>
    </row>
    <row r="38" spans="1:5" s="6" customFormat="1" ht="21.6" customHeight="1">
      <c r="A38" s="47" t="s">
        <v>39</v>
      </c>
      <c r="B38" s="47"/>
      <c r="C38" s="47"/>
      <c r="D38" s="47"/>
      <c r="E38" s="47"/>
    </row>
    <row r="39" spans="1:5" s="6" customFormat="1" ht="51.6" customHeight="1">
      <c r="A39" s="15">
        <v>1</v>
      </c>
      <c r="B39" s="48" t="s">
        <v>126</v>
      </c>
      <c r="C39" s="48"/>
      <c r="D39" s="48"/>
      <c r="E39" s="13">
        <f>1600000+1718228-199809-5655</f>
        <v>3112764</v>
      </c>
    </row>
    <row r="40" spans="1:5" s="6" customFormat="1">
      <c r="A40" s="15"/>
      <c r="B40" s="50" t="s">
        <v>47</v>
      </c>
      <c r="C40" s="50"/>
      <c r="D40" s="50"/>
      <c r="E40" s="14">
        <f>E39</f>
        <v>3112764</v>
      </c>
    </row>
    <row r="41" spans="1:5" s="6" customFormat="1" ht="20.25" customHeight="1">
      <c r="A41" s="47" t="s">
        <v>74</v>
      </c>
      <c r="B41" s="47"/>
      <c r="C41" s="47"/>
      <c r="D41" s="47"/>
      <c r="E41" s="47"/>
    </row>
    <row r="42" spans="1:5" s="6" customFormat="1" ht="48.6" customHeight="1">
      <c r="A42" s="15">
        <v>1</v>
      </c>
      <c r="B42" s="62" t="s">
        <v>85</v>
      </c>
      <c r="C42" s="62"/>
      <c r="D42" s="62"/>
      <c r="E42" s="20">
        <f>2000000+1002624-27063-300000</f>
        <v>2675561</v>
      </c>
    </row>
    <row r="43" spans="1:5" s="6" customFormat="1">
      <c r="A43" s="15"/>
      <c r="B43" s="50" t="s">
        <v>47</v>
      </c>
      <c r="C43" s="50"/>
      <c r="D43" s="50"/>
      <c r="E43" s="14">
        <f>SUM(E42:E42)</f>
        <v>2675561</v>
      </c>
    </row>
    <row r="44" spans="1:5" s="6" customFormat="1" ht="20.45" customHeight="1">
      <c r="A44" s="67" t="s">
        <v>11</v>
      </c>
      <c r="B44" s="67"/>
      <c r="C44" s="67"/>
      <c r="D44" s="67"/>
      <c r="E44" s="67"/>
    </row>
    <row r="45" spans="1:5" s="6" customFormat="1" ht="24" customHeight="1">
      <c r="A45" s="15">
        <v>1</v>
      </c>
      <c r="B45" s="48" t="s">
        <v>86</v>
      </c>
      <c r="C45" s="48"/>
      <c r="D45" s="48"/>
      <c r="E45" s="13">
        <f>2886902-2802743</f>
        <v>84159</v>
      </c>
    </row>
    <row r="46" spans="1:5" s="6" customFormat="1">
      <c r="A46" s="15"/>
      <c r="B46" s="50" t="s">
        <v>47</v>
      </c>
      <c r="C46" s="50"/>
      <c r="D46" s="50"/>
      <c r="E46" s="14">
        <f>E45</f>
        <v>84159</v>
      </c>
    </row>
    <row r="47" spans="1:5" s="6" customFormat="1">
      <c r="A47" s="47" t="s">
        <v>21</v>
      </c>
      <c r="B47" s="47"/>
      <c r="C47" s="47"/>
      <c r="D47" s="47"/>
      <c r="E47" s="47"/>
    </row>
    <row r="48" spans="1:5" s="6" customFormat="1" ht="53.25" customHeight="1">
      <c r="A48" s="15">
        <v>1</v>
      </c>
      <c r="B48" s="48" t="s">
        <v>131</v>
      </c>
      <c r="C48" s="48"/>
      <c r="D48" s="48"/>
      <c r="E48" s="13">
        <f>5900000-600000+234076+10890317-5244942+16000000</f>
        <v>27179451</v>
      </c>
    </row>
    <row r="49" spans="1:5" s="6" customFormat="1" ht="33" customHeight="1">
      <c r="A49" s="15">
        <v>2</v>
      </c>
      <c r="B49" s="65" t="s">
        <v>109</v>
      </c>
      <c r="C49" s="65"/>
      <c r="D49" s="65"/>
      <c r="E49" s="13">
        <f>2338283-119079</f>
        <v>2219204</v>
      </c>
    </row>
    <row r="50" spans="1:5" s="6" customFormat="1" ht="22.15" customHeight="1">
      <c r="A50" s="15">
        <v>3</v>
      </c>
      <c r="B50" s="63" t="s">
        <v>75</v>
      </c>
      <c r="C50" s="63"/>
      <c r="D50" s="63"/>
      <c r="E50" s="13">
        <v>157794</v>
      </c>
    </row>
    <row r="51" spans="1:5" s="6" customFormat="1" ht="46.9" customHeight="1">
      <c r="A51" s="15">
        <v>4</v>
      </c>
      <c r="B51" s="66" t="s">
        <v>139</v>
      </c>
      <c r="C51" s="66"/>
      <c r="D51" s="66"/>
      <c r="E51" s="28">
        <v>98745</v>
      </c>
    </row>
    <row r="52" spans="1:5" s="6" customFormat="1">
      <c r="A52" s="15"/>
      <c r="B52" s="50" t="s">
        <v>47</v>
      </c>
      <c r="C52" s="50"/>
      <c r="D52" s="50"/>
      <c r="E52" s="14">
        <f>SUM(E48:E51)</f>
        <v>29655194</v>
      </c>
    </row>
    <row r="53" spans="1:5" s="6" customFormat="1">
      <c r="A53" s="47" t="s">
        <v>76</v>
      </c>
      <c r="B53" s="47"/>
      <c r="C53" s="47"/>
      <c r="D53" s="47"/>
      <c r="E53" s="47"/>
    </row>
    <row r="54" spans="1:5" s="6" customFormat="1" ht="51" customHeight="1">
      <c r="A54" s="15">
        <v>1</v>
      </c>
      <c r="B54" s="62" t="s">
        <v>0</v>
      </c>
      <c r="C54" s="62"/>
      <c r="D54" s="62"/>
      <c r="E54" s="13">
        <v>1981879</v>
      </c>
    </row>
    <row r="55" spans="1:5" s="6" customFormat="1" ht="24" customHeight="1">
      <c r="A55" s="15">
        <v>2</v>
      </c>
      <c r="B55" s="62" t="s">
        <v>55</v>
      </c>
      <c r="C55" s="62"/>
      <c r="D55" s="62"/>
      <c r="E55" s="13">
        <v>1000000</v>
      </c>
    </row>
    <row r="56" spans="1:5" s="6" customFormat="1" ht="21" customHeight="1">
      <c r="A56" s="15">
        <v>3</v>
      </c>
      <c r="B56" s="62" t="s">
        <v>87</v>
      </c>
      <c r="C56" s="62"/>
      <c r="D56" s="62"/>
      <c r="E56" s="13">
        <f>1871901+1870210</f>
        <v>3742111</v>
      </c>
    </row>
    <row r="57" spans="1:5" s="6" customFormat="1" ht="55.15" customHeight="1">
      <c r="A57" s="15">
        <v>4</v>
      </c>
      <c r="B57" s="62" t="s">
        <v>158</v>
      </c>
      <c r="C57" s="62"/>
      <c r="D57" s="62"/>
      <c r="E57" s="13">
        <v>804518</v>
      </c>
    </row>
    <row r="58" spans="1:5" s="6" customFormat="1">
      <c r="A58" s="15"/>
      <c r="B58" s="50" t="s">
        <v>47</v>
      </c>
      <c r="C58" s="50"/>
      <c r="D58" s="50"/>
      <c r="E58" s="14">
        <f>SUM(E54:E57)</f>
        <v>7528508</v>
      </c>
    </row>
    <row r="59" spans="1:5" s="6" customFormat="1">
      <c r="A59" s="47" t="s">
        <v>56</v>
      </c>
      <c r="B59" s="47"/>
      <c r="C59" s="47"/>
      <c r="D59" s="47"/>
      <c r="E59" s="47"/>
    </row>
    <row r="60" spans="1:5" s="6" customFormat="1" ht="31.9" customHeight="1">
      <c r="A60" s="15">
        <v>1</v>
      </c>
      <c r="B60" s="63" t="s">
        <v>118</v>
      </c>
      <c r="C60" s="63"/>
      <c r="D60" s="63"/>
      <c r="E60" s="13">
        <v>600000</v>
      </c>
    </row>
    <row r="61" spans="1:5" s="6" customFormat="1" ht="36.6" customHeight="1">
      <c r="A61" s="15">
        <v>2</v>
      </c>
      <c r="B61" s="48" t="s">
        <v>156</v>
      </c>
      <c r="C61" s="48"/>
      <c r="D61" s="48"/>
      <c r="E61" s="13">
        <v>570755</v>
      </c>
    </row>
    <row r="62" spans="1:5" s="6" customFormat="1" ht="33" customHeight="1">
      <c r="A62" s="15">
        <v>3</v>
      </c>
      <c r="B62" s="48" t="s">
        <v>159</v>
      </c>
      <c r="C62" s="48"/>
      <c r="D62" s="48"/>
      <c r="E62" s="13">
        <v>198717</v>
      </c>
    </row>
    <row r="63" spans="1:5" s="6" customFormat="1">
      <c r="A63" s="15"/>
      <c r="B63" s="50" t="s">
        <v>47</v>
      </c>
      <c r="C63" s="50"/>
      <c r="D63" s="50"/>
      <c r="E63" s="14">
        <f>SUM(E60:E62)</f>
        <v>1369472</v>
      </c>
    </row>
    <row r="64" spans="1:5" s="6" customFormat="1" ht="19.899999999999999" customHeight="1">
      <c r="A64" s="47" t="s">
        <v>72</v>
      </c>
      <c r="B64" s="47"/>
      <c r="C64" s="47"/>
      <c r="D64" s="47"/>
      <c r="E64" s="47"/>
    </row>
    <row r="65" spans="1:250" s="6" customFormat="1" ht="37.9" customHeight="1">
      <c r="A65" s="15">
        <v>1</v>
      </c>
      <c r="B65" s="48" t="s">
        <v>1</v>
      </c>
      <c r="C65" s="48"/>
      <c r="D65" s="48"/>
      <c r="E65" s="13">
        <f>9200000-2000000-335546+4000000-6822577</f>
        <v>4041877</v>
      </c>
    </row>
    <row r="66" spans="1:250" s="6" customFormat="1" ht="23.45" customHeight="1">
      <c r="A66" s="15">
        <v>2</v>
      </c>
      <c r="B66" s="62" t="s">
        <v>2</v>
      </c>
      <c r="C66" s="62"/>
      <c r="D66" s="62"/>
      <c r="E66" s="13">
        <f>1000000-740849</f>
        <v>259151</v>
      </c>
    </row>
    <row r="67" spans="1:250" s="6" customFormat="1">
      <c r="A67" s="15"/>
      <c r="B67" s="50" t="s">
        <v>47</v>
      </c>
      <c r="C67" s="50"/>
      <c r="D67" s="50"/>
      <c r="E67" s="14">
        <f>SUM(E65:E66)</f>
        <v>4301028</v>
      </c>
    </row>
    <row r="68" spans="1:250" s="6" customFormat="1" ht="22.5" customHeight="1">
      <c r="A68" s="47" t="s">
        <v>13</v>
      </c>
      <c r="B68" s="47"/>
      <c r="C68" s="47"/>
      <c r="D68" s="47"/>
      <c r="E68" s="47"/>
    </row>
    <row r="69" spans="1:250" s="6" customFormat="1" ht="30.6" customHeight="1">
      <c r="A69" s="15">
        <v>1</v>
      </c>
      <c r="B69" s="48" t="s">
        <v>57</v>
      </c>
      <c r="C69" s="48"/>
      <c r="D69" s="48"/>
      <c r="E69" s="13">
        <f>2559808+1747000+200701</f>
        <v>4507509</v>
      </c>
    </row>
    <row r="70" spans="1:250" s="6" customFormat="1">
      <c r="A70" s="15"/>
      <c r="B70" s="50" t="s">
        <v>47</v>
      </c>
      <c r="C70" s="50"/>
      <c r="D70" s="50"/>
      <c r="E70" s="14">
        <f>SUM(E69:E69)</f>
        <v>4507509</v>
      </c>
    </row>
    <row r="71" spans="1:250" s="6" customFormat="1" ht="18.75" customHeight="1">
      <c r="A71" s="47" t="s">
        <v>3</v>
      </c>
      <c r="B71" s="47"/>
      <c r="C71" s="47"/>
      <c r="D71" s="47"/>
      <c r="E71" s="47"/>
    </row>
    <row r="72" spans="1:250" s="6" customFormat="1" ht="29.25" customHeight="1">
      <c r="A72" s="15">
        <v>1</v>
      </c>
      <c r="B72" s="63" t="s">
        <v>58</v>
      </c>
      <c r="C72" s="63"/>
      <c r="D72" s="63"/>
      <c r="E72" s="13">
        <v>1000000</v>
      </c>
    </row>
    <row r="73" spans="1:250" s="6" customFormat="1">
      <c r="A73" s="15"/>
      <c r="B73" s="50" t="s">
        <v>47</v>
      </c>
      <c r="C73" s="50"/>
      <c r="D73" s="50"/>
      <c r="E73" s="14">
        <f>SUM(E72:E72)</f>
        <v>1000000</v>
      </c>
    </row>
    <row r="74" spans="1:250" s="6" customFormat="1">
      <c r="A74" s="47" t="s">
        <v>59</v>
      </c>
      <c r="B74" s="47"/>
      <c r="C74" s="47"/>
      <c r="D74" s="47"/>
      <c r="E74" s="47"/>
    </row>
    <row r="75" spans="1:250" s="6" customFormat="1" ht="24.6" customHeight="1">
      <c r="A75" s="15">
        <v>1</v>
      </c>
      <c r="B75" s="64" t="s">
        <v>88</v>
      </c>
      <c r="C75" s="64"/>
      <c r="D75" s="64"/>
      <c r="E75" s="13">
        <f>3000000-500000</f>
        <v>2500000</v>
      </c>
    </row>
    <row r="76" spans="1:250" s="6" customFormat="1">
      <c r="A76" s="15"/>
      <c r="B76" s="50" t="s">
        <v>47</v>
      </c>
      <c r="C76" s="50"/>
      <c r="D76" s="50"/>
      <c r="E76" s="14">
        <f>SUM(E75:E75)</f>
        <v>2500000</v>
      </c>
    </row>
    <row r="77" spans="1:250" s="6" customFormat="1" ht="34.15" customHeight="1">
      <c r="A77" s="47" t="s">
        <v>26</v>
      </c>
      <c r="B77" s="47"/>
      <c r="C77" s="47"/>
      <c r="D77" s="47"/>
      <c r="E77" s="47"/>
    </row>
    <row r="78" spans="1:250" s="6" customFormat="1" ht="32.450000000000003" customHeight="1">
      <c r="A78" s="15">
        <v>1</v>
      </c>
      <c r="B78" s="48" t="s">
        <v>89</v>
      </c>
      <c r="C78" s="48"/>
      <c r="D78" s="48"/>
      <c r="E78" s="13">
        <v>387598</v>
      </c>
    </row>
    <row r="79" spans="1:250" s="6" customFormat="1">
      <c r="A79" s="15"/>
      <c r="B79" s="54" t="s">
        <v>47</v>
      </c>
      <c r="C79" s="55"/>
      <c r="D79" s="56"/>
      <c r="E79" s="14">
        <f>E78</f>
        <v>387598</v>
      </c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  <c r="EW79" s="2"/>
      <c r="EX79" s="2"/>
      <c r="EY79" s="2"/>
      <c r="EZ79" s="2"/>
      <c r="FA79" s="2"/>
      <c r="FB79" s="2"/>
      <c r="FC79" s="2"/>
      <c r="FD79" s="2"/>
      <c r="FE79" s="2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  <c r="FS79" s="2"/>
      <c r="FT79" s="2"/>
      <c r="FU79" s="2"/>
      <c r="FV79" s="2"/>
      <c r="FW79" s="2"/>
      <c r="FX79" s="2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  <c r="HI79" s="2"/>
      <c r="HJ79" s="2"/>
      <c r="HK79" s="2"/>
      <c r="HL79" s="2"/>
      <c r="HM79" s="2"/>
      <c r="HN79" s="2"/>
      <c r="HO79" s="2"/>
      <c r="HP79" s="2"/>
      <c r="HQ79" s="2"/>
      <c r="HR79" s="2"/>
      <c r="HS79" s="2"/>
      <c r="HT79" s="2"/>
      <c r="HU79" s="2"/>
      <c r="HV79" s="2"/>
      <c r="HW79" s="2"/>
      <c r="HX79" s="2"/>
      <c r="HY79" s="2"/>
      <c r="HZ79" s="2"/>
      <c r="IA79" s="2"/>
      <c r="IB79" s="2"/>
      <c r="IC79" s="2"/>
      <c r="ID79" s="2"/>
      <c r="IE79" s="2"/>
      <c r="IF79" s="2"/>
      <c r="IG79" s="2"/>
      <c r="IH79" s="2"/>
      <c r="II79" s="2"/>
      <c r="IJ79" s="2"/>
      <c r="IK79" s="2"/>
      <c r="IL79" s="2"/>
      <c r="IM79" s="2"/>
      <c r="IN79" s="2"/>
      <c r="IO79" s="2"/>
      <c r="IP79" s="2"/>
    </row>
    <row r="80" spans="1:250" s="6" customFormat="1" ht="23.25" customHeight="1">
      <c r="A80" s="47" t="s">
        <v>52</v>
      </c>
      <c r="B80" s="47"/>
      <c r="C80" s="47"/>
      <c r="D80" s="47"/>
      <c r="E80" s="47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2"/>
      <c r="GA80" s="2"/>
      <c r="GB80" s="2"/>
      <c r="GC80" s="2"/>
      <c r="GD80" s="2"/>
      <c r="GE80" s="2"/>
      <c r="GF80" s="2"/>
      <c r="GG80" s="2"/>
      <c r="GH80" s="2"/>
      <c r="GI80" s="2"/>
      <c r="GJ80" s="2"/>
      <c r="GK80" s="2"/>
      <c r="GL80" s="2"/>
      <c r="GM80" s="2"/>
      <c r="GN80" s="2"/>
      <c r="GO80" s="2"/>
      <c r="GP80" s="2"/>
      <c r="GQ80" s="2"/>
      <c r="GR80" s="2"/>
      <c r="GS80" s="2"/>
      <c r="GT80" s="2"/>
      <c r="GU80" s="2"/>
      <c r="GV80" s="2"/>
      <c r="GW80" s="2"/>
      <c r="GX80" s="2"/>
      <c r="GY80" s="2"/>
      <c r="GZ80" s="2"/>
      <c r="HA80" s="2"/>
      <c r="HB80" s="2"/>
      <c r="HC80" s="2"/>
      <c r="HD80" s="2"/>
      <c r="HE80" s="2"/>
      <c r="HF80" s="2"/>
      <c r="HG80" s="2"/>
      <c r="HH80" s="2"/>
      <c r="HI80" s="2"/>
      <c r="HJ80" s="2"/>
      <c r="HK80" s="2"/>
      <c r="HL80" s="2"/>
      <c r="HM80" s="2"/>
      <c r="HN80" s="2"/>
      <c r="HO80" s="2"/>
      <c r="HP80" s="2"/>
      <c r="HQ80" s="2"/>
      <c r="HR80" s="2"/>
      <c r="HS80" s="2"/>
      <c r="HT80" s="2"/>
      <c r="HU80" s="2"/>
      <c r="HV80" s="2"/>
      <c r="HW80" s="2"/>
      <c r="HX80" s="2"/>
      <c r="HY80" s="2"/>
      <c r="HZ80" s="2"/>
      <c r="IA80" s="2"/>
      <c r="IB80" s="2"/>
      <c r="IC80" s="2"/>
      <c r="ID80" s="2"/>
      <c r="IE80" s="2"/>
      <c r="IF80" s="2"/>
      <c r="IG80" s="2"/>
      <c r="IH80" s="2"/>
      <c r="II80" s="2"/>
      <c r="IJ80" s="2"/>
      <c r="IK80" s="2"/>
      <c r="IL80" s="2"/>
      <c r="IM80" s="2"/>
      <c r="IN80" s="2"/>
      <c r="IO80" s="2"/>
      <c r="IP80" s="2"/>
    </row>
    <row r="81" spans="1:250" s="6" customFormat="1" ht="22.15" customHeight="1">
      <c r="A81" s="15">
        <v>1</v>
      </c>
      <c r="B81" s="62" t="s">
        <v>90</v>
      </c>
      <c r="C81" s="62"/>
      <c r="D81" s="62"/>
      <c r="E81" s="20">
        <f>800000+156840</f>
        <v>956840</v>
      </c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2"/>
      <c r="GA81" s="2"/>
      <c r="GB81" s="2"/>
      <c r="GC81" s="2"/>
      <c r="GD81" s="2"/>
      <c r="GE81" s="2"/>
      <c r="GF81" s="2"/>
      <c r="GG81" s="2"/>
      <c r="GH81" s="2"/>
      <c r="GI81" s="2"/>
      <c r="GJ81" s="2"/>
      <c r="GK81" s="2"/>
      <c r="GL81" s="2"/>
      <c r="GM81" s="2"/>
      <c r="GN81" s="2"/>
      <c r="GO81" s="2"/>
      <c r="GP81" s="2"/>
      <c r="GQ81" s="2"/>
      <c r="GR81" s="2"/>
      <c r="GS81" s="2"/>
      <c r="GT81" s="2"/>
      <c r="GU81" s="2"/>
      <c r="GV81" s="2"/>
      <c r="GW81" s="2"/>
      <c r="GX81" s="2"/>
      <c r="GY81" s="2"/>
      <c r="GZ81" s="2"/>
      <c r="HA81" s="2"/>
      <c r="HB81" s="2"/>
      <c r="HC81" s="2"/>
      <c r="HD81" s="2"/>
      <c r="HE81" s="2"/>
      <c r="HF81" s="2"/>
      <c r="HG81" s="2"/>
      <c r="HH81" s="2"/>
      <c r="HI81" s="2"/>
      <c r="HJ81" s="2"/>
      <c r="HK81" s="2"/>
      <c r="HL81" s="2"/>
      <c r="HM81" s="2"/>
      <c r="HN81" s="2"/>
      <c r="HO81" s="2"/>
      <c r="HP81" s="2"/>
      <c r="HQ81" s="2"/>
      <c r="HR81" s="2"/>
      <c r="HS81" s="2"/>
      <c r="HT81" s="2"/>
      <c r="HU81" s="2"/>
      <c r="HV81" s="2"/>
      <c r="HW81" s="2"/>
      <c r="HX81" s="2"/>
      <c r="HY81" s="2"/>
      <c r="HZ81" s="2"/>
      <c r="IA81" s="2"/>
      <c r="IB81" s="2"/>
      <c r="IC81" s="2"/>
      <c r="ID81" s="2"/>
      <c r="IE81" s="2"/>
      <c r="IF81" s="2"/>
      <c r="IG81" s="2"/>
      <c r="IH81" s="2"/>
      <c r="II81" s="2"/>
      <c r="IJ81" s="2"/>
      <c r="IK81" s="2"/>
      <c r="IL81" s="2"/>
      <c r="IM81" s="2"/>
      <c r="IN81" s="2"/>
      <c r="IO81" s="2"/>
      <c r="IP81" s="2"/>
    </row>
    <row r="82" spans="1:250" s="6" customFormat="1">
      <c r="A82" s="15"/>
      <c r="B82" s="54" t="s">
        <v>47</v>
      </c>
      <c r="C82" s="55"/>
      <c r="D82" s="56"/>
      <c r="E82" s="14">
        <f>E81</f>
        <v>956840</v>
      </c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  <c r="EP82" s="2"/>
      <c r="EQ82" s="2"/>
      <c r="ER82" s="2"/>
      <c r="ES82" s="2"/>
      <c r="ET82" s="2"/>
      <c r="EU82" s="2"/>
      <c r="EV82" s="2"/>
      <c r="EW82" s="2"/>
      <c r="EX82" s="2"/>
      <c r="EY82" s="2"/>
      <c r="EZ82" s="2"/>
      <c r="FA82" s="2"/>
      <c r="FB82" s="2"/>
      <c r="FC82" s="2"/>
      <c r="FD82" s="2"/>
      <c r="FE82" s="2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  <c r="FS82" s="2"/>
      <c r="FT82" s="2"/>
      <c r="FU82" s="2"/>
      <c r="FV82" s="2"/>
      <c r="FW82" s="2"/>
      <c r="FX82" s="2"/>
      <c r="FY82" s="2"/>
      <c r="FZ82" s="2"/>
      <c r="GA82" s="2"/>
      <c r="GB82" s="2"/>
      <c r="GC82" s="2"/>
      <c r="GD82" s="2"/>
      <c r="GE82" s="2"/>
      <c r="GF82" s="2"/>
      <c r="GG82" s="2"/>
      <c r="GH82" s="2"/>
      <c r="GI82" s="2"/>
      <c r="GJ82" s="2"/>
      <c r="GK82" s="2"/>
      <c r="GL82" s="2"/>
      <c r="GM82" s="2"/>
      <c r="GN82" s="2"/>
      <c r="GO82" s="2"/>
      <c r="GP82" s="2"/>
      <c r="GQ82" s="2"/>
      <c r="GR82" s="2"/>
      <c r="GS82" s="2"/>
      <c r="GT82" s="2"/>
      <c r="GU82" s="2"/>
      <c r="GV82" s="2"/>
      <c r="GW82" s="2"/>
      <c r="GX82" s="2"/>
      <c r="GY82" s="2"/>
      <c r="GZ82" s="2"/>
      <c r="HA82" s="2"/>
      <c r="HB82" s="2"/>
      <c r="HC82" s="2"/>
      <c r="HD82" s="2"/>
      <c r="HE82" s="2"/>
      <c r="HF82" s="2"/>
      <c r="HG82" s="2"/>
      <c r="HH82" s="2"/>
      <c r="HI82" s="2"/>
      <c r="HJ82" s="2"/>
      <c r="HK82" s="2"/>
      <c r="HL82" s="2"/>
      <c r="HM82" s="2"/>
      <c r="HN82" s="2"/>
      <c r="HO82" s="2"/>
      <c r="HP82" s="2"/>
      <c r="HQ82" s="2"/>
      <c r="HR82" s="2"/>
      <c r="HS82" s="2"/>
      <c r="HT82" s="2"/>
      <c r="HU82" s="2"/>
      <c r="HV82" s="2"/>
      <c r="HW82" s="2"/>
      <c r="HX82" s="2"/>
      <c r="HY82" s="2"/>
      <c r="HZ82" s="2"/>
      <c r="IA82" s="2"/>
      <c r="IB82" s="2"/>
      <c r="IC82" s="2"/>
      <c r="ID82" s="2"/>
      <c r="IE82" s="2"/>
      <c r="IF82" s="2"/>
      <c r="IG82" s="2"/>
      <c r="IH82" s="2"/>
      <c r="II82" s="2"/>
      <c r="IJ82" s="2"/>
      <c r="IK82" s="2"/>
      <c r="IL82" s="2"/>
      <c r="IM82" s="2"/>
      <c r="IN82" s="2"/>
      <c r="IO82" s="2"/>
      <c r="IP82" s="2"/>
    </row>
    <row r="83" spans="1:250" s="6" customFormat="1">
      <c r="A83" s="15"/>
      <c r="B83" s="50" t="s">
        <v>4</v>
      </c>
      <c r="C83" s="50"/>
      <c r="D83" s="50"/>
      <c r="E83" s="14">
        <f>E76+E73+E70+E67+E63+E58+E52+E43+E40+E79+E46+E82</f>
        <v>58078633</v>
      </c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  <c r="EM83" s="2"/>
      <c r="EN83" s="2"/>
      <c r="EO83" s="2"/>
      <c r="EP83" s="2"/>
      <c r="EQ83" s="2"/>
      <c r="ER83" s="2"/>
      <c r="ES83" s="2"/>
      <c r="ET83" s="2"/>
      <c r="EU83" s="2"/>
      <c r="EV83" s="2"/>
      <c r="EW83" s="2"/>
      <c r="EX83" s="2"/>
      <c r="EY83" s="2"/>
      <c r="EZ83" s="2"/>
      <c r="FA83" s="2"/>
      <c r="FB83" s="2"/>
      <c r="FC83" s="2"/>
      <c r="FD83" s="2"/>
      <c r="FE83" s="2"/>
      <c r="FF83" s="2"/>
      <c r="FG83" s="2"/>
      <c r="FH83" s="2"/>
      <c r="FI83" s="2"/>
      <c r="FJ83" s="2"/>
      <c r="FK83" s="2"/>
      <c r="FL83" s="2"/>
      <c r="FM83" s="2"/>
      <c r="FN83" s="2"/>
      <c r="FO83" s="2"/>
      <c r="FP83" s="2"/>
      <c r="FQ83" s="2"/>
      <c r="FR83" s="2"/>
      <c r="FS83" s="2"/>
      <c r="FT83" s="2"/>
      <c r="FU83" s="2"/>
      <c r="FV83" s="2"/>
      <c r="FW83" s="2"/>
      <c r="FX83" s="2"/>
      <c r="FY83" s="2"/>
      <c r="FZ83" s="2"/>
      <c r="GA83" s="2"/>
      <c r="GB83" s="2"/>
      <c r="GC83" s="2"/>
      <c r="GD83" s="2"/>
      <c r="GE83" s="2"/>
      <c r="GF83" s="2"/>
      <c r="GG83" s="2"/>
      <c r="GH83" s="2"/>
      <c r="GI83" s="2"/>
      <c r="GJ83" s="2"/>
      <c r="GK83" s="2"/>
      <c r="GL83" s="2"/>
      <c r="GM83" s="2"/>
      <c r="GN83" s="2"/>
      <c r="GO83" s="2"/>
      <c r="GP83" s="2"/>
      <c r="GQ83" s="2"/>
      <c r="GR83" s="2"/>
      <c r="GS83" s="2"/>
      <c r="GT83" s="2"/>
      <c r="GU83" s="2"/>
      <c r="GV83" s="2"/>
      <c r="GW83" s="2"/>
      <c r="GX83" s="2"/>
      <c r="GY83" s="2"/>
      <c r="GZ83" s="2"/>
      <c r="HA83" s="2"/>
      <c r="HB83" s="2"/>
      <c r="HC83" s="2"/>
      <c r="HD83" s="2"/>
      <c r="HE83" s="2"/>
      <c r="HF83" s="2"/>
      <c r="HG83" s="2"/>
      <c r="HH83" s="2"/>
      <c r="HI83" s="2"/>
      <c r="HJ83" s="2"/>
      <c r="HK83" s="2"/>
      <c r="HL83" s="2"/>
      <c r="HM83" s="2"/>
      <c r="HN83" s="2"/>
      <c r="HO83" s="2"/>
      <c r="HP83" s="2"/>
      <c r="HQ83" s="2"/>
      <c r="HR83" s="2"/>
      <c r="HS83" s="2"/>
      <c r="HT83" s="2"/>
      <c r="HU83" s="2"/>
      <c r="HV83" s="2"/>
      <c r="HW83" s="2"/>
      <c r="HX83" s="2"/>
      <c r="HY83" s="2"/>
      <c r="HZ83" s="2"/>
      <c r="IA83" s="2"/>
      <c r="IB83" s="2"/>
      <c r="IC83" s="2"/>
      <c r="ID83" s="2"/>
      <c r="IE83" s="2"/>
      <c r="IF83" s="2"/>
      <c r="IG83" s="2"/>
      <c r="IH83" s="2"/>
      <c r="II83" s="2"/>
      <c r="IJ83" s="2"/>
      <c r="IK83" s="2"/>
      <c r="IL83" s="2"/>
      <c r="IM83" s="2"/>
      <c r="IN83" s="2"/>
      <c r="IO83" s="2"/>
      <c r="IP83" s="2"/>
    </row>
    <row r="84" spans="1:250" s="6" customFormat="1" ht="20.45" customHeight="1">
      <c r="A84" s="46" t="s">
        <v>91</v>
      </c>
      <c r="B84" s="46"/>
      <c r="C84" s="46"/>
      <c r="D84" s="46"/>
      <c r="E84" s="46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  <c r="EM84" s="2"/>
      <c r="EN84" s="2"/>
      <c r="EO84" s="2"/>
      <c r="EP84" s="2"/>
      <c r="EQ84" s="2"/>
      <c r="ER84" s="2"/>
      <c r="ES84" s="2"/>
      <c r="ET84" s="2"/>
      <c r="EU84" s="2"/>
      <c r="EV84" s="2"/>
      <c r="EW84" s="2"/>
      <c r="EX84" s="2"/>
      <c r="EY84" s="2"/>
      <c r="EZ84" s="2"/>
      <c r="FA84" s="2"/>
      <c r="FB84" s="2"/>
      <c r="FC84" s="2"/>
      <c r="FD84" s="2"/>
      <c r="FE84" s="2"/>
      <c r="FF84" s="2"/>
      <c r="FG84" s="2"/>
      <c r="FH84" s="2"/>
      <c r="FI84" s="2"/>
      <c r="FJ84" s="2"/>
      <c r="FK84" s="2"/>
      <c r="FL84" s="2"/>
      <c r="FM84" s="2"/>
      <c r="FN84" s="2"/>
      <c r="FO84" s="2"/>
      <c r="FP84" s="2"/>
      <c r="FQ84" s="2"/>
      <c r="FR84" s="2"/>
      <c r="FS84" s="2"/>
      <c r="FT84" s="2"/>
      <c r="FU84" s="2"/>
      <c r="FV84" s="2"/>
      <c r="FW84" s="2"/>
      <c r="FX84" s="2"/>
      <c r="FY84" s="2"/>
      <c r="FZ84" s="2"/>
      <c r="GA84" s="2"/>
      <c r="GB84" s="2"/>
      <c r="GC84" s="2"/>
      <c r="GD84" s="2"/>
      <c r="GE84" s="2"/>
      <c r="GF84" s="2"/>
      <c r="GG84" s="2"/>
      <c r="GH84" s="2"/>
      <c r="GI84" s="2"/>
      <c r="GJ84" s="2"/>
      <c r="GK84" s="2"/>
      <c r="GL84" s="2"/>
      <c r="GM84" s="2"/>
      <c r="GN84" s="2"/>
      <c r="GO84" s="2"/>
      <c r="GP84" s="2"/>
      <c r="GQ84" s="2"/>
      <c r="GR84" s="2"/>
      <c r="GS84" s="2"/>
      <c r="GT84" s="2"/>
      <c r="GU84" s="2"/>
      <c r="GV84" s="2"/>
      <c r="GW84" s="2"/>
      <c r="GX84" s="2"/>
      <c r="GY84" s="2"/>
      <c r="GZ84" s="2"/>
      <c r="HA84" s="2"/>
      <c r="HB84" s="2"/>
      <c r="HC84" s="2"/>
      <c r="HD84" s="2"/>
      <c r="HE84" s="2"/>
      <c r="HF84" s="2"/>
      <c r="HG84" s="2"/>
      <c r="HH84" s="2"/>
      <c r="HI84" s="2"/>
      <c r="HJ84" s="2"/>
      <c r="HK84" s="2"/>
      <c r="HL84" s="2"/>
      <c r="HM84" s="2"/>
      <c r="HN84" s="2"/>
      <c r="HO84" s="2"/>
      <c r="HP84" s="2"/>
      <c r="HQ84" s="2"/>
      <c r="HR84" s="2"/>
      <c r="HS84" s="2"/>
      <c r="HT84" s="2"/>
      <c r="HU84" s="2"/>
      <c r="HV84" s="2"/>
      <c r="HW84" s="2"/>
      <c r="HX84" s="2"/>
      <c r="HY84" s="2"/>
      <c r="HZ84" s="2"/>
      <c r="IA84" s="2"/>
      <c r="IB84" s="2"/>
      <c r="IC84" s="2"/>
      <c r="ID84" s="2"/>
      <c r="IE84" s="2"/>
      <c r="IF84" s="2"/>
      <c r="IG84" s="2"/>
      <c r="IH84" s="2"/>
      <c r="II84" s="2"/>
      <c r="IJ84" s="2"/>
      <c r="IK84" s="2"/>
      <c r="IL84" s="2"/>
      <c r="IM84" s="2"/>
      <c r="IN84" s="2"/>
      <c r="IO84" s="2"/>
      <c r="IP84" s="2"/>
    </row>
    <row r="85" spans="1:250" s="6" customFormat="1">
      <c r="A85" s="47" t="s">
        <v>5</v>
      </c>
      <c r="B85" s="47"/>
      <c r="C85" s="47"/>
      <c r="D85" s="47"/>
      <c r="E85" s="47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/>
      <c r="EQ85" s="2"/>
      <c r="ER85" s="2"/>
      <c r="ES85" s="2"/>
      <c r="ET85" s="2"/>
      <c r="EU85" s="2"/>
      <c r="EV85" s="2"/>
      <c r="EW85" s="2"/>
      <c r="EX85" s="2"/>
      <c r="EY85" s="2"/>
      <c r="EZ85" s="2"/>
      <c r="FA85" s="2"/>
      <c r="FB85" s="2"/>
      <c r="FC85" s="2"/>
      <c r="FD85" s="2"/>
      <c r="FE85" s="2"/>
      <c r="FF85" s="2"/>
      <c r="FG85" s="2"/>
      <c r="FH85" s="2"/>
      <c r="FI85" s="2"/>
      <c r="FJ85" s="2"/>
      <c r="FK85" s="2"/>
      <c r="FL85" s="2"/>
      <c r="FM85" s="2"/>
      <c r="FN85" s="2"/>
      <c r="FO85" s="2"/>
      <c r="FP85" s="2"/>
      <c r="FQ85" s="2"/>
      <c r="FR85" s="2"/>
      <c r="FS85" s="2"/>
      <c r="FT85" s="2"/>
      <c r="FU85" s="2"/>
      <c r="FV85" s="2"/>
      <c r="FW85" s="2"/>
      <c r="FX85" s="2"/>
      <c r="FY85" s="2"/>
      <c r="FZ85" s="2"/>
      <c r="GA85" s="2"/>
      <c r="GB85" s="2"/>
      <c r="GC85" s="2"/>
      <c r="GD85" s="2"/>
      <c r="GE85" s="2"/>
      <c r="GF85" s="2"/>
      <c r="GG85" s="2"/>
      <c r="GH85" s="2"/>
      <c r="GI85" s="2"/>
      <c r="GJ85" s="2"/>
      <c r="GK85" s="2"/>
      <c r="GL85" s="2"/>
      <c r="GM85" s="2"/>
      <c r="GN85" s="2"/>
      <c r="GO85" s="2"/>
      <c r="GP85" s="2"/>
      <c r="GQ85" s="2"/>
      <c r="GR85" s="2"/>
      <c r="GS85" s="2"/>
      <c r="GT85" s="2"/>
      <c r="GU85" s="2"/>
      <c r="GV85" s="2"/>
      <c r="GW85" s="2"/>
      <c r="GX85" s="2"/>
      <c r="GY85" s="2"/>
      <c r="GZ85" s="2"/>
      <c r="HA85" s="2"/>
      <c r="HB85" s="2"/>
      <c r="HC85" s="2"/>
      <c r="HD85" s="2"/>
      <c r="HE85" s="2"/>
      <c r="HF85" s="2"/>
      <c r="HG85" s="2"/>
      <c r="HH85" s="2"/>
      <c r="HI85" s="2"/>
      <c r="HJ85" s="2"/>
      <c r="HK85" s="2"/>
      <c r="HL85" s="2"/>
      <c r="HM85" s="2"/>
      <c r="HN85" s="2"/>
      <c r="HO85" s="2"/>
      <c r="HP85" s="2"/>
      <c r="HQ85" s="2"/>
      <c r="HR85" s="2"/>
      <c r="HS85" s="2"/>
      <c r="HT85" s="2"/>
      <c r="HU85" s="2"/>
      <c r="HV85" s="2"/>
      <c r="HW85" s="2"/>
      <c r="HX85" s="2"/>
      <c r="HY85" s="2"/>
      <c r="HZ85" s="2"/>
      <c r="IA85" s="2"/>
      <c r="IB85" s="2"/>
      <c r="IC85" s="2"/>
      <c r="ID85" s="2"/>
      <c r="IE85" s="2"/>
      <c r="IF85" s="2"/>
      <c r="IG85" s="2"/>
      <c r="IH85" s="2"/>
      <c r="II85" s="2"/>
      <c r="IJ85" s="2"/>
      <c r="IK85" s="2"/>
      <c r="IL85" s="2"/>
      <c r="IM85" s="2"/>
      <c r="IN85" s="2"/>
      <c r="IO85" s="2"/>
      <c r="IP85" s="2"/>
    </row>
    <row r="86" spans="1:250" s="6" customFormat="1" ht="34.15" customHeight="1">
      <c r="A86" s="15">
        <v>1</v>
      </c>
      <c r="B86" s="48" t="s">
        <v>160</v>
      </c>
      <c r="C86" s="48"/>
      <c r="D86" s="48"/>
      <c r="E86" s="13">
        <v>501863</v>
      </c>
    </row>
    <row r="87" spans="1:250" s="6" customFormat="1" ht="34.9" customHeight="1">
      <c r="A87" s="15">
        <v>2</v>
      </c>
      <c r="B87" s="48" t="s">
        <v>132</v>
      </c>
      <c r="C87" s="48"/>
      <c r="D87" s="48"/>
      <c r="E87" s="13">
        <f>2363034-200000-1913454</f>
        <v>249580</v>
      </c>
    </row>
    <row r="88" spans="1:250" s="6" customFormat="1" ht="33" customHeight="1">
      <c r="A88" s="15">
        <v>3</v>
      </c>
      <c r="B88" s="48" t="s">
        <v>60</v>
      </c>
      <c r="C88" s="48"/>
      <c r="D88" s="48"/>
      <c r="E88" s="13">
        <v>602160</v>
      </c>
    </row>
    <row r="89" spans="1:250" s="6" customFormat="1">
      <c r="A89" s="15"/>
      <c r="B89" s="50" t="s">
        <v>47</v>
      </c>
      <c r="C89" s="50"/>
      <c r="D89" s="50"/>
      <c r="E89" s="14">
        <f>SUM(E86:E88)</f>
        <v>1353603</v>
      </c>
    </row>
    <row r="90" spans="1:250" s="6" customFormat="1">
      <c r="A90" s="47" t="s">
        <v>30</v>
      </c>
      <c r="B90" s="47"/>
      <c r="C90" s="47"/>
      <c r="D90" s="47"/>
      <c r="E90" s="47"/>
    </row>
    <row r="91" spans="1:250" s="6" customFormat="1" ht="36" customHeight="1">
      <c r="A91" s="15">
        <v>1</v>
      </c>
      <c r="B91" s="48" t="s">
        <v>161</v>
      </c>
      <c r="C91" s="48"/>
      <c r="D91" s="48"/>
      <c r="E91" s="13">
        <f>775280-233535</f>
        <v>541745</v>
      </c>
    </row>
    <row r="92" spans="1:250" s="6" customFormat="1">
      <c r="A92" s="15"/>
      <c r="B92" s="50" t="s">
        <v>47</v>
      </c>
      <c r="C92" s="50"/>
      <c r="D92" s="50"/>
      <c r="E92" s="14">
        <f>E91</f>
        <v>541745</v>
      </c>
    </row>
    <row r="93" spans="1:250" s="6" customFormat="1">
      <c r="A93" s="15"/>
      <c r="B93" s="50" t="s">
        <v>7</v>
      </c>
      <c r="C93" s="50"/>
      <c r="D93" s="50"/>
      <c r="E93" s="14">
        <f>E89+E92</f>
        <v>1895348</v>
      </c>
    </row>
    <row r="94" spans="1:250" s="6" customFormat="1" ht="19.899999999999999" customHeight="1">
      <c r="A94" s="46" t="s">
        <v>8</v>
      </c>
      <c r="B94" s="46"/>
      <c r="C94" s="46"/>
      <c r="D94" s="46"/>
      <c r="E94" s="46"/>
    </row>
    <row r="95" spans="1:250" s="6" customFormat="1" ht="33" customHeight="1">
      <c r="A95" s="47" t="s">
        <v>6</v>
      </c>
      <c r="B95" s="47"/>
      <c r="C95" s="47"/>
      <c r="D95" s="47"/>
      <c r="E95" s="47"/>
    </row>
    <row r="96" spans="1:250" s="6" customFormat="1" ht="34.9" customHeight="1">
      <c r="A96" s="15">
        <v>1</v>
      </c>
      <c r="B96" s="48" t="s">
        <v>61</v>
      </c>
      <c r="C96" s="48"/>
      <c r="D96" s="48"/>
      <c r="E96" s="13">
        <v>1700000</v>
      </c>
    </row>
    <row r="97" spans="1:5" s="6" customFormat="1" ht="36" customHeight="1">
      <c r="A97" s="15">
        <v>2</v>
      </c>
      <c r="B97" s="48" t="s">
        <v>141</v>
      </c>
      <c r="C97" s="48"/>
      <c r="D97" s="48"/>
      <c r="E97" s="13">
        <v>800000</v>
      </c>
    </row>
    <row r="98" spans="1:5" s="6" customFormat="1" ht="17.45" customHeight="1">
      <c r="A98" s="26"/>
      <c r="B98" s="50" t="s">
        <v>47</v>
      </c>
      <c r="C98" s="50"/>
      <c r="D98" s="50"/>
      <c r="E98" s="14">
        <f>SUM(E96:E97)</f>
        <v>2500000</v>
      </c>
    </row>
    <row r="99" spans="1:5" s="6" customFormat="1" ht="15" customHeight="1">
      <c r="A99" s="47" t="s">
        <v>52</v>
      </c>
      <c r="B99" s="47"/>
      <c r="C99" s="47"/>
      <c r="D99" s="47"/>
      <c r="E99" s="47"/>
    </row>
    <row r="100" spans="1:5" s="6" customFormat="1" ht="66.75" customHeight="1">
      <c r="A100" s="15">
        <v>1</v>
      </c>
      <c r="B100" s="48" t="s">
        <v>110</v>
      </c>
      <c r="C100" s="48"/>
      <c r="D100" s="48"/>
      <c r="E100" s="18">
        <v>589000</v>
      </c>
    </row>
    <row r="101" spans="1:5" s="10" customFormat="1" ht="16.149999999999999" customHeight="1">
      <c r="A101" s="15">
        <v>2</v>
      </c>
      <c r="B101" s="62" t="s">
        <v>115</v>
      </c>
      <c r="C101" s="62"/>
      <c r="D101" s="62"/>
      <c r="E101" s="18">
        <v>3708000</v>
      </c>
    </row>
    <row r="102" spans="1:5" s="6" customFormat="1">
      <c r="A102" s="15"/>
      <c r="B102" s="50" t="s">
        <v>47</v>
      </c>
      <c r="C102" s="50"/>
      <c r="D102" s="50"/>
      <c r="E102" s="14">
        <f>SUM(E100:E101)</f>
        <v>4297000</v>
      </c>
    </row>
    <row r="103" spans="1:5" s="6" customFormat="1">
      <c r="A103" s="47" t="s">
        <v>56</v>
      </c>
      <c r="B103" s="47"/>
      <c r="C103" s="47"/>
      <c r="D103" s="47"/>
      <c r="E103" s="47"/>
    </row>
    <row r="104" spans="1:5" s="6" customFormat="1" ht="25.9" customHeight="1">
      <c r="A104" s="15">
        <v>1</v>
      </c>
      <c r="B104" s="62" t="s">
        <v>62</v>
      </c>
      <c r="C104" s="62"/>
      <c r="D104" s="62"/>
      <c r="E104" s="18">
        <v>2630626</v>
      </c>
    </row>
    <row r="105" spans="1:5" s="6" customFormat="1">
      <c r="A105" s="15"/>
      <c r="B105" s="50" t="s">
        <v>47</v>
      </c>
      <c r="C105" s="50"/>
      <c r="D105" s="50"/>
      <c r="E105" s="14">
        <f>E104</f>
        <v>2630626</v>
      </c>
    </row>
    <row r="106" spans="1:5" s="6" customFormat="1">
      <c r="A106" s="15"/>
      <c r="B106" s="50" t="s">
        <v>9</v>
      </c>
      <c r="C106" s="50"/>
      <c r="D106" s="50"/>
      <c r="E106" s="14">
        <f>E102+E98+E105</f>
        <v>9427626</v>
      </c>
    </row>
    <row r="107" spans="1:5" s="6" customFormat="1">
      <c r="A107" s="46" t="s">
        <v>92</v>
      </c>
      <c r="B107" s="46"/>
      <c r="C107" s="46"/>
      <c r="D107" s="46"/>
      <c r="E107" s="46"/>
    </row>
    <row r="108" spans="1:5" s="6" customFormat="1" ht="24" customHeight="1">
      <c r="A108" s="47" t="s">
        <v>25</v>
      </c>
      <c r="B108" s="47"/>
      <c r="C108" s="47"/>
      <c r="D108" s="47"/>
      <c r="E108" s="47"/>
    </row>
    <row r="109" spans="1:5" s="6" customFormat="1" ht="20.45" customHeight="1">
      <c r="A109" s="15">
        <v>1</v>
      </c>
      <c r="B109" s="48" t="s">
        <v>93</v>
      </c>
      <c r="C109" s="48"/>
      <c r="D109" s="48"/>
      <c r="E109" s="13">
        <v>86900</v>
      </c>
    </row>
    <row r="110" spans="1:5" s="6" customFormat="1">
      <c r="A110" s="15"/>
      <c r="B110" s="50" t="s">
        <v>47</v>
      </c>
      <c r="C110" s="50"/>
      <c r="D110" s="50"/>
      <c r="E110" s="14">
        <f>E109</f>
        <v>86900</v>
      </c>
    </row>
    <row r="111" spans="1:5" s="6" customFormat="1">
      <c r="A111" s="15"/>
      <c r="B111" s="54" t="s">
        <v>94</v>
      </c>
      <c r="C111" s="55"/>
      <c r="D111" s="56"/>
      <c r="E111" s="14">
        <f>E110</f>
        <v>86900</v>
      </c>
    </row>
    <row r="112" spans="1:5" s="6" customFormat="1">
      <c r="A112" s="46" t="s">
        <v>10</v>
      </c>
      <c r="B112" s="46"/>
      <c r="C112" s="46"/>
      <c r="D112" s="46"/>
      <c r="E112" s="46"/>
    </row>
    <row r="113" spans="1:250" s="6" customFormat="1">
      <c r="A113" s="47" t="s">
        <v>5</v>
      </c>
      <c r="B113" s="47"/>
      <c r="C113" s="47"/>
      <c r="D113" s="47"/>
      <c r="E113" s="47"/>
    </row>
    <row r="114" spans="1:250" s="6" customFormat="1" ht="31.15" customHeight="1">
      <c r="A114" s="17">
        <v>1</v>
      </c>
      <c r="B114" s="48" t="s">
        <v>63</v>
      </c>
      <c r="C114" s="48"/>
      <c r="D114" s="48"/>
      <c r="E114" s="13">
        <v>556821</v>
      </c>
    </row>
    <row r="115" spans="1:250" s="6" customFormat="1" ht="33.6" customHeight="1">
      <c r="A115" s="12">
        <v>2</v>
      </c>
      <c r="B115" s="48" t="s">
        <v>64</v>
      </c>
      <c r="C115" s="48"/>
      <c r="D115" s="48"/>
      <c r="E115" s="13">
        <v>101761</v>
      </c>
    </row>
    <row r="116" spans="1:250" s="6" customFormat="1">
      <c r="A116" s="12"/>
      <c r="B116" s="50" t="s">
        <v>47</v>
      </c>
      <c r="C116" s="50"/>
      <c r="D116" s="50"/>
      <c r="E116" s="14">
        <f>SUM(E114:E115)</f>
        <v>658582</v>
      </c>
    </row>
    <row r="117" spans="1:250" s="6" customFormat="1">
      <c r="A117" s="12"/>
      <c r="B117" s="69" t="s">
        <v>124</v>
      </c>
      <c r="C117" s="69"/>
      <c r="D117" s="69"/>
      <c r="E117" s="69"/>
    </row>
    <row r="118" spans="1:250" s="6" customFormat="1" ht="30" customHeight="1">
      <c r="A118" s="15">
        <v>1</v>
      </c>
      <c r="B118" s="70" t="s">
        <v>125</v>
      </c>
      <c r="C118" s="70"/>
      <c r="D118" s="70"/>
      <c r="E118" s="13">
        <v>293161</v>
      </c>
    </row>
    <row r="119" spans="1:250" s="6" customFormat="1" ht="18.75">
      <c r="A119" s="16"/>
      <c r="B119" s="71" t="s">
        <v>47</v>
      </c>
      <c r="C119" s="71"/>
      <c r="D119" s="71"/>
      <c r="E119" s="14">
        <f>E118</f>
        <v>293161</v>
      </c>
    </row>
    <row r="120" spans="1:250" s="6" customFormat="1">
      <c r="A120" s="15"/>
      <c r="B120" s="50" t="s">
        <v>12</v>
      </c>
      <c r="C120" s="50"/>
      <c r="D120" s="50"/>
      <c r="E120" s="14">
        <f>E119+E116</f>
        <v>951743</v>
      </c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  <c r="FK120" s="1"/>
      <c r="FL120" s="1"/>
      <c r="FM120" s="1"/>
      <c r="FN120" s="1"/>
      <c r="FO120" s="1"/>
      <c r="FP120" s="1"/>
      <c r="FQ120" s="1"/>
      <c r="FR120" s="1"/>
      <c r="FS120" s="1"/>
      <c r="FT120" s="1"/>
      <c r="FU120" s="1"/>
      <c r="FV120" s="1"/>
      <c r="FW120" s="1"/>
      <c r="FX120" s="1"/>
      <c r="FY120" s="1"/>
      <c r="FZ120" s="1"/>
      <c r="GA120" s="1"/>
      <c r="GB120" s="1"/>
      <c r="GC120" s="1"/>
      <c r="GD120" s="1"/>
      <c r="GE120" s="1"/>
      <c r="GF120" s="1"/>
      <c r="GG120" s="1"/>
      <c r="GH120" s="1"/>
      <c r="GI120" s="1"/>
      <c r="GJ120" s="1"/>
      <c r="GK120" s="1"/>
      <c r="GL120" s="1"/>
      <c r="GM120" s="1"/>
      <c r="GN120" s="1"/>
      <c r="GO120" s="1"/>
      <c r="GP120" s="1"/>
      <c r="GQ120" s="1"/>
      <c r="GR120" s="1"/>
      <c r="GS120" s="1"/>
      <c r="GT120" s="1"/>
      <c r="GU120" s="1"/>
      <c r="GV120" s="1"/>
      <c r="GW120" s="1"/>
      <c r="GX120" s="1"/>
      <c r="GY120" s="1"/>
      <c r="GZ120" s="1"/>
      <c r="HA120" s="1"/>
      <c r="HB120" s="1"/>
      <c r="HC120" s="1"/>
      <c r="HD120" s="1"/>
      <c r="HE120" s="1"/>
      <c r="HF120" s="1"/>
      <c r="HG120" s="1"/>
      <c r="HH120" s="1"/>
      <c r="HI120" s="1"/>
      <c r="HJ120" s="1"/>
      <c r="HK120" s="1"/>
      <c r="HL120" s="1"/>
      <c r="HM120" s="1"/>
      <c r="HN120" s="1"/>
      <c r="HO120" s="1"/>
      <c r="HP120" s="1"/>
      <c r="HQ120" s="1"/>
      <c r="HR120" s="1"/>
      <c r="HS120" s="1"/>
      <c r="HT120" s="1"/>
      <c r="HU120" s="1"/>
      <c r="HV120" s="1"/>
      <c r="HW120" s="1"/>
      <c r="HX120" s="1"/>
      <c r="HY120" s="1"/>
      <c r="HZ120" s="1"/>
      <c r="IA120" s="1"/>
      <c r="IB120" s="1"/>
      <c r="IC120" s="1"/>
      <c r="ID120" s="1"/>
      <c r="IE120" s="1"/>
      <c r="IF120" s="1"/>
      <c r="IG120" s="1"/>
      <c r="IH120" s="1"/>
      <c r="II120" s="1"/>
      <c r="IJ120" s="1"/>
      <c r="IK120" s="1"/>
      <c r="IL120" s="1"/>
      <c r="IM120" s="1"/>
      <c r="IN120" s="1"/>
      <c r="IO120" s="1"/>
      <c r="IP120" s="1"/>
    </row>
    <row r="121" spans="1:250" s="6" customFormat="1" ht="27.75" customHeight="1">
      <c r="A121" s="31"/>
      <c r="B121" s="68" t="s">
        <v>15</v>
      </c>
      <c r="C121" s="68"/>
      <c r="D121" s="68"/>
      <c r="E121" s="19">
        <f>E106+E93+E83+E36+E120+E111</f>
        <v>78976525</v>
      </c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  <c r="FJ121" s="1"/>
      <c r="FK121" s="1"/>
      <c r="FL121" s="1"/>
      <c r="FM121" s="1"/>
      <c r="FN121" s="1"/>
      <c r="FO121" s="1"/>
      <c r="FP121" s="1"/>
      <c r="FQ121" s="1"/>
      <c r="FR121" s="1"/>
      <c r="FS121" s="1"/>
      <c r="FT121" s="1"/>
      <c r="FU121" s="1"/>
      <c r="FV121" s="1"/>
      <c r="FW121" s="1"/>
      <c r="FX121" s="1"/>
      <c r="FY121" s="1"/>
      <c r="FZ121" s="1"/>
      <c r="GA121" s="1"/>
      <c r="GB121" s="1"/>
      <c r="GC121" s="1"/>
      <c r="GD121" s="1"/>
      <c r="GE121" s="1"/>
      <c r="GF121" s="1"/>
      <c r="GG121" s="1"/>
      <c r="GH121" s="1"/>
      <c r="GI121" s="1"/>
      <c r="GJ121" s="1"/>
      <c r="GK121" s="1"/>
      <c r="GL121" s="1"/>
      <c r="GM121" s="1"/>
      <c r="GN121" s="1"/>
      <c r="GO121" s="1"/>
      <c r="GP121" s="1"/>
      <c r="GQ121" s="1"/>
      <c r="GR121" s="1"/>
      <c r="GS121" s="1"/>
      <c r="GT121" s="1"/>
      <c r="GU121" s="1"/>
      <c r="GV121" s="1"/>
      <c r="GW121" s="1"/>
      <c r="GX121" s="1"/>
      <c r="GY121" s="1"/>
      <c r="GZ121" s="1"/>
      <c r="HA121" s="1"/>
      <c r="HB121" s="1"/>
      <c r="HC121" s="1"/>
      <c r="HD121" s="1"/>
      <c r="HE121" s="1"/>
      <c r="HF121" s="1"/>
      <c r="HG121" s="1"/>
      <c r="HH121" s="1"/>
      <c r="HI121" s="1"/>
      <c r="HJ121" s="1"/>
      <c r="HK121" s="1"/>
      <c r="HL121" s="1"/>
      <c r="HM121" s="1"/>
      <c r="HN121" s="1"/>
      <c r="HO121" s="1"/>
      <c r="HP121" s="1"/>
      <c r="HQ121" s="1"/>
      <c r="HR121" s="1"/>
      <c r="HS121" s="1"/>
      <c r="HT121" s="1"/>
      <c r="HU121" s="1"/>
      <c r="HV121" s="1"/>
      <c r="HW121" s="1"/>
      <c r="HX121" s="1"/>
      <c r="HY121" s="1"/>
      <c r="HZ121" s="1"/>
      <c r="IA121" s="1"/>
      <c r="IB121" s="1"/>
      <c r="IC121" s="1"/>
      <c r="ID121" s="1"/>
      <c r="IE121" s="1"/>
      <c r="IF121" s="1"/>
      <c r="IG121" s="1"/>
      <c r="IH121" s="1"/>
      <c r="II121" s="1"/>
      <c r="IJ121" s="1"/>
      <c r="IK121" s="1"/>
      <c r="IL121" s="1"/>
      <c r="IM121" s="1"/>
      <c r="IN121" s="1"/>
      <c r="IO121" s="1"/>
      <c r="IP121" s="1"/>
    </row>
    <row r="122" spans="1:250" s="6" customFormat="1" ht="20.25" customHeight="1">
      <c r="A122" s="47" t="s">
        <v>16</v>
      </c>
      <c r="B122" s="47"/>
      <c r="C122" s="47"/>
      <c r="D122" s="47"/>
      <c r="E122" s="47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  <c r="FI122" s="1"/>
      <c r="FJ122" s="1"/>
      <c r="FK122" s="1"/>
      <c r="FL122" s="1"/>
      <c r="FM122" s="1"/>
      <c r="FN122" s="1"/>
      <c r="FO122" s="1"/>
      <c r="FP122" s="1"/>
      <c r="FQ122" s="1"/>
      <c r="FR122" s="1"/>
      <c r="FS122" s="1"/>
      <c r="FT122" s="1"/>
      <c r="FU122" s="1"/>
      <c r="FV122" s="1"/>
      <c r="FW122" s="1"/>
      <c r="FX122" s="1"/>
      <c r="FY122" s="1"/>
      <c r="FZ122" s="1"/>
      <c r="GA122" s="1"/>
      <c r="GB122" s="1"/>
      <c r="GC122" s="1"/>
      <c r="GD122" s="1"/>
      <c r="GE122" s="1"/>
      <c r="GF122" s="1"/>
      <c r="GG122" s="1"/>
      <c r="GH122" s="1"/>
      <c r="GI122" s="1"/>
      <c r="GJ122" s="1"/>
      <c r="GK122" s="1"/>
      <c r="GL122" s="1"/>
      <c r="GM122" s="1"/>
      <c r="GN122" s="1"/>
      <c r="GO122" s="1"/>
      <c r="GP122" s="1"/>
      <c r="GQ122" s="1"/>
      <c r="GR122" s="1"/>
      <c r="GS122" s="1"/>
      <c r="GT122" s="1"/>
      <c r="GU122" s="1"/>
      <c r="GV122" s="1"/>
      <c r="GW122" s="1"/>
      <c r="GX122" s="1"/>
      <c r="GY122" s="1"/>
      <c r="GZ122" s="1"/>
      <c r="HA122" s="1"/>
      <c r="HB122" s="1"/>
      <c r="HC122" s="1"/>
      <c r="HD122" s="1"/>
      <c r="HE122" s="1"/>
      <c r="HF122" s="1"/>
      <c r="HG122" s="1"/>
      <c r="HH122" s="1"/>
      <c r="HI122" s="1"/>
      <c r="HJ122" s="1"/>
      <c r="HK122" s="1"/>
      <c r="HL122" s="1"/>
      <c r="HM122" s="1"/>
      <c r="HN122" s="1"/>
      <c r="HO122" s="1"/>
      <c r="HP122" s="1"/>
      <c r="HQ122" s="1"/>
      <c r="HR122" s="1"/>
      <c r="HS122" s="1"/>
      <c r="HT122" s="1"/>
      <c r="HU122" s="1"/>
      <c r="HV122" s="1"/>
      <c r="HW122" s="1"/>
      <c r="HX122" s="1"/>
      <c r="HY122" s="1"/>
      <c r="HZ122" s="1"/>
      <c r="IA122" s="1"/>
      <c r="IB122" s="1"/>
      <c r="IC122" s="1"/>
      <c r="ID122" s="1"/>
      <c r="IE122" s="1"/>
      <c r="IF122" s="1"/>
      <c r="IG122" s="1"/>
      <c r="IH122" s="1"/>
      <c r="II122" s="1"/>
      <c r="IJ122" s="1"/>
      <c r="IK122" s="1"/>
      <c r="IL122" s="1"/>
      <c r="IM122" s="1"/>
      <c r="IN122" s="1"/>
      <c r="IO122" s="1"/>
      <c r="IP122" s="1"/>
    </row>
    <row r="123" spans="1:250" s="6" customFormat="1" ht="15.6" customHeight="1">
      <c r="A123" s="46" t="s">
        <v>17</v>
      </c>
      <c r="B123" s="46"/>
      <c r="C123" s="46"/>
      <c r="D123" s="46"/>
      <c r="E123" s="46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  <c r="FI123" s="1"/>
      <c r="FJ123" s="1"/>
      <c r="FK123" s="1"/>
      <c r="FL123" s="1"/>
      <c r="FM123" s="1"/>
      <c r="FN123" s="1"/>
      <c r="FO123" s="1"/>
      <c r="FP123" s="1"/>
      <c r="FQ123" s="1"/>
      <c r="FR123" s="1"/>
      <c r="FS123" s="1"/>
      <c r="FT123" s="1"/>
      <c r="FU123" s="1"/>
      <c r="FV123" s="1"/>
      <c r="FW123" s="1"/>
      <c r="FX123" s="1"/>
      <c r="FY123" s="1"/>
      <c r="FZ123" s="1"/>
      <c r="GA123" s="1"/>
      <c r="GB123" s="1"/>
      <c r="GC123" s="1"/>
      <c r="GD123" s="1"/>
      <c r="GE123" s="1"/>
      <c r="GF123" s="1"/>
      <c r="GG123" s="1"/>
      <c r="GH123" s="1"/>
      <c r="GI123" s="1"/>
      <c r="GJ123" s="1"/>
      <c r="GK123" s="1"/>
      <c r="GL123" s="1"/>
      <c r="GM123" s="1"/>
      <c r="GN123" s="1"/>
      <c r="GO123" s="1"/>
      <c r="GP123" s="1"/>
      <c r="GQ123" s="1"/>
      <c r="GR123" s="1"/>
      <c r="GS123" s="1"/>
      <c r="GT123" s="1"/>
      <c r="GU123" s="1"/>
      <c r="GV123" s="1"/>
      <c r="GW123" s="1"/>
      <c r="GX123" s="1"/>
      <c r="GY123" s="1"/>
      <c r="GZ123" s="1"/>
      <c r="HA123" s="1"/>
      <c r="HB123" s="1"/>
      <c r="HC123" s="1"/>
      <c r="HD123" s="1"/>
      <c r="HE123" s="1"/>
      <c r="HF123" s="1"/>
      <c r="HG123" s="1"/>
      <c r="HH123" s="1"/>
      <c r="HI123" s="1"/>
      <c r="HJ123" s="1"/>
      <c r="HK123" s="1"/>
      <c r="HL123" s="1"/>
      <c r="HM123" s="1"/>
      <c r="HN123" s="1"/>
      <c r="HO123" s="1"/>
      <c r="HP123" s="1"/>
      <c r="HQ123" s="1"/>
      <c r="HR123" s="1"/>
      <c r="HS123" s="1"/>
      <c r="HT123" s="1"/>
      <c r="HU123" s="1"/>
      <c r="HV123" s="1"/>
      <c r="HW123" s="1"/>
      <c r="HX123" s="1"/>
      <c r="HY123" s="1"/>
      <c r="HZ123" s="1"/>
      <c r="IA123" s="1"/>
      <c r="IB123" s="1"/>
      <c r="IC123" s="1"/>
      <c r="ID123" s="1"/>
      <c r="IE123" s="1"/>
      <c r="IF123" s="1"/>
      <c r="IG123" s="1"/>
      <c r="IH123" s="1"/>
      <c r="II123" s="1"/>
      <c r="IJ123" s="1"/>
      <c r="IK123" s="1"/>
      <c r="IL123" s="1"/>
      <c r="IM123" s="1"/>
      <c r="IN123" s="1"/>
      <c r="IO123" s="1"/>
      <c r="IP123" s="1"/>
    </row>
    <row r="124" spans="1:250" s="6" customFormat="1" ht="20.25" customHeight="1">
      <c r="A124" s="47" t="s">
        <v>56</v>
      </c>
      <c r="B124" s="47"/>
      <c r="C124" s="47"/>
      <c r="D124" s="47"/>
      <c r="E124" s="47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  <c r="FJ124" s="1"/>
      <c r="FK124" s="1"/>
      <c r="FL124" s="1"/>
      <c r="FM124" s="1"/>
      <c r="FN124" s="1"/>
      <c r="FO124" s="1"/>
      <c r="FP124" s="1"/>
      <c r="FQ124" s="1"/>
      <c r="FR124" s="1"/>
      <c r="FS124" s="1"/>
      <c r="FT124" s="1"/>
      <c r="FU124" s="1"/>
      <c r="FV124" s="1"/>
      <c r="FW124" s="1"/>
      <c r="FX124" s="1"/>
      <c r="FY124" s="1"/>
      <c r="FZ124" s="1"/>
      <c r="GA124" s="1"/>
      <c r="GB124" s="1"/>
      <c r="GC124" s="1"/>
      <c r="GD124" s="1"/>
      <c r="GE124" s="1"/>
      <c r="GF124" s="1"/>
      <c r="GG124" s="1"/>
      <c r="GH124" s="1"/>
      <c r="GI124" s="1"/>
      <c r="GJ124" s="1"/>
      <c r="GK124" s="1"/>
      <c r="GL124" s="1"/>
      <c r="GM124" s="1"/>
      <c r="GN124" s="1"/>
      <c r="GO124" s="1"/>
      <c r="GP124" s="1"/>
      <c r="GQ124" s="1"/>
      <c r="GR124" s="1"/>
      <c r="GS124" s="1"/>
      <c r="GT124" s="1"/>
      <c r="GU124" s="1"/>
      <c r="GV124" s="1"/>
      <c r="GW124" s="1"/>
      <c r="GX124" s="1"/>
      <c r="GY124" s="1"/>
      <c r="GZ124" s="1"/>
      <c r="HA124" s="1"/>
      <c r="HB124" s="1"/>
      <c r="HC124" s="1"/>
      <c r="HD124" s="1"/>
      <c r="HE124" s="1"/>
      <c r="HF124" s="1"/>
      <c r="HG124" s="1"/>
      <c r="HH124" s="1"/>
      <c r="HI124" s="1"/>
      <c r="HJ124" s="1"/>
      <c r="HK124" s="1"/>
      <c r="HL124" s="1"/>
      <c r="HM124" s="1"/>
      <c r="HN124" s="1"/>
      <c r="HO124" s="1"/>
      <c r="HP124" s="1"/>
      <c r="HQ124" s="1"/>
      <c r="HR124" s="1"/>
      <c r="HS124" s="1"/>
      <c r="HT124" s="1"/>
      <c r="HU124" s="1"/>
      <c r="HV124" s="1"/>
      <c r="HW124" s="1"/>
      <c r="HX124" s="1"/>
      <c r="HY124" s="1"/>
      <c r="HZ124" s="1"/>
      <c r="IA124" s="1"/>
      <c r="IB124" s="1"/>
      <c r="IC124" s="1"/>
      <c r="ID124" s="1"/>
      <c r="IE124" s="1"/>
      <c r="IF124" s="1"/>
      <c r="IG124" s="1"/>
      <c r="IH124" s="1"/>
      <c r="II124" s="1"/>
      <c r="IJ124" s="1"/>
      <c r="IK124" s="1"/>
      <c r="IL124" s="1"/>
      <c r="IM124" s="1"/>
      <c r="IN124" s="1"/>
      <c r="IO124" s="1"/>
      <c r="IP124" s="1"/>
    </row>
    <row r="125" spans="1:250" s="6" customFormat="1" ht="35.25" customHeight="1">
      <c r="A125" s="15">
        <v>1</v>
      </c>
      <c r="B125" s="48" t="s">
        <v>65</v>
      </c>
      <c r="C125" s="48"/>
      <c r="D125" s="48"/>
      <c r="E125" s="13">
        <f>1973298-378332</f>
        <v>1594966</v>
      </c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  <c r="FI125" s="1"/>
      <c r="FJ125" s="1"/>
      <c r="FK125" s="1"/>
      <c r="FL125" s="1"/>
      <c r="FM125" s="1"/>
      <c r="FN125" s="1"/>
      <c r="FO125" s="1"/>
      <c r="FP125" s="1"/>
      <c r="FQ125" s="1"/>
      <c r="FR125" s="1"/>
      <c r="FS125" s="1"/>
      <c r="FT125" s="1"/>
      <c r="FU125" s="1"/>
      <c r="FV125" s="1"/>
      <c r="FW125" s="1"/>
      <c r="FX125" s="1"/>
      <c r="FY125" s="1"/>
      <c r="FZ125" s="1"/>
      <c r="GA125" s="1"/>
      <c r="GB125" s="1"/>
      <c r="GC125" s="1"/>
      <c r="GD125" s="1"/>
      <c r="GE125" s="1"/>
      <c r="GF125" s="1"/>
      <c r="GG125" s="1"/>
      <c r="GH125" s="1"/>
      <c r="GI125" s="1"/>
      <c r="GJ125" s="1"/>
      <c r="GK125" s="1"/>
      <c r="GL125" s="1"/>
      <c r="GM125" s="1"/>
      <c r="GN125" s="1"/>
      <c r="GO125" s="1"/>
      <c r="GP125" s="1"/>
      <c r="GQ125" s="1"/>
      <c r="GR125" s="1"/>
      <c r="GS125" s="1"/>
      <c r="GT125" s="1"/>
      <c r="GU125" s="1"/>
      <c r="GV125" s="1"/>
      <c r="GW125" s="1"/>
      <c r="GX125" s="1"/>
      <c r="GY125" s="1"/>
      <c r="GZ125" s="1"/>
      <c r="HA125" s="1"/>
      <c r="HB125" s="1"/>
      <c r="HC125" s="1"/>
      <c r="HD125" s="1"/>
      <c r="HE125" s="1"/>
      <c r="HF125" s="1"/>
      <c r="HG125" s="1"/>
      <c r="HH125" s="1"/>
      <c r="HI125" s="1"/>
      <c r="HJ125" s="1"/>
      <c r="HK125" s="1"/>
      <c r="HL125" s="1"/>
      <c r="HM125" s="1"/>
      <c r="HN125" s="1"/>
      <c r="HO125" s="1"/>
      <c r="HP125" s="1"/>
      <c r="HQ125" s="1"/>
      <c r="HR125" s="1"/>
      <c r="HS125" s="1"/>
      <c r="HT125" s="1"/>
      <c r="HU125" s="1"/>
      <c r="HV125" s="1"/>
      <c r="HW125" s="1"/>
      <c r="HX125" s="1"/>
      <c r="HY125" s="1"/>
      <c r="HZ125" s="1"/>
      <c r="IA125" s="1"/>
      <c r="IB125" s="1"/>
      <c r="IC125" s="1"/>
      <c r="ID125" s="1"/>
      <c r="IE125" s="1"/>
      <c r="IF125" s="1"/>
      <c r="IG125" s="1"/>
      <c r="IH125" s="1"/>
      <c r="II125" s="1"/>
      <c r="IJ125" s="1"/>
      <c r="IK125" s="1"/>
      <c r="IL125" s="1"/>
      <c r="IM125" s="1"/>
      <c r="IN125" s="1"/>
      <c r="IO125" s="1"/>
      <c r="IP125" s="1"/>
    </row>
    <row r="126" spans="1:250" s="6" customFormat="1">
      <c r="A126" s="27"/>
      <c r="B126" s="50" t="s">
        <v>47</v>
      </c>
      <c r="C126" s="50"/>
      <c r="D126" s="50"/>
      <c r="E126" s="14">
        <f>E125</f>
        <v>1594966</v>
      </c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  <c r="EV126" s="1"/>
      <c r="EW126" s="1"/>
      <c r="EX126" s="1"/>
      <c r="EY126" s="1"/>
      <c r="EZ126" s="1"/>
      <c r="FA126" s="1"/>
      <c r="FB126" s="1"/>
      <c r="FC126" s="1"/>
      <c r="FD126" s="1"/>
      <c r="FE126" s="1"/>
      <c r="FF126" s="1"/>
      <c r="FG126" s="1"/>
      <c r="FH126" s="1"/>
      <c r="FI126" s="1"/>
      <c r="FJ126" s="1"/>
      <c r="FK126" s="1"/>
      <c r="FL126" s="1"/>
      <c r="FM126" s="1"/>
      <c r="FN126" s="1"/>
      <c r="FO126" s="1"/>
      <c r="FP126" s="1"/>
      <c r="FQ126" s="1"/>
      <c r="FR126" s="1"/>
      <c r="FS126" s="1"/>
      <c r="FT126" s="1"/>
      <c r="FU126" s="1"/>
      <c r="FV126" s="1"/>
      <c r="FW126" s="1"/>
      <c r="FX126" s="1"/>
      <c r="FY126" s="1"/>
      <c r="FZ126" s="1"/>
      <c r="GA126" s="1"/>
      <c r="GB126" s="1"/>
      <c r="GC126" s="1"/>
      <c r="GD126" s="1"/>
      <c r="GE126" s="1"/>
      <c r="GF126" s="1"/>
      <c r="GG126" s="1"/>
      <c r="GH126" s="1"/>
      <c r="GI126" s="1"/>
      <c r="GJ126" s="1"/>
      <c r="GK126" s="1"/>
      <c r="GL126" s="1"/>
      <c r="GM126" s="1"/>
      <c r="GN126" s="1"/>
      <c r="GO126" s="1"/>
      <c r="GP126" s="1"/>
      <c r="GQ126" s="1"/>
      <c r="GR126" s="1"/>
      <c r="GS126" s="1"/>
      <c r="GT126" s="1"/>
      <c r="GU126" s="1"/>
      <c r="GV126" s="1"/>
      <c r="GW126" s="1"/>
      <c r="GX126" s="1"/>
      <c r="GY126" s="1"/>
      <c r="GZ126" s="1"/>
      <c r="HA126" s="1"/>
      <c r="HB126" s="1"/>
      <c r="HC126" s="1"/>
      <c r="HD126" s="1"/>
      <c r="HE126" s="1"/>
      <c r="HF126" s="1"/>
      <c r="HG126" s="1"/>
      <c r="HH126" s="1"/>
      <c r="HI126" s="1"/>
      <c r="HJ126" s="1"/>
      <c r="HK126" s="1"/>
      <c r="HL126" s="1"/>
      <c r="HM126" s="1"/>
      <c r="HN126" s="1"/>
      <c r="HO126" s="1"/>
      <c r="HP126" s="1"/>
      <c r="HQ126" s="1"/>
      <c r="HR126" s="1"/>
      <c r="HS126" s="1"/>
      <c r="HT126" s="1"/>
      <c r="HU126" s="1"/>
      <c r="HV126" s="1"/>
      <c r="HW126" s="1"/>
      <c r="HX126" s="1"/>
      <c r="HY126" s="1"/>
      <c r="HZ126" s="1"/>
      <c r="IA126" s="1"/>
      <c r="IB126" s="1"/>
      <c r="IC126" s="1"/>
      <c r="ID126" s="1"/>
      <c r="IE126" s="1"/>
      <c r="IF126" s="1"/>
      <c r="IG126" s="1"/>
      <c r="IH126" s="1"/>
      <c r="II126" s="1"/>
      <c r="IJ126" s="1"/>
      <c r="IK126" s="1"/>
      <c r="IL126" s="1"/>
      <c r="IM126" s="1"/>
      <c r="IN126" s="1"/>
      <c r="IO126" s="1"/>
      <c r="IP126" s="1"/>
    </row>
    <row r="127" spans="1:250" s="7" customFormat="1">
      <c r="A127" s="27"/>
      <c r="B127" s="50" t="s">
        <v>18</v>
      </c>
      <c r="C127" s="50"/>
      <c r="D127" s="50"/>
      <c r="E127" s="14">
        <f>E126</f>
        <v>1594966</v>
      </c>
    </row>
    <row r="128" spans="1:250" s="6" customFormat="1">
      <c r="A128" s="46" t="s">
        <v>19</v>
      </c>
      <c r="B128" s="46"/>
      <c r="C128" s="46"/>
      <c r="D128" s="46"/>
      <c r="E128" s="46"/>
    </row>
    <row r="129" spans="1:5" s="6" customFormat="1">
      <c r="A129" s="47" t="s">
        <v>20</v>
      </c>
      <c r="B129" s="47"/>
      <c r="C129" s="47"/>
      <c r="D129" s="47"/>
      <c r="E129" s="47"/>
    </row>
    <row r="130" spans="1:5" s="6" customFormat="1" ht="34.15" customHeight="1">
      <c r="A130" s="15">
        <v>1</v>
      </c>
      <c r="B130" s="48" t="s">
        <v>162</v>
      </c>
      <c r="C130" s="48"/>
      <c r="D130" s="48"/>
      <c r="E130" s="13">
        <v>518502</v>
      </c>
    </row>
    <row r="131" spans="1:5" s="6" customFormat="1" ht="49.15" customHeight="1">
      <c r="A131" s="15">
        <v>2</v>
      </c>
      <c r="B131" s="48" t="s">
        <v>77</v>
      </c>
      <c r="C131" s="48"/>
      <c r="D131" s="48"/>
      <c r="E131" s="13">
        <f>3352677-719109-600000-1000000</f>
        <v>1033568</v>
      </c>
    </row>
    <row r="132" spans="1:5" s="6" customFormat="1" ht="15.6" customHeight="1">
      <c r="A132" s="15"/>
      <c r="B132" s="50" t="s">
        <v>47</v>
      </c>
      <c r="C132" s="50"/>
      <c r="D132" s="50"/>
      <c r="E132" s="14">
        <f>SUM(E130:E131)</f>
        <v>1552070</v>
      </c>
    </row>
    <row r="133" spans="1:5" s="6" customFormat="1">
      <c r="A133" s="47" t="s">
        <v>74</v>
      </c>
      <c r="B133" s="47"/>
      <c r="C133" s="47"/>
      <c r="D133" s="47"/>
      <c r="E133" s="47"/>
    </row>
    <row r="134" spans="1:5" s="6" customFormat="1" ht="46.15" customHeight="1">
      <c r="A134" s="15">
        <v>1</v>
      </c>
      <c r="B134" s="62" t="s">
        <v>116</v>
      </c>
      <c r="C134" s="62"/>
      <c r="D134" s="62"/>
      <c r="E134" s="20">
        <f>1256165-400000</f>
        <v>856165</v>
      </c>
    </row>
    <row r="135" spans="1:5" s="6" customFormat="1">
      <c r="A135" s="15"/>
      <c r="B135" s="50" t="s">
        <v>47</v>
      </c>
      <c r="C135" s="50"/>
      <c r="D135" s="50"/>
      <c r="E135" s="14">
        <f>SUM(E134:E134)</f>
        <v>856165</v>
      </c>
    </row>
    <row r="136" spans="1:5" s="6" customFormat="1">
      <c r="A136" s="47" t="s">
        <v>54</v>
      </c>
      <c r="B136" s="47"/>
      <c r="C136" s="47"/>
      <c r="D136" s="47"/>
      <c r="E136" s="47"/>
    </row>
    <row r="137" spans="1:5" s="6" customFormat="1" ht="33.6" customHeight="1">
      <c r="A137" s="15">
        <v>1</v>
      </c>
      <c r="B137" s="48" t="s">
        <v>78</v>
      </c>
      <c r="C137" s="48"/>
      <c r="D137" s="48"/>
      <c r="E137" s="13">
        <f>281870+209484+583610+4281736+1223700+37800-1167265-921408-474527</f>
        <v>4055000</v>
      </c>
    </row>
    <row r="138" spans="1:5" s="6" customFormat="1" ht="22.9" customHeight="1">
      <c r="A138" s="15">
        <v>2</v>
      </c>
      <c r="B138" s="48" t="s">
        <v>95</v>
      </c>
      <c r="C138" s="48"/>
      <c r="D138" s="48"/>
      <c r="E138" s="13">
        <f>1500000+475000-500000-307250</f>
        <v>1167750</v>
      </c>
    </row>
    <row r="139" spans="1:5" s="6" customFormat="1">
      <c r="A139" s="32"/>
      <c r="B139" s="50" t="s">
        <v>47</v>
      </c>
      <c r="C139" s="50"/>
      <c r="D139" s="50"/>
      <c r="E139" s="14">
        <f>SUM(E137:E138)</f>
        <v>5222750</v>
      </c>
    </row>
    <row r="140" spans="1:5" s="6" customFormat="1" ht="19.149999999999999" customHeight="1">
      <c r="A140" s="47" t="s">
        <v>21</v>
      </c>
      <c r="B140" s="47"/>
      <c r="C140" s="47"/>
      <c r="D140" s="47"/>
      <c r="E140" s="47"/>
    </row>
    <row r="141" spans="1:5" s="6" customFormat="1" ht="36" customHeight="1">
      <c r="A141" s="33">
        <v>1</v>
      </c>
      <c r="B141" s="65" t="s">
        <v>79</v>
      </c>
      <c r="C141" s="65"/>
      <c r="D141" s="65"/>
      <c r="E141" s="20">
        <v>1476983</v>
      </c>
    </row>
    <row r="142" spans="1:5" s="6" customFormat="1">
      <c r="A142" s="33">
        <v>2</v>
      </c>
      <c r="B142" s="65" t="s">
        <v>66</v>
      </c>
      <c r="C142" s="65"/>
      <c r="D142" s="65"/>
      <c r="E142" s="20">
        <f>1605488-89456</f>
        <v>1516032</v>
      </c>
    </row>
    <row r="143" spans="1:5" s="6" customFormat="1">
      <c r="A143" s="33">
        <v>3</v>
      </c>
      <c r="B143" s="65" t="s">
        <v>142</v>
      </c>
      <c r="C143" s="65"/>
      <c r="D143" s="65"/>
      <c r="E143" s="20">
        <f>757748-17519</f>
        <v>740229</v>
      </c>
    </row>
    <row r="144" spans="1:5" s="6" customFormat="1">
      <c r="A144" s="33">
        <v>4</v>
      </c>
      <c r="B144" s="65" t="s">
        <v>111</v>
      </c>
      <c r="C144" s="65"/>
      <c r="D144" s="65"/>
      <c r="E144" s="20">
        <v>757748</v>
      </c>
    </row>
    <row r="145" spans="1:5" s="6" customFormat="1">
      <c r="A145" s="15"/>
      <c r="B145" s="50" t="s">
        <v>47</v>
      </c>
      <c r="C145" s="50"/>
      <c r="D145" s="50"/>
      <c r="E145" s="14">
        <f>SUM(E141:E144)</f>
        <v>4490992</v>
      </c>
    </row>
    <row r="146" spans="1:5" s="6" customFormat="1">
      <c r="A146" s="47" t="s">
        <v>48</v>
      </c>
      <c r="B146" s="47"/>
      <c r="C146" s="47"/>
      <c r="D146" s="47"/>
      <c r="E146" s="47"/>
    </row>
    <row r="147" spans="1:5" s="6" customFormat="1" ht="19.899999999999999" customHeight="1">
      <c r="A147" s="12">
        <v>1</v>
      </c>
      <c r="B147" s="48" t="s">
        <v>112</v>
      </c>
      <c r="C147" s="48"/>
      <c r="D147" s="48"/>
      <c r="E147" s="13">
        <f>1384494-58551</f>
        <v>1325943</v>
      </c>
    </row>
    <row r="148" spans="1:5" s="6" customFormat="1" ht="30" customHeight="1">
      <c r="A148" s="12">
        <v>2</v>
      </c>
      <c r="B148" s="48" t="s">
        <v>42</v>
      </c>
      <c r="C148" s="48"/>
      <c r="D148" s="48"/>
      <c r="E148" s="13">
        <v>630069</v>
      </c>
    </row>
    <row r="149" spans="1:5" s="6" customFormat="1">
      <c r="A149" s="12">
        <v>3</v>
      </c>
      <c r="B149" s="48" t="s">
        <v>22</v>
      </c>
      <c r="C149" s="48"/>
      <c r="D149" s="48"/>
      <c r="E149" s="13">
        <f>564045-257029</f>
        <v>307016</v>
      </c>
    </row>
    <row r="150" spans="1:5" s="6" customFormat="1">
      <c r="A150" s="12">
        <v>4</v>
      </c>
      <c r="B150" s="48" t="s">
        <v>127</v>
      </c>
      <c r="C150" s="48"/>
      <c r="D150" s="48"/>
      <c r="E150" s="13">
        <f>2096301</f>
        <v>2096301</v>
      </c>
    </row>
    <row r="151" spans="1:5" s="6" customFormat="1">
      <c r="A151" s="12">
        <v>5</v>
      </c>
      <c r="B151" s="48" t="s">
        <v>143</v>
      </c>
      <c r="C151" s="48"/>
      <c r="D151" s="48"/>
      <c r="E151" s="13">
        <f>865351-432827</f>
        <v>432524</v>
      </c>
    </row>
    <row r="152" spans="1:5" s="6" customFormat="1" ht="21" customHeight="1">
      <c r="A152" s="12">
        <v>6</v>
      </c>
      <c r="B152" s="48" t="s">
        <v>40</v>
      </c>
      <c r="C152" s="48"/>
      <c r="D152" s="48"/>
      <c r="E152" s="13">
        <v>314913</v>
      </c>
    </row>
    <row r="153" spans="1:5" s="6" customFormat="1" ht="16.149999999999999" customHeight="1">
      <c r="A153" s="12">
        <v>7</v>
      </c>
      <c r="B153" s="48" t="s">
        <v>41</v>
      </c>
      <c r="C153" s="48"/>
      <c r="D153" s="48"/>
      <c r="E153" s="13">
        <f>250000-9379</f>
        <v>240621</v>
      </c>
    </row>
    <row r="154" spans="1:5" s="6" customFormat="1">
      <c r="A154" s="39">
        <v>8</v>
      </c>
      <c r="B154" s="73" t="s">
        <v>144</v>
      </c>
      <c r="C154" s="73"/>
      <c r="D154" s="73"/>
      <c r="E154" s="38">
        <v>3147818</v>
      </c>
    </row>
    <row r="155" spans="1:5" s="6" customFormat="1">
      <c r="A155" s="15"/>
      <c r="B155" s="50" t="s">
        <v>47</v>
      </c>
      <c r="C155" s="50"/>
      <c r="D155" s="50"/>
      <c r="E155" s="14">
        <f>SUM(E147:E154)</f>
        <v>8495205</v>
      </c>
    </row>
    <row r="156" spans="1:5" s="6" customFormat="1">
      <c r="A156" s="47" t="s">
        <v>23</v>
      </c>
      <c r="B156" s="47"/>
      <c r="C156" s="47"/>
      <c r="D156" s="47"/>
      <c r="E156" s="47"/>
    </row>
    <row r="157" spans="1:5" s="6" customFormat="1">
      <c r="A157" s="15">
        <v>1</v>
      </c>
      <c r="B157" s="72" t="s">
        <v>96</v>
      </c>
      <c r="C157" s="72"/>
      <c r="D157" s="72"/>
      <c r="E157" s="13">
        <v>1092510</v>
      </c>
    </row>
    <row r="158" spans="1:5" s="6" customFormat="1">
      <c r="A158" s="15"/>
      <c r="B158" s="50" t="s">
        <v>47</v>
      </c>
      <c r="C158" s="50"/>
      <c r="D158" s="50"/>
      <c r="E158" s="14">
        <f>SUM(E157:E157)</f>
        <v>1092510</v>
      </c>
    </row>
    <row r="159" spans="1:5" s="6" customFormat="1">
      <c r="A159" s="47" t="s">
        <v>72</v>
      </c>
      <c r="B159" s="47"/>
      <c r="C159" s="47"/>
      <c r="D159" s="47"/>
      <c r="E159" s="47"/>
    </row>
    <row r="160" spans="1:5" s="6" customFormat="1" ht="34.15" customHeight="1">
      <c r="A160" s="15">
        <v>1</v>
      </c>
      <c r="B160" s="63" t="s">
        <v>113</v>
      </c>
      <c r="C160" s="63"/>
      <c r="D160" s="63"/>
      <c r="E160" s="13">
        <v>1480000</v>
      </c>
    </row>
    <row r="161" spans="1:5" s="6" customFormat="1" ht="36" customHeight="1">
      <c r="A161" s="15">
        <v>2</v>
      </c>
      <c r="B161" s="63" t="s">
        <v>163</v>
      </c>
      <c r="C161" s="63"/>
      <c r="D161" s="63"/>
      <c r="E161" s="13">
        <v>1370000</v>
      </c>
    </row>
    <row r="162" spans="1:5" s="6" customFormat="1" ht="33" customHeight="1">
      <c r="A162" s="15">
        <v>3</v>
      </c>
      <c r="B162" s="63" t="s">
        <v>97</v>
      </c>
      <c r="C162" s="63"/>
      <c r="D162" s="63"/>
      <c r="E162" s="13">
        <v>1825000</v>
      </c>
    </row>
    <row r="163" spans="1:5" s="6" customFormat="1" ht="35.450000000000003" customHeight="1">
      <c r="A163" s="15">
        <v>4</v>
      </c>
      <c r="B163" s="63" t="s">
        <v>114</v>
      </c>
      <c r="C163" s="63"/>
      <c r="D163" s="63"/>
      <c r="E163" s="13">
        <v>272555</v>
      </c>
    </row>
    <row r="164" spans="1:5" s="6" customFormat="1">
      <c r="A164" s="15"/>
      <c r="B164" s="50" t="s">
        <v>47</v>
      </c>
      <c r="C164" s="50"/>
      <c r="D164" s="50"/>
      <c r="E164" s="14">
        <f>SUM(E160:E163)</f>
        <v>4947555</v>
      </c>
    </row>
    <row r="165" spans="1:5" s="6" customFormat="1" ht="24" customHeight="1">
      <c r="A165" s="47" t="s">
        <v>13</v>
      </c>
      <c r="B165" s="47"/>
      <c r="C165" s="47"/>
      <c r="D165" s="47"/>
      <c r="E165" s="47"/>
    </row>
    <row r="166" spans="1:5" s="6" customFormat="1">
      <c r="A166" s="15">
        <v>1</v>
      </c>
      <c r="B166" s="48" t="s">
        <v>67</v>
      </c>
      <c r="C166" s="48"/>
      <c r="D166" s="48"/>
      <c r="E166" s="13">
        <v>2005690</v>
      </c>
    </row>
    <row r="167" spans="1:5" s="6" customFormat="1">
      <c r="A167" s="15">
        <v>2</v>
      </c>
      <c r="B167" s="74" t="s">
        <v>155</v>
      </c>
      <c r="C167" s="75"/>
      <c r="D167" s="76"/>
      <c r="E167" s="38">
        <v>1227901</v>
      </c>
    </row>
    <row r="168" spans="1:5" s="6" customFormat="1">
      <c r="A168" s="15"/>
      <c r="B168" s="50" t="s">
        <v>47</v>
      </c>
      <c r="C168" s="50"/>
      <c r="D168" s="50"/>
      <c r="E168" s="14">
        <f>SUM(E166:E167)</f>
        <v>3233591</v>
      </c>
    </row>
    <row r="169" spans="1:5" s="6" customFormat="1" ht="18" customHeight="1">
      <c r="A169" s="47" t="s">
        <v>24</v>
      </c>
      <c r="B169" s="47"/>
      <c r="C169" s="47"/>
      <c r="D169" s="47"/>
      <c r="E169" s="47"/>
    </row>
    <row r="170" spans="1:5" s="6" customFormat="1" ht="32.25" customHeight="1">
      <c r="A170" s="15">
        <v>1</v>
      </c>
      <c r="B170" s="48" t="s">
        <v>80</v>
      </c>
      <c r="C170" s="48"/>
      <c r="D170" s="48"/>
      <c r="E170" s="13">
        <f>603880+74179+3597147-751568-600000</f>
        <v>2923638</v>
      </c>
    </row>
    <row r="171" spans="1:5" s="6" customFormat="1" ht="33" customHeight="1">
      <c r="A171" s="15">
        <v>2</v>
      </c>
      <c r="B171" s="48" t="s">
        <v>145</v>
      </c>
      <c r="C171" s="48"/>
      <c r="D171" s="48"/>
      <c r="E171" s="13">
        <f>4405861-300000-1774340</f>
        <v>2331521</v>
      </c>
    </row>
    <row r="172" spans="1:5" s="6" customFormat="1">
      <c r="A172" s="15"/>
      <c r="B172" s="50" t="s">
        <v>47</v>
      </c>
      <c r="C172" s="50"/>
      <c r="D172" s="50"/>
      <c r="E172" s="14">
        <f>SUM(E170:E171)</f>
        <v>5255159</v>
      </c>
    </row>
    <row r="173" spans="1:5" s="6" customFormat="1" ht="16.899999999999999" customHeight="1">
      <c r="A173" s="47" t="s">
        <v>25</v>
      </c>
      <c r="B173" s="47"/>
      <c r="C173" s="47"/>
      <c r="D173" s="47"/>
      <c r="E173" s="47"/>
    </row>
    <row r="174" spans="1:5" s="6" customFormat="1" ht="22.9" customHeight="1">
      <c r="A174" s="15">
        <v>1</v>
      </c>
      <c r="B174" s="48" t="s">
        <v>130</v>
      </c>
      <c r="C174" s="48"/>
      <c r="D174" s="48"/>
      <c r="E174" s="13">
        <v>1174606</v>
      </c>
    </row>
    <row r="175" spans="1:5" s="6" customFormat="1" ht="22.15" customHeight="1">
      <c r="A175" s="15">
        <v>2</v>
      </c>
      <c r="B175" s="48" t="s">
        <v>98</v>
      </c>
      <c r="C175" s="48"/>
      <c r="D175" s="48"/>
      <c r="E175" s="13">
        <v>883254</v>
      </c>
    </row>
    <row r="176" spans="1:5" s="6" customFormat="1">
      <c r="A176" s="15"/>
      <c r="B176" s="50" t="s">
        <v>47</v>
      </c>
      <c r="C176" s="50"/>
      <c r="D176" s="50"/>
      <c r="E176" s="14">
        <f>SUM(E174:E175)</f>
        <v>2057860</v>
      </c>
    </row>
    <row r="177" spans="1:5" s="6" customFormat="1" ht="31.9" customHeight="1">
      <c r="A177" s="47" t="s">
        <v>26</v>
      </c>
      <c r="B177" s="47"/>
      <c r="C177" s="47"/>
      <c r="D177" s="47"/>
      <c r="E177" s="47"/>
    </row>
    <row r="178" spans="1:5" s="6" customFormat="1" ht="22.15" customHeight="1">
      <c r="A178" s="15">
        <v>1</v>
      </c>
      <c r="B178" s="48" t="s">
        <v>146</v>
      </c>
      <c r="C178" s="48"/>
      <c r="D178" s="48"/>
      <c r="E178" s="13">
        <f>163048+105302+3455000</f>
        <v>3723350</v>
      </c>
    </row>
    <row r="179" spans="1:5" s="6" customFormat="1">
      <c r="A179" s="15"/>
      <c r="B179" s="50" t="s">
        <v>47</v>
      </c>
      <c r="C179" s="50"/>
      <c r="D179" s="50"/>
      <c r="E179" s="14">
        <f>SUM(E178:E178)</f>
        <v>3723350</v>
      </c>
    </row>
    <row r="180" spans="1:5" s="6" customFormat="1" ht="21" customHeight="1">
      <c r="A180" s="47" t="s">
        <v>27</v>
      </c>
      <c r="B180" s="47"/>
      <c r="C180" s="47"/>
      <c r="D180" s="47"/>
      <c r="E180" s="47"/>
    </row>
    <row r="181" spans="1:5" s="6" customFormat="1" ht="30.6" customHeight="1">
      <c r="A181" s="15">
        <v>1</v>
      </c>
      <c r="B181" s="48" t="s">
        <v>99</v>
      </c>
      <c r="C181" s="48"/>
      <c r="D181" s="48"/>
      <c r="E181" s="13">
        <f>490950+590000</f>
        <v>1080950</v>
      </c>
    </row>
    <row r="182" spans="1:5" s="6" customFormat="1">
      <c r="A182" s="15"/>
      <c r="B182" s="50" t="s">
        <v>28</v>
      </c>
      <c r="C182" s="50"/>
      <c r="D182" s="50"/>
      <c r="E182" s="14">
        <f>E181</f>
        <v>1080950</v>
      </c>
    </row>
    <row r="183" spans="1:5" s="6" customFormat="1">
      <c r="A183" s="47" t="s">
        <v>122</v>
      </c>
      <c r="B183" s="47"/>
      <c r="C183" s="47"/>
      <c r="D183" s="47"/>
      <c r="E183" s="47"/>
    </row>
    <row r="184" spans="1:5" s="6" customFormat="1" ht="30.6" customHeight="1">
      <c r="A184" s="15">
        <v>1</v>
      </c>
      <c r="B184" s="48" t="s">
        <v>123</v>
      </c>
      <c r="C184" s="48"/>
      <c r="D184" s="48"/>
      <c r="E184" s="13">
        <v>156469</v>
      </c>
    </row>
    <row r="185" spans="1:5" s="6" customFormat="1">
      <c r="A185" s="15"/>
      <c r="B185" s="50" t="s">
        <v>28</v>
      </c>
      <c r="C185" s="50"/>
      <c r="D185" s="50"/>
      <c r="E185" s="14">
        <f>E184</f>
        <v>156469</v>
      </c>
    </row>
    <row r="186" spans="1:5" s="6" customFormat="1" ht="16.899999999999999" customHeight="1">
      <c r="A186" s="15"/>
      <c r="B186" s="50" t="s">
        <v>29</v>
      </c>
      <c r="C186" s="50"/>
      <c r="D186" s="50"/>
      <c r="E186" s="14">
        <f>E132+E135+E139+E155+E158+E172+E164+E168+E176+E179+E182+E145+E185</f>
        <v>42164626</v>
      </c>
    </row>
    <row r="187" spans="1:5" s="6" customFormat="1">
      <c r="A187" s="46" t="s">
        <v>81</v>
      </c>
      <c r="B187" s="46"/>
      <c r="C187" s="46"/>
      <c r="D187" s="46"/>
      <c r="E187" s="46"/>
    </row>
    <row r="188" spans="1:5" s="6" customFormat="1">
      <c r="A188" s="47" t="s">
        <v>11</v>
      </c>
      <c r="B188" s="47"/>
      <c r="C188" s="47"/>
      <c r="D188" s="47"/>
      <c r="E188" s="47"/>
    </row>
    <row r="189" spans="1:5" s="6" customFormat="1" ht="25.5" customHeight="1">
      <c r="A189" s="15">
        <v>1</v>
      </c>
      <c r="B189" s="48" t="s">
        <v>100</v>
      </c>
      <c r="C189" s="48"/>
      <c r="D189" s="48"/>
      <c r="E189" s="13">
        <f>2214688-300000</f>
        <v>1914688</v>
      </c>
    </row>
    <row r="190" spans="1:5" s="6" customFormat="1">
      <c r="A190" s="34"/>
      <c r="B190" s="50" t="s">
        <v>47</v>
      </c>
      <c r="C190" s="50"/>
      <c r="D190" s="50"/>
      <c r="E190" s="14">
        <f>E189</f>
        <v>1914688</v>
      </c>
    </row>
    <row r="191" spans="1:5" s="6" customFormat="1">
      <c r="A191" s="47" t="s">
        <v>121</v>
      </c>
      <c r="B191" s="78"/>
      <c r="C191" s="78"/>
      <c r="D191" s="78"/>
      <c r="E191" s="78"/>
    </row>
    <row r="192" spans="1:5" s="6" customFormat="1" ht="33" customHeight="1">
      <c r="A192" s="15">
        <v>1</v>
      </c>
      <c r="B192" s="79" t="s">
        <v>147</v>
      </c>
      <c r="C192" s="79"/>
      <c r="D192" s="79"/>
      <c r="E192" s="13">
        <v>103070</v>
      </c>
    </row>
    <row r="193" spans="1:5" s="6" customFormat="1" ht="32.450000000000003" customHeight="1">
      <c r="A193" s="15">
        <v>2</v>
      </c>
      <c r="B193" s="79" t="s">
        <v>164</v>
      </c>
      <c r="C193" s="79"/>
      <c r="D193" s="79"/>
      <c r="E193" s="13">
        <v>73641</v>
      </c>
    </row>
    <row r="194" spans="1:5" s="6" customFormat="1">
      <c r="A194" s="34"/>
      <c r="B194" s="80" t="s">
        <v>47</v>
      </c>
      <c r="C194" s="80"/>
      <c r="D194" s="80"/>
      <c r="E194" s="14">
        <f>SUM(E192:E193)</f>
        <v>176711</v>
      </c>
    </row>
    <row r="195" spans="1:5" s="6" customFormat="1" ht="23.45" customHeight="1">
      <c r="A195" s="47" t="s">
        <v>30</v>
      </c>
      <c r="B195" s="47"/>
      <c r="C195" s="47"/>
      <c r="D195" s="47"/>
      <c r="E195" s="47"/>
    </row>
    <row r="196" spans="1:5" s="6" customFormat="1" ht="30.75" customHeight="1">
      <c r="A196" s="15">
        <v>1</v>
      </c>
      <c r="B196" s="48" t="s">
        <v>148</v>
      </c>
      <c r="C196" s="48"/>
      <c r="D196" s="48"/>
      <c r="E196" s="13">
        <f>519449-289914</f>
        <v>229535</v>
      </c>
    </row>
    <row r="197" spans="1:5" s="6" customFormat="1">
      <c r="A197" s="34"/>
      <c r="B197" s="50" t="s">
        <v>47</v>
      </c>
      <c r="C197" s="50"/>
      <c r="D197" s="50"/>
      <c r="E197" s="14">
        <f>SUM(E196:E196)</f>
        <v>229535</v>
      </c>
    </row>
    <row r="198" spans="1:5" s="6" customFormat="1" ht="17.45" customHeight="1">
      <c r="A198" s="47" t="s">
        <v>31</v>
      </c>
      <c r="B198" s="47"/>
      <c r="C198" s="47"/>
      <c r="D198" s="47"/>
      <c r="E198" s="47"/>
    </row>
    <row r="199" spans="1:5" s="6" customFormat="1" ht="29.25" customHeight="1">
      <c r="A199" s="15">
        <v>1</v>
      </c>
      <c r="B199" s="48" t="s">
        <v>149</v>
      </c>
      <c r="C199" s="48"/>
      <c r="D199" s="48"/>
      <c r="E199" s="13">
        <f>175292+194959</f>
        <v>370251</v>
      </c>
    </row>
    <row r="200" spans="1:5" s="6" customFormat="1" ht="35.25" customHeight="1">
      <c r="A200" s="15">
        <v>2</v>
      </c>
      <c r="B200" s="77" t="s">
        <v>150</v>
      </c>
      <c r="C200" s="77"/>
      <c r="D200" s="77"/>
      <c r="E200" s="13">
        <v>460362</v>
      </c>
    </row>
    <row r="201" spans="1:5" s="6" customFormat="1">
      <c r="A201" s="15"/>
      <c r="B201" s="50" t="s">
        <v>47</v>
      </c>
      <c r="C201" s="50"/>
      <c r="D201" s="50"/>
      <c r="E201" s="14">
        <f>SUM(E199:E200)</f>
        <v>830613</v>
      </c>
    </row>
    <row r="202" spans="1:5" s="6" customFormat="1" ht="19.149999999999999" customHeight="1">
      <c r="A202" s="47" t="s">
        <v>32</v>
      </c>
      <c r="B202" s="47"/>
      <c r="C202" s="47"/>
      <c r="D202" s="47"/>
      <c r="E202" s="47"/>
    </row>
    <row r="203" spans="1:5" s="6" customFormat="1" ht="21" customHeight="1">
      <c r="A203" s="15">
        <v>1</v>
      </c>
      <c r="B203" s="48" t="s">
        <v>101</v>
      </c>
      <c r="C203" s="48"/>
      <c r="D203" s="48"/>
      <c r="E203" s="13">
        <v>731528</v>
      </c>
    </row>
    <row r="204" spans="1:5" s="6" customFormat="1">
      <c r="A204" s="15"/>
      <c r="B204" s="50" t="s">
        <v>47</v>
      </c>
      <c r="C204" s="50"/>
      <c r="D204" s="50"/>
      <c r="E204" s="14">
        <f>E203</f>
        <v>731528</v>
      </c>
    </row>
    <row r="205" spans="1:5" s="6" customFormat="1" ht="19.899999999999999" customHeight="1">
      <c r="A205" s="47" t="s">
        <v>33</v>
      </c>
      <c r="B205" s="47"/>
      <c r="C205" s="47"/>
      <c r="D205" s="47"/>
      <c r="E205" s="47"/>
    </row>
    <row r="206" spans="1:5" s="6" customFormat="1" ht="37.5" customHeight="1">
      <c r="A206" s="15">
        <v>1</v>
      </c>
      <c r="B206" s="48" t="s">
        <v>151</v>
      </c>
      <c r="C206" s="48"/>
      <c r="D206" s="48"/>
      <c r="E206" s="13">
        <v>111792</v>
      </c>
    </row>
    <row r="207" spans="1:5" s="6" customFormat="1">
      <c r="A207" s="15"/>
      <c r="B207" s="50" t="s">
        <v>47</v>
      </c>
      <c r="C207" s="50"/>
      <c r="D207" s="50"/>
      <c r="E207" s="14">
        <f>E206</f>
        <v>111792</v>
      </c>
    </row>
    <row r="208" spans="1:5" s="6" customFormat="1">
      <c r="A208" s="47" t="s">
        <v>119</v>
      </c>
      <c r="B208" s="47"/>
      <c r="C208" s="47"/>
      <c r="D208" s="47"/>
      <c r="E208" s="47"/>
    </row>
    <row r="209" spans="1:5" s="6" customFormat="1" ht="32.450000000000003" customHeight="1">
      <c r="A209" s="15">
        <v>1</v>
      </c>
      <c r="B209" s="48" t="s">
        <v>120</v>
      </c>
      <c r="C209" s="48"/>
      <c r="D209" s="48"/>
      <c r="E209" s="13">
        <v>198679</v>
      </c>
    </row>
    <row r="210" spans="1:5" s="6" customFormat="1">
      <c r="A210" s="15"/>
      <c r="B210" s="71" t="s">
        <v>47</v>
      </c>
      <c r="C210" s="71"/>
      <c r="D210" s="71"/>
      <c r="E210" s="14">
        <f>SUM(E209:E209)</f>
        <v>198679</v>
      </c>
    </row>
    <row r="211" spans="1:5" s="6" customFormat="1" ht="33.75" customHeight="1">
      <c r="A211" s="47" t="s">
        <v>102</v>
      </c>
      <c r="B211" s="47"/>
      <c r="C211" s="47"/>
      <c r="D211" s="47"/>
      <c r="E211" s="47"/>
    </row>
    <row r="212" spans="1:5" s="6" customFormat="1" ht="48" customHeight="1">
      <c r="A212" s="15">
        <v>1</v>
      </c>
      <c r="B212" s="48" t="s">
        <v>152</v>
      </c>
      <c r="C212" s="48"/>
      <c r="D212" s="48"/>
      <c r="E212" s="13">
        <v>552377</v>
      </c>
    </row>
    <row r="213" spans="1:5" s="6" customFormat="1">
      <c r="A213" s="15"/>
      <c r="B213" s="50" t="s">
        <v>47</v>
      </c>
      <c r="C213" s="50"/>
      <c r="D213" s="50"/>
      <c r="E213" s="14">
        <f>E212</f>
        <v>552377</v>
      </c>
    </row>
    <row r="214" spans="1:5" s="6" customFormat="1">
      <c r="A214" s="15"/>
      <c r="B214" s="50" t="s">
        <v>34</v>
      </c>
      <c r="C214" s="50"/>
      <c r="D214" s="50"/>
      <c r="E214" s="14">
        <f>E201+E204+E197+E207+E190+E213+E210+E194</f>
        <v>4745923</v>
      </c>
    </row>
    <row r="215" spans="1:5" s="6" customFormat="1">
      <c r="A215" s="46" t="s">
        <v>35</v>
      </c>
      <c r="B215" s="46"/>
      <c r="C215" s="46"/>
      <c r="D215" s="46"/>
      <c r="E215" s="46"/>
    </row>
    <row r="216" spans="1:5" s="6" customFormat="1" ht="30.75" customHeight="1">
      <c r="A216" s="15"/>
      <c r="B216" s="47" t="s">
        <v>103</v>
      </c>
      <c r="C216" s="47"/>
      <c r="D216" s="47"/>
      <c r="E216" s="47"/>
    </row>
    <row r="217" spans="1:5" s="6" customFormat="1">
      <c r="A217" s="15">
        <v>1</v>
      </c>
      <c r="B217" s="48" t="s">
        <v>104</v>
      </c>
      <c r="C217" s="48"/>
      <c r="D217" s="48"/>
      <c r="E217" s="13">
        <v>2000000</v>
      </c>
    </row>
    <row r="218" spans="1:5" s="6" customFormat="1">
      <c r="A218" s="15"/>
      <c r="B218" s="50" t="s">
        <v>47</v>
      </c>
      <c r="C218" s="50"/>
      <c r="D218" s="50"/>
      <c r="E218" s="14">
        <f>SUM(E217)</f>
        <v>2000000</v>
      </c>
    </row>
    <row r="219" spans="1:5" s="6" customFormat="1" ht="24" customHeight="1">
      <c r="A219" s="15"/>
      <c r="B219" s="50" t="s">
        <v>36</v>
      </c>
      <c r="C219" s="50"/>
      <c r="D219" s="50"/>
      <c r="E219" s="14">
        <f>SUM(E218)</f>
        <v>2000000</v>
      </c>
    </row>
    <row r="220" spans="1:5" s="6" customFormat="1">
      <c r="A220" s="15"/>
      <c r="B220" s="46" t="s">
        <v>10</v>
      </c>
      <c r="C220" s="46"/>
      <c r="D220" s="46"/>
      <c r="E220" s="46"/>
    </row>
    <row r="221" spans="1:5" s="6" customFormat="1" ht="22.5" customHeight="1">
      <c r="A221" s="47" t="s">
        <v>30</v>
      </c>
      <c r="B221" s="47"/>
      <c r="C221" s="47"/>
      <c r="D221" s="47"/>
      <c r="E221" s="47"/>
    </row>
    <row r="222" spans="1:5" s="6" customFormat="1" ht="32.450000000000003" customHeight="1">
      <c r="A222" s="15">
        <v>1</v>
      </c>
      <c r="B222" s="48" t="s">
        <v>37</v>
      </c>
      <c r="C222" s="48"/>
      <c r="D222" s="48"/>
      <c r="E222" s="13">
        <f>166097-77452</f>
        <v>88645</v>
      </c>
    </row>
    <row r="223" spans="1:5" s="6" customFormat="1">
      <c r="A223" s="15"/>
      <c r="B223" s="50" t="s">
        <v>47</v>
      </c>
      <c r="C223" s="50"/>
      <c r="D223" s="50"/>
      <c r="E223" s="14">
        <f>E222</f>
        <v>88645</v>
      </c>
    </row>
    <row r="224" spans="1:5" s="7" customFormat="1" ht="18.75" customHeight="1">
      <c r="A224" s="15"/>
      <c r="B224" s="50" t="s">
        <v>12</v>
      </c>
      <c r="C224" s="50"/>
      <c r="D224" s="50"/>
      <c r="E224" s="14">
        <f>E223</f>
        <v>88645</v>
      </c>
    </row>
    <row r="225" spans="1:5" s="7" customFormat="1" ht="25.5" customHeight="1">
      <c r="A225" s="31"/>
      <c r="B225" s="68" t="s">
        <v>38</v>
      </c>
      <c r="C225" s="68"/>
      <c r="D225" s="68"/>
      <c r="E225" s="19">
        <f>E186+E214+E224+E127+E219</f>
        <v>50594160</v>
      </c>
    </row>
    <row r="226" spans="1:5" s="7" customFormat="1" ht="30" customHeight="1">
      <c r="A226" s="57" t="s">
        <v>153</v>
      </c>
      <c r="B226" s="58"/>
      <c r="C226" s="58"/>
      <c r="D226" s="58"/>
      <c r="E226" s="85"/>
    </row>
    <row r="227" spans="1:5" s="7" customFormat="1" ht="15" customHeight="1">
      <c r="A227" s="86" t="s">
        <v>20</v>
      </c>
      <c r="B227" s="87"/>
      <c r="C227" s="87"/>
      <c r="D227" s="87"/>
      <c r="E227" s="88"/>
    </row>
    <row r="228" spans="1:5" s="7" customFormat="1" ht="25.5" customHeight="1">
      <c r="A228" s="35">
        <v>1</v>
      </c>
      <c r="B228" s="74" t="s">
        <v>136</v>
      </c>
      <c r="C228" s="75"/>
      <c r="D228" s="76"/>
      <c r="E228" s="40">
        <v>47818</v>
      </c>
    </row>
    <row r="229" spans="1:5" s="7" customFormat="1" ht="19.899999999999999" customHeight="1">
      <c r="A229" s="39"/>
      <c r="B229" s="89" t="s">
        <v>47</v>
      </c>
      <c r="C229" s="90"/>
      <c r="D229" s="91"/>
      <c r="E229" s="23">
        <f>SUM(E227:E228)</f>
        <v>47818</v>
      </c>
    </row>
    <row r="230" spans="1:5" s="8" customFormat="1" ht="21" customHeight="1">
      <c r="A230" s="46" t="s">
        <v>105</v>
      </c>
      <c r="B230" s="46"/>
      <c r="C230" s="46"/>
      <c r="D230" s="46"/>
      <c r="E230" s="46"/>
    </row>
    <row r="231" spans="1:5" s="8" customFormat="1" ht="35.25" customHeight="1">
      <c r="A231" s="46" t="s">
        <v>68</v>
      </c>
      <c r="B231" s="46"/>
      <c r="C231" s="46"/>
      <c r="D231" s="46"/>
      <c r="E231" s="46"/>
    </row>
    <row r="232" spans="1:5" s="8" customFormat="1">
      <c r="A232" s="15">
        <v>1</v>
      </c>
      <c r="B232" s="48" t="s">
        <v>106</v>
      </c>
      <c r="C232" s="48"/>
      <c r="D232" s="48"/>
      <c r="E232" s="13">
        <f>2500000-1000000</f>
        <v>1500000</v>
      </c>
    </row>
    <row r="233" spans="1:5" s="8" customFormat="1" ht="35.25" customHeight="1">
      <c r="A233" s="15">
        <v>2</v>
      </c>
      <c r="B233" s="48" t="s">
        <v>107</v>
      </c>
      <c r="C233" s="48"/>
      <c r="D233" s="48"/>
      <c r="E233" s="13">
        <v>298728</v>
      </c>
    </row>
    <row r="234" spans="1:5" s="8" customFormat="1" ht="48" customHeight="1">
      <c r="A234" s="31"/>
      <c r="B234" s="68" t="s">
        <v>69</v>
      </c>
      <c r="C234" s="68"/>
      <c r="D234" s="68"/>
      <c r="E234" s="19">
        <f>E232+E233</f>
        <v>1798728</v>
      </c>
    </row>
    <row r="235" spans="1:5" s="8" customFormat="1" ht="18.600000000000001" customHeight="1">
      <c r="A235" s="57" t="s">
        <v>133</v>
      </c>
      <c r="B235" s="58"/>
      <c r="C235" s="58"/>
      <c r="D235" s="58"/>
      <c r="E235" s="58"/>
    </row>
    <row r="236" spans="1:5" s="8" customFormat="1">
      <c r="A236" s="35">
        <v>1</v>
      </c>
      <c r="B236" s="59" t="s">
        <v>134</v>
      </c>
      <c r="C236" s="60"/>
      <c r="D236" s="61"/>
      <c r="E236" s="30">
        <v>2000000</v>
      </c>
    </row>
    <row r="237" spans="1:5" s="8" customFormat="1" ht="30" customHeight="1">
      <c r="A237" s="36"/>
      <c r="B237" s="81" t="s">
        <v>135</v>
      </c>
      <c r="C237" s="82"/>
      <c r="D237" s="83"/>
      <c r="E237" s="37">
        <v>2000000</v>
      </c>
    </row>
    <row r="238" spans="1:5" s="8" customFormat="1">
      <c r="A238" s="15"/>
      <c r="B238" s="50" t="s">
        <v>14</v>
      </c>
      <c r="C238" s="50"/>
      <c r="D238" s="50"/>
      <c r="E238" s="14">
        <f>E234+E237-E233</f>
        <v>3500000</v>
      </c>
    </row>
    <row r="239" spans="1:5" s="8" customFormat="1" ht="37.5" customHeight="1">
      <c r="A239" s="84" t="s">
        <v>70</v>
      </c>
      <c r="B239" s="84"/>
      <c r="C239" s="84"/>
      <c r="D239" s="84"/>
      <c r="E239" s="21">
        <f>E121+E225+E234-E233+E237</f>
        <v>133070685</v>
      </c>
    </row>
    <row r="240" spans="1:5" s="8" customFormat="1" ht="31.5">
      <c r="A240" s="43"/>
      <c r="B240" s="44"/>
      <c r="C240" s="44"/>
      <c r="E240" s="42" t="s">
        <v>154</v>
      </c>
    </row>
  </sheetData>
  <mergeCells count="238">
    <mergeCell ref="A230:E230"/>
    <mergeCell ref="B225:D225"/>
    <mergeCell ref="B237:D237"/>
    <mergeCell ref="A231:E231"/>
    <mergeCell ref="B232:D232"/>
    <mergeCell ref="B233:D233"/>
    <mergeCell ref="B234:D234"/>
    <mergeCell ref="B238:D238"/>
    <mergeCell ref="A239:D239"/>
    <mergeCell ref="A226:E226"/>
    <mergeCell ref="A227:E227"/>
    <mergeCell ref="B228:D228"/>
    <mergeCell ref="B229:D229"/>
    <mergeCell ref="A198:E198"/>
    <mergeCell ref="B199:D199"/>
    <mergeCell ref="A169:E169"/>
    <mergeCell ref="B170:D170"/>
    <mergeCell ref="B171:D171"/>
    <mergeCell ref="B172:D172"/>
    <mergeCell ref="A173:E173"/>
    <mergeCell ref="B174:D174"/>
    <mergeCell ref="B175:D175"/>
    <mergeCell ref="B176:D176"/>
    <mergeCell ref="A177:E177"/>
    <mergeCell ref="B196:D196"/>
    <mergeCell ref="B197:D197"/>
    <mergeCell ref="B178:D178"/>
    <mergeCell ref="B179:D179"/>
    <mergeCell ref="A180:E180"/>
    <mergeCell ref="B181:D181"/>
    <mergeCell ref="B182:D182"/>
    <mergeCell ref="B186:D186"/>
    <mergeCell ref="A187:E187"/>
    <mergeCell ref="A191:E191"/>
    <mergeCell ref="B192:D192"/>
    <mergeCell ref="B193:D193"/>
    <mergeCell ref="B194:D194"/>
    <mergeCell ref="B216:E216"/>
    <mergeCell ref="B217:D217"/>
    <mergeCell ref="B218:D218"/>
    <mergeCell ref="B219:D219"/>
    <mergeCell ref="B220:E220"/>
    <mergeCell ref="A221:E221"/>
    <mergeCell ref="B222:D222"/>
    <mergeCell ref="B223:D223"/>
    <mergeCell ref="B224:D224"/>
    <mergeCell ref="A211:E211"/>
    <mergeCell ref="B212:D212"/>
    <mergeCell ref="B213:D213"/>
    <mergeCell ref="B214:D214"/>
    <mergeCell ref="A215:E215"/>
    <mergeCell ref="B200:D200"/>
    <mergeCell ref="B201:D201"/>
    <mergeCell ref="A202:E202"/>
    <mergeCell ref="B203:D203"/>
    <mergeCell ref="A208:E208"/>
    <mergeCell ref="B209:D209"/>
    <mergeCell ref="B210:D210"/>
    <mergeCell ref="B206:D206"/>
    <mergeCell ref="B207:D207"/>
    <mergeCell ref="B204:D204"/>
    <mergeCell ref="A205:E205"/>
    <mergeCell ref="A183:E183"/>
    <mergeCell ref="B184:D184"/>
    <mergeCell ref="B185:D185"/>
    <mergeCell ref="A188:E188"/>
    <mergeCell ref="B189:D189"/>
    <mergeCell ref="B190:D190"/>
    <mergeCell ref="A195:E195"/>
    <mergeCell ref="A159:E159"/>
    <mergeCell ref="B160:D160"/>
    <mergeCell ref="B161:D161"/>
    <mergeCell ref="B162:D162"/>
    <mergeCell ref="B163:D163"/>
    <mergeCell ref="B164:D164"/>
    <mergeCell ref="A165:E165"/>
    <mergeCell ref="B166:D166"/>
    <mergeCell ref="B168:D168"/>
    <mergeCell ref="B167:D167"/>
    <mergeCell ref="B153:D153"/>
    <mergeCell ref="B155:D155"/>
    <mergeCell ref="A156:E156"/>
    <mergeCell ref="B157:D157"/>
    <mergeCell ref="B158:D158"/>
    <mergeCell ref="B144:D144"/>
    <mergeCell ref="B145:D145"/>
    <mergeCell ref="A146:E146"/>
    <mergeCell ref="B147:D147"/>
    <mergeCell ref="B148:D148"/>
    <mergeCell ref="B149:D149"/>
    <mergeCell ref="B151:D151"/>
    <mergeCell ref="B152:D152"/>
    <mergeCell ref="B150:D150"/>
    <mergeCell ref="B154:D154"/>
    <mergeCell ref="B139:D139"/>
    <mergeCell ref="A140:E140"/>
    <mergeCell ref="B141:D141"/>
    <mergeCell ref="B142:D142"/>
    <mergeCell ref="B143:D143"/>
    <mergeCell ref="B135:D135"/>
    <mergeCell ref="A129:E129"/>
    <mergeCell ref="B130:D130"/>
    <mergeCell ref="B131:D131"/>
    <mergeCell ref="A136:E136"/>
    <mergeCell ref="B137:D137"/>
    <mergeCell ref="B138:D138"/>
    <mergeCell ref="A123:E123"/>
    <mergeCell ref="A124:E124"/>
    <mergeCell ref="B125:D125"/>
    <mergeCell ref="B126:D126"/>
    <mergeCell ref="B127:D127"/>
    <mergeCell ref="A128:E128"/>
    <mergeCell ref="B132:D132"/>
    <mergeCell ref="A133:E133"/>
    <mergeCell ref="B134:D134"/>
    <mergeCell ref="A99:E99"/>
    <mergeCell ref="B100:D100"/>
    <mergeCell ref="B101:D101"/>
    <mergeCell ref="B110:D110"/>
    <mergeCell ref="A112:E112"/>
    <mergeCell ref="B120:D120"/>
    <mergeCell ref="B121:D121"/>
    <mergeCell ref="A122:E122"/>
    <mergeCell ref="B102:D102"/>
    <mergeCell ref="A103:E103"/>
    <mergeCell ref="B104:D104"/>
    <mergeCell ref="B105:D105"/>
    <mergeCell ref="B114:D114"/>
    <mergeCell ref="B115:D115"/>
    <mergeCell ref="B116:D116"/>
    <mergeCell ref="B106:D106"/>
    <mergeCell ref="A107:E107"/>
    <mergeCell ref="A108:E108"/>
    <mergeCell ref="B109:D109"/>
    <mergeCell ref="B117:E117"/>
    <mergeCell ref="B118:D118"/>
    <mergeCell ref="B119:D119"/>
    <mergeCell ref="A113:E113"/>
    <mergeCell ref="B93:D93"/>
    <mergeCell ref="A94:E94"/>
    <mergeCell ref="A90:E90"/>
    <mergeCell ref="B91:D91"/>
    <mergeCell ref="B92:D92"/>
    <mergeCell ref="A95:E95"/>
    <mergeCell ref="B96:D96"/>
    <mergeCell ref="B97:D97"/>
    <mergeCell ref="B98:D98"/>
    <mergeCell ref="B83:D83"/>
    <mergeCell ref="A84:E84"/>
    <mergeCell ref="A85:E85"/>
    <mergeCell ref="B86:D86"/>
    <mergeCell ref="B87:D87"/>
    <mergeCell ref="A80:E80"/>
    <mergeCell ref="B81:D81"/>
    <mergeCell ref="B88:D88"/>
    <mergeCell ref="B89:D89"/>
    <mergeCell ref="A77:E77"/>
    <mergeCell ref="B78:D78"/>
    <mergeCell ref="B61:D61"/>
    <mergeCell ref="B62:D62"/>
    <mergeCell ref="B63:D63"/>
    <mergeCell ref="A64:E64"/>
    <mergeCell ref="B65:D65"/>
    <mergeCell ref="B66:D66"/>
    <mergeCell ref="B67:D67"/>
    <mergeCell ref="A68:E68"/>
    <mergeCell ref="B69:D69"/>
    <mergeCell ref="B25:D25"/>
    <mergeCell ref="A47:E47"/>
    <mergeCell ref="B48:D48"/>
    <mergeCell ref="B49:D49"/>
    <mergeCell ref="B50:D50"/>
    <mergeCell ref="B52:D52"/>
    <mergeCell ref="A53:E53"/>
    <mergeCell ref="B51:D51"/>
    <mergeCell ref="A38:E38"/>
    <mergeCell ref="B39:D39"/>
    <mergeCell ref="B40:D40"/>
    <mergeCell ref="A41:E41"/>
    <mergeCell ref="B42:D42"/>
    <mergeCell ref="B43:D43"/>
    <mergeCell ref="A44:E44"/>
    <mergeCell ref="B45:D45"/>
    <mergeCell ref="B46:D46"/>
    <mergeCell ref="A37:E37"/>
    <mergeCell ref="B26:D26"/>
    <mergeCell ref="A27:E27"/>
    <mergeCell ref="B28:D28"/>
    <mergeCell ref="B29:D29"/>
    <mergeCell ref="A30:E30"/>
    <mergeCell ref="B31:D31"/>
    <mergeCell ref="B32:D32"/>
    <mergeCell ref="B36:D36"/>
    <mergeCell ref="A33:E33"/>
    <mergeCell ref="B34:D34"/>
    <mergeCell ref="B35:D35"/>
    <mergeCell ref="B82:D82"/>
    <mergeCell ref="B111:D111"/>
    <mergeCell ref="A235:E235"/>
    <mergeCell ref="B236:D236"/>
    <mergeCell ref="B54:D54"/>
    <mergeCell ref="B55:D55"/>
    <mergeCell ref="B56:D56"/>
    <mergeCell ref="B57:D57"/>
    <mergeCell ref="B58:D58"/>
    <mergeCell ref="A59:E59"/>
    <mergeCell ref="B60:D60"/>
    <mergeCell ref="B79:D79"/>
    <mergeCell ref="B70:D70"/>
    <mergeCell ref="A71:E71"/>
    <mergeCell ref="B72:D72"/>
    <mergeCell ref="B73:D73"/>
    <mergeCell ref="A74:E74"/>
    <mergeCell ref="B75:D75"/>
    <mergeCell ref="B76:D76"/>
    <mergeCell ref="C2:E2"/>
    <mergeCell ref="A8:E8"/>
    <mergeCell ref="A9:E9"/>
    <mergeCell ref="B10:D10"/>
    <mergeCell ref="A7:E7"/>
    <mergeCell ref="A21:E21"/>
    <mergeCell ref="B22:D22"/>
    <mergeCell ref="B23:D23"/>
    <mergeCell ref="A24:E24"/>
    <mergeCell ref="A4:E4"/>
    <mergeCell ref="B20:D20"/>
    <mergeCell ref="B11:D11"/>
    <mergeCell ref="A12:E12"/>
    <mergeCell ref="B13:D13"/>
    <mergeCell ref="B14:D14"/>
    <mergeCell ref="A15:E15"/>
    <mergeCell ref="B16:D16"/>
    <mergeCell ref="B17:D17"/>
    <mergeCell ref="A18:E18"/>
    <mergeCell ref="B19:D19"/>
    <mergeCell ref="C3:E3"/>
    <mergeCell ref="A5:E5"/>
    <mergeCell ref="B6:D6"/>
  </mergeCells>
  <phoneticPr fontId="8" type="noConversion"/>
  <pageMargins left="0.39370078740157483" right="0.19685039370078741" top="0.52239583333333328" bottom="0.47244094488188981" header="0.31496062992125984" footer="0.31496062992125984"/>
  <pageSetup paperSize="9" scale="85" firstPageNumber="2" fitToHeight="24" orientation="portrait" useFirstPageNumber="1" r:id="rId1"/>
  <headerFooter>
    <oddHeader>&amp;C&amp;"Times New Roman,обычный"&amp;P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№___</vt:lpstr>
      <vt:lpstr>'Приложение №___'!Заголовки_для_печати</vt:lpstr>
      <vt:lpstr>'Приложение №___'!Область_печати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Бурлаченко Н. Владимировна</dc:creator>
  <cp:lastModifiedBy>g30bvn</cp:lastModifiedBy>
  <cp:lastPrinted>2020-05-22T13:24:23Z</cp:lastPrinted>
  <dcterms:created xsi:type="dcterms:W3CDTF">2019-12-13T13:54:36Z</dcterms:created>
  <dcterms:modified xsi:type="dcterms:W3CDTF">2020-05-22T13:26:03Z</dcterms:modified>
</cp:coreProperties>
</file>