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1505" windowHeight="11640"/>
  </bookViews>
  <sheets>
    <sheet name="Приложение №___" sheetId="1" r:id="rId1"/>
  </sheets>
  <definedNames>
    <definedName name="_xlnm.Print_Titles" localSheetId="0">'Приложение №___'!$7:$7</definedName>
    <definedName name="_xlnm.Print_Area" localSheetId="0">'Приложение №___'!$A$1:$E$250</definedName>
  </definedNames>
  <calcPr calcId="124519"/>
</workbook>
</file>

<file path=xl/calcChain.xml><?xml version="1.0" encoding="utf-8"?>
<calcChain xmlns="http://schemas.openxmlformats.org/spreadsheetml/2006/main">
  <c r="E186" i="1"/>
  <c r="E176"/>
  <c r="E170"/>
  <c r="E171" s="1"/>
  <c r="E164"/>
  <c r="E239" l="1"/>
  <c r="E145"/>
  <c r="E92"/>
  <c r="E11" l="1"/>
  <c r="E57" l="1"/>
  <c r="E59" s="1"/>
  <c r="E49"/>
  <c r="E36"/>
  <c r="E17"/>
  <c r="E232" l="1"/>
  <c r="E206"/>
  <c r="E179"/>
  <c r="E157"/>
  <c r="E155"/>
  <c r="E153"/>
  <c r="E151"/>
  <c r="E144" l="1"/>
  <c r="E149" s="1"/>
  <c r="E50"/>
  <c r="E53" s="1"/>
  <c r="E139"/>
  <c r="E140"/>
  <c r="E43"/>
  <c r="E136"/>
  <c r="E88"/>
  <c r="E154"/>
  <c r="E160" s="1"/>
  <c r="E40" l="1"/>
  <c r="E66"/>
  <c r="E117" l="1"/>
  <c r="E120" l="1"/>
  <c r="E121" s="1"/>
  <c r="E195"/>
  <c r="E204"/>
  <c r="E220"/>
  <c r="E242" l="1"/>
  <c r="E244" l="1"/>
  <c r="E248" s="1"/>
  <c r="E76"/>
  <c r="E67"/>
  <c r="E46"/>
  <c r="E233" l="1"/>
  <c r="E234" s="1"/>
  <c r="E228"/>
  <c r="E229" s="1"/>
  <c r="E223"/>
  <c r="E217"/>
  <c r="E214"/>
  <c r="E209"/>
  <c r="E207"/>
  <c r="E199"/>
  <c r="E200" s="1"/>
  <c r="E191"/>
  <c r="E188"/>
  <c r="E178"/>
  <c r="E181" s="1"/>
  <c r="E137"/>
  <c r="E132"/>
  <c r="E134" s="1"/>
  <c r="E126"/>
  <c r="E127" s="1"/>
  <c r="E128" s="1"/>
  <c r="E111"/>
  <c r="E112" s="1"/>
  <c r="E103"/>
  <c r="E99"/>
  <c r="E93"/>
  <c r="E82"/>
  <c r="E83" s="1"/>
  <c r="E80"/>
  <c r="E74"/>
  <c r="E70"/>
  <c r="E68"/>
  <c r="E47"/>
  <c r="E44"/>
  <c r="E41"/>
  <c r="E33"/>
  <c r="E30"/>
  <c r="E27"/>
  <c r="E24"/>
  <c r="E21"/>
  <c r="E18"/>
  <c r="E15"/>
  <c r="E12"/>
  <c r="E37" l="1"/>
  <c r="E192"/>
  <c r="E211"/>
  <c r="E224" s="1"/>
  <c r="E71"/>
  <c r="E106"/>
  <c r="E107" s="1"/>
  <c r="E64"/>
  <c r="E90"/>
  <c r="E94" s="1"/>
  <c r="E77"/>
  <c r="E141"/>
  <c r="E189"/>
  <c r="E196" l="1"/>
  <c r="E235" s="1"/>
  <c r="E84" l="1"/>
  <c r="E122" s="1"/>
  <c r="E249" s="1"/>
</calcChain>
</file>

<file path=xl/sharedStrings.xml><?xml version="1.0" encoding="utf-8"?>
<sst xmlns="http://schemas.openxmlformats.org/spreadsheetml/2006/main" count="249" uniqueCount="172">
  <si>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</si>
  <si>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</si>
  <si>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Строительство спортивного комплекса в г. Дубоссары, в том числе проектные работы</t>
  </si>
  <si>
    <t>Итого по подстатье 240 230</t>
  </si>
  <si>
    <t>Министерство обороны Приднестровской Молдавской Республики</t>
  </si>
  <si>
    <t xml:space="preserve">Государственная служба исполнения наказаний Министерства юстиции 
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</si>
  <si>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</si>
  <si>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</si>
  <si>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</si>
  <si>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</si>
  <si>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</si>
  <si>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</si>
  <si>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подстатье 290 000</t>
  </si>
  <si>
    <t>Итого по программе капитальных вложений</t>
  </si>
  <si>
    <t xml:space="preserve">Программа капитального ремонта </t>
  </si>
  <si>
    <t>Капитальный ремонт жилого фонда (240 310)</t>
  </si>
  <si>
    <t>Итого по подстатье 240 310</t>
  </si>
  <si>
    <t>Капитальный ремонт объектов социально-культурного назначения (240 330)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</si>
  <si>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</si>
  <si>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</si>
  <si>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Капитальный ремонт МДОУ "БДС № 24", ул. Космонавтов, 32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</si>
  <si>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</si>
  <si>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</si>
  <si>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</si>
  <si>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</si>
  <si>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Государственная служба по спорту Приднестровской Молдавской Республики </t>
  </si>
  <si>
    <t xml:space="preserve">Итого </t>
  </si>
  <si>
    <t>Итого по подстатье 240 330</t>
  </si>
  <si>
    <t xml:space="preserve">Следственный комитет Приднестровской Молдавской Республики </t>
  </si>
  <si>
    <t>Судебный департамент при Верховном суде Приднестровской Молдавской Республики</t>
  </si>
  <si>
    <t xml:space="preserve">Администрация Президента Приднестровской Молдавской Республики 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</si>
  <si>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</si>
  <si>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</si>
  <si>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</si>
  <si>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Итого по подстатье 240 360</t>
  </si>
  <si>
    <t>Приобретение материалов для капитального ремонта здания Следственного комитета ПМР</t>
  </si>
  <si>
    <t>Итого по программе капитального ремонта</t>
  </si>
  <si>
    <t>Министерство по социальной защите и труду Приднестровской Молдавской Республики</t>
  </si>
  <si>
    <t>Капитальный ремонт МДОУ "БДС № 32", ул. Калинина, 29</t>
  </si>
  <si>
    <t>Капитальный ремонт МДОУ "Гармония", ул. Шестакова, 28</t>
  </si>
  <si>
    <t>Капитальный ремонт  МДОУ "БДС № 16", ул. Кишиневская, 67а, в том числе проектные работы</t>
  </si>
  <si>
    <t>№ п/п</t>
  </si>
  <si>
    <t xml:space="preserve">Наименование объекта </t>
  </si>
  <si>
    <t>Сумма, руб.</t>
  </si>
  <si>
    <t>Программа капитальных вложений</t>
  </si>
  <si>
    <t>Итого</t>
  </si>
  <si>
    <t>Государственная администрация г. Бендеры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</si>
  <si>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</si>
  <si>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служба охраны Приднестровской Молдавской Республики</t>
  </si>
  <si>
    <t>Секретно</t>
  </si>
  <si>
    <t xml:space="preserve">Министерство экономического развития Приднестровской Молдавской Республики </t>
  </si>
  <si>
    <t>Приобретение программного обеспечения по внедрению ресурсного метода ценообразования в строительстве, разработка и экспертиза проектно-сметной документации зданий и сооружений</t>
  </si>
  <si>
    <t>Министерство внутренних дел Приднестровской Молдавской Республики</t>
  </si>
  <si>
    <t>Создание сквера "Солнечный", г. Бендеры, в том числе проектные работы</t>
  </si>
  <si>
    <t>Государственная администрация Слободзейского района и г. Слободзеи</t>
  </si>
  <si>
    <t xml:space="preserve"> Реконструкция  кинотеатра  "Восток"  в  детский культурно-досуговый центр с доступом ММГН  </t>
  </si>
  <si>
    <t>Создание парка "Набережный" по ул. Вальченко, г. Рыбница, в том числе проектные работы</t>
  </si>
  <si>
    <t>Завершение строительства 2-этажной казармы на 200 человек, военный городок № 4, г. Тирасполь, в том числе проектные работы</t>
  </si>
  <si>
    <t>Завершение реконструкции здания Главного штаба (надстройка 4-го этажа), военный городок № 1, г. Тирасполь</t>
  </si>
  <si>
    <t>Реконструкция автономной газовой котельной Учреждения исполнения наказаний № 3, г.Тирасполь, ул. Лазо, 7, в том числе проектные работы</t>
  </si>
  <si>
    <t>Строительство газовой котельной в с. Карагаш, ул. С. Лазо, д. 71, Слободзейский район</t>
  </si>
  <si>
    <t xml:space="preserve">Приобретение материалов для строительства хранилища грузовых автомобилей военного городка № 17 г. Бендеры </t>
  </si>
  <si>
    <t xml:space="preserve">Приобретение материалов для завершения строительства хранилища легковых автомобилей  в военном городке № 17 г. Бендеры  </t>
  </si>
  <si>
    <t>Капитальный ремонт (модернизация) лифтового хозяйства п. Первомайск, Слободзейский район</t>
  </si>
  <si>
    <t>Капитальный ремонт МОУ "ТСШ № 16", г. Тирасполь, ул. Юности, 16</t>
  </si>
  <si>
    <t>Капитальный ремонт детского сада комбинированного вида "Красная шапочка",  г. Дубоссары, ул. Ленина,157</t>
  </si>
  <si>
    <t>Капитальный ремонт Дома культуры с. Малаешты Григориопольского района</t>
  </si>
  <si>
    <t>Программа материально-технического обеспечения и улучшения условий труда сотрудников налоговых органов</t>
  </si>
  <si>
    <t>Итого по программе материально-технического обеспечения и улучшения условий труда сотрудников налоговых органов</t>
  </si>
  <si>
    <t>ВСЕГО по программе капитальных вложений и капитального ремонта Приднестровской Молдавской Республики на 2020 год</t>
  </si>
  <si>
    <t>Приобретение оборудования для системы "Безопасный город"</t>
  </si>
  <si>
    <t>Государственная администрация Дубоссарского района и г. Дубоссары</t>
  </si>
  <si>
    <t>Итого по подстатье 240 120</t>
  </si>
  <si>
    <t>Министерство просвещения Приднестровской Молдавской Республики</t>
  </si>
  <si>
    <t>Строительство и обустройство детских игровых и спортивных площадок</t>
  </si>
  <si>
    <t xml:space="preserve">Государственная администрация г. Бендеры </t>
  </si>
  <si>
    <t xml:space="preserve">Капитальный ремонт ГОУ " Глинойская специальная коррекционная школа-интернат для детей-сирот и детей, оставшихся без попечения родителей, VIII вида", с. Глиное, Слободзейский район, ул. Котовского, 1 </t>
  </si>
  <si>
    <t>Капитальный ремонт ГОУ "Республиканский кадетский корпус им. светлейшего князя Г. А. Потёмкина-Таврического" МВД ПМР</t>
  </si>
  <si>
    <t>Капитальный ремонт здания МОУ "Тираспольская гуманитарно-математическая гимназия", г. Тирасполь,  пер. Красный, 2,  в том числе проектные работы</t>
  </si>
  <si>
    <t>Капитальный ремонт МОУ "Рыбницкая средняя общеобразовательная школа-интернат", ул. Маяковского, 41</t>
  </si>
  <si>
    <t>Капитальный ремонт  МУ "Спорткомплекс "Юбилейный", г.Рыбница,                                                               ул. Юбилейная, 33А</t>
  </si>
  <si>
    <t>Капитальный ремонт административных зданий (240 340)</t>
  </si>
  <si>
    <t xml:space="preserve">Министерство по социальной защите и труду Приднестровской Молдавской Республики </t>
  </si>
  <si>
    <t>Приобретение мебели и оборудования для МУ "Центр социально-психологической реабилитации детей с ОПЖ", г. Дубоссары, в том числе проектные работы</t>
  </si>
  <si>
    <t>Завершение реконструкции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</si>
  <si>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Реконструкция зданий в ГОУ ОК "Днестровские зори", в том числе проектные работы</t>
  </si>
  <si>
    <t>Реконструкция гребной базы в г. Бендеры, в том числе проектные работы</t>
  </si>
  <si>
    <t xml:space="preserve">Завершение работ по реконструкции  помещения в здании, расположенном по адресу г. Бендеры, ул. Первомайская,49, с целью создания центра спортивной подготовки для людей с ограниченными физическими возможностями, в том числе проектные работы </t>
  </si>
  <si>
    <t>Восстановление парка Витгенштейна, г. Каменка, в том числе проектные работы</t>
  </si>
  <si>
    <t>Устройство покрытия территории ГОУ ВПО "Приднестровский государственный институт искусств"</t>
  </si>
  <si>
    <t>Создание сквера "Солнечный", г. Тирасполь, ул. Милева,  в том числе проектные работы</t>
  </si>
  <si>
    <t>Капитальные вложения в строительство административных зданий  (240 240)</t>
  </si>
  <si>
    <t>Приобретение мягкого инвентаря (110 320)</t>
  </si>
  <si>
    <t>Приобретение мягкого инвентаря для МОУ ДО "Каменская СДЮШОР"</t>
  </si>
  <si>
    <t>Итого по подстатье 110 320</t>
  </si>
  <si>
    <t>Капитальный ремонт спортивного комплекса ГОУ "ТЮИ им. М. И. Кутузова"  МВД ПМР</t>
  </si>
  <si>
    <t>Капитальный ремонт  МДОУ "Детский сад "Аленка", с. Коротное,  ул. Фрунзе, 35</t>
  </si>
  <si>
    <t>Капитальный ремонт  Дома культуры, Каменский район,с. Подойма, ул. Ленина, 92</t>
  </si>
  <si>
    <t>Капитальный ремонт ГУ "Республиканская специализированная детско-юношеская школа олимпийского резерва настольного тенниса", г. Дубоссары</t>
  </si>
  <si>
    <t>Капитальный ремонт здания столовой № 3 военного городка № 17, г. Бендеры</t>
  </si>
  <si>
    <t xml:space="preserve">Капитальный ремонт кровли корпуса № 1, г. Тирасполь, ул. К. Маркса, 187
</t>
  </si>
  <si>
    <t xml:space="preserve">Государственная служба управления документацией и архивами Приднестровской Молдавской Республики </t>
  </si>
  <si>
    <t>Министерство сельского хозяйства и природных ресурсов Приднестровской Молдавской Республики</t>
  </si>
  <si>
    <t>Укрепление противопаводковой дамбы Тирасполь-Суклея</t>
  </si>
  <si>
    <t>Участие Правительства в осуществлении отдельных программ (290 000, 240 120)</t>
  </si>
  <si>
    <t>Министерство финансов Приднестровской Молдавской Республики (290 000)</t>
  </si>
  <si>
    <t>Министерство финансов Приднестровской Молдавской Республики полное исполнение договорных обязательств 2019 года (240 120)</t>
  </si>
  <si>
    <t>Государственная администрация Каменкого района и г. Каменки</t>
  </si>
  <si>
    <t>Строительство бельведера-колоннады (ансамбль строений парадного въезда в                                                 г. Тирасполь со стороны г. Бендеры)</t>
  </si>
  <si>
    <t>Строительство канализационной насосной станции и канализационного напорного коллектора, в т.ч. проектные работы, для обеспечения централизованным водоотведением здания МУ "Центр социально-психологической реабилитации детей с ОПЖ", г. Дубоссары</t>
  </si>
  <si>
    <t>Капитальный ремонт Мемориала Славы, г. Тирасполь</t>
  </si>
  <si>
    <t>Капитальный ремонт МДОУ "БДС № 9", ул. С. Лазо, 27</t>
  </si>
  <si>
    <t>Капитальный ремонт детского сада комбинированного вида "Радуга",                                                     г. Дубоссары, ул. Петровского, 7</t>
  </si>
  <si>
    <t>Капитальный ремонт специализированной детско-юношеской спортивной школы олимпийского резерва гребли и велоспорта г. Дубоссары</t>
  </si>
  <si>
    <t>Капитальный ремонт здания Центральной избирательной комисии ПМР по адресу г. Тирасполь, ул. Шевченко, 12в</t>
  </si>
  <si>
    <t>Строительство сетей водопровода в с. Слобода-Рашково Каменского района</t>
  </si>
  <si>
    <t>Благоустройство прилегающей территории к Дому культуры по ул. 50 лет Октября в г. Слободзее</t>
  </si>
  <si>
    <t>Капитальный ремонт зданий и сооружений ГОУ СПО "Тираспольский аграрно-технический колледж им. М.В. Фрунзе",  г. Тирасполь, пгт. Новотираспольский,                                                                               ул. Советская, 14</t>
  </si>
  <si>
    <t>Реконструкция центральной части г. Слободзеи (парк молодоженов), в том числе проектные работы</t>
  </si>
  <si>
    <t xml:space="preserve">Государственная служба средств массовой информации Приднестровской Молдавской Республики </t>
  </si>
  <si>
    <t>Капитальный ремонт кровли административного здания (литер А), по адресу г. Тирасполь, пер. Энгельса, д. 5</t>
  </si>
  <si>
    <t xml:space="preserve">Прокуратура Приднестровской Молдавской Республики </t>
  </si>
  <si>
    <t>Приднестровский государственный университет им. Т. Г. Шевченко</t>
  </si>
  <si>
    <t xml:space="preserve">Министерство государственной безопасности Приднестровской Молдавской Республики </t>
  </si>
  <si>
    <t>Приобретение спортивного оборудования, инвентаря и мебели для Гребной базы г. Бендеры</t>
  </si>
  <si>
    <t xml:space="preserve">Капитальный ремонт ГУ ГКЦ "Дворец Республики", г. Тирасполь, ул. 25 Октября,96 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</si>
  <si>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</t>
  </si>
  <si>
    <t>Капитальный ремонт Каменского районного дома культуры, г. Каменка,  ул. Кирова, 266</t>
  </si>
  <si>
    <t>Создание Центрального Екатерининского парка по ул. 25 Октября (от ул. Шевченко до пер. Бочковского) и строительство уличной городской звукофикации, в том числе проектные работы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</si>
  <si>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г. Слободзее</t>
  </si>
  <si>
    <t>Программа "Пожарная безопасность объектов социально-культурного назначения"</t>
  </si>
  <si>
    <t>Министерство внтуренних дел Приднестровской Молдавской Республики</t>
  </si>
  <si>
    <t>Итого по программе"Пожарная безопасность объектов социально-культурного назначения"</t>
  </si>
  <si>
    <t>Капитальный ремонт детского сада "Извораш", с. Ташлык, ул. Целых, 26 "а"</t>
  </si>
  <si>
    <t xml:space="preserve">Замена оконных блоков в общеобразовательных, коррекционных и дошкольных учреждениях </t>
  </si>
  <si>
    <t>Капитальный ремонт кровель и фасадов зданий центральной части города в границах улиц Шевченко и Луначарского по ул. 25 Октября (четная сторона)</t>
  </si>
  <si>
    <t>".</t>
  </si>
  <si>
    <t xml:space="preserve">Перечень объектов, в отношении которых в период с 1 апреля 2020 года по 30 сентября 2020 года возможно заключение договоров, финансируемых за счет средств, предусмотренных в смете расходов Фонда капитальных вложений на 2020 год </t>
  </si>
  <si>
    <t xml:space="preserve">"ПРИЛОЖЕНИЕ
к Распоряжению Президента
Приднестровской Молдавской
Республики
от 30 апреля 2020 года № 133рп
</t>
  </si>
  <si>
    <t>Приобретение оборудования для специализированного учреждения МСКОУ                                                   № 2,  ул. К. Либкнехта, 144а, г. Тирасполь</t>
  </si>
  <si>
    <t>Приобретение и установка кондиционеров в здании Центральной избирательной комисии ПМР по адресу: г. Тирасполь, ул. Шевченко, 12в</t>
  </si>
  <si>
    <t>Приобретение оборудования и предметов длительного пользования                                                       для МОУ ДО "Каменская СДЮШОР"</t>
  </si>
  <si>
    <t>Капитальные вложения в строительство объектов социально-культурного назначения                                                              (240 230)</t>
  </si>
  <si>
    <t xml:space="preserve">Завершение строительства ГУ "Республиканский спортивный  реабилитационно-восстановительный центр инвалидов",  расположенного по адресу:                                   г. Тирасполь, ул. Ленина,1/3, в том числе проектные работы </t>
  </si>
  <si>
    <t>Благоустройство прилегающей территории к поликлиники № 5 ГУ "Тираспольский клинический центр амбулаторно-поликлинической помощи" по адресу: г. Тирасполь, ул. Шевченко 81/10</t>
  </si>
  <si>
    <t>Государственная администрация Григориопольского района и г. Григориополь</t>
  </si>
  <si>
    <t xml:space="preserve">Государственная администрация Рыбницкого района и г. Рыбница </t>
  </si>
  <si>
    <t>Государственная администрация  Каменского района и г. Каменка</t>
  </si>
  <si>
    <t xml:space="preserve">Государственная служба по культуре и историческому наследию                                                   Приднестровской Молдавской Республики </t>
  </si>
  <si>
    <t>Строительство 4-этажной казармы на 400 человек, военный городок № 15,                                                г. Тирасполь, в том числе проектные работы</t>
  </si>
  <si>
    <t>Реконструкция здания Управления Следственного комитета  г. Бендеры по адресу: г. Бендеры, ул. Дзержинского, 55</t>
  </si>
  <si>
    <t>Реконструкция автономной газовой котельной воспитательного учреждения, Каменский район, с. Александровка,в том числе проектные работы</t>
  </si>
  <si>
    <t>Государственная администрация Слободзейского района и г. Слободзея</t>
  </si>
  <si>
    <t>Государственная администрация Каменского района и г. Каменка</t>
  </si>
  <si>
    <t>Приобретение материалов для строительства здания отделения "Красное",                  в/ч 4043, Слободзейский район, с. Глиное</t>
  </si>
  <si>
    <t>Капитальный ремонт ГУ "Республиканский специализированный Дом ребенка" г. Тирасполь, ул. 1 Мая, 26</t>
  </si>
  <si>
    <t>Государственная администрация г. Тирасполь и г. Днестровск</t>
  </si>
  <si>
    <t>Капитальный ремонт МОУ "ТСШГК № 18"</t>
  </si>
  <si>
    <t>Капитальный ремонт  МДОУ "БДС № 26", м-н Северный</t>
  </si>
  <si>
    <t>Капитальный ремонт по объекту бассейн "Дельфин", ул. Горького, 9а</t>
  </si>
  <si>
    <t>Капитальный ремонт  МДОУ "БДС № 27", ул. 50 лет ВЛКСМ, 11</t>
  </si>
  <si>
    <t>Капитальный ремонт детского сада "Аленушка", г. Дубоссары, ул. Крянгэ, 1, в том числе проектные работы</t>
  </si>
  <si>
    <t>Капитальный ремонт спортивного зала учебного корпуса                                                                                                    № 8 ГОУ "ПГУ им. Т. Г. Шевченко"</t>
  </si>
  <si>
    <t>Замена оконных блоков и ремонт санузлов в здании прокуратуры г. Слободзея по адресу: г. Слободзея, ул. Фрунзе, 273</t>
  </si>
  <si>
    <t xml:space="preserve">Капитальный ремонт здания прокуратуры г. Каменки, расположенного  по адресу: г. Каменка, ул. Ленина, 21 </t>
  </si>
  <si>
    <t>Капитальный ремонт здания Управления Следственного комитета ПМР по адресу: г. Тирасполь, пер. 8 Марта</t>
  </si>
  <si>
    <t>Капитальный ремонт здания суда г. Рыбницы и Рыбницкого района по адресу:                                                           г. Рыбница, ул. Ленина, 1а</t>
  </si>
  <si>
    <t>Капитальный ремонт здания Бендерского городского суда, по адресу:                                          г. Бендеры, ул. Пушкина, 50</t>
  </si>
  <si>
    <t>Капитальный ремонт кровли здания ГС управления документацией и архивами ПМР, расположенной по адресу: г. Тирасполь, ул. Текстильщиков, 36, в том числе проектные работы</t>
  </si>
  <si>
    <r>
      <t xml:space="preserve">Программа модернизации пищевых блоков в образовательных учреждениях Приднестровской Молдавской Республики  </t>
    </r>
    <r>
      <rPr>
        <sz val="11.5"/>
        <rFont val="Times New Roman"/>
        <family val="1"/>
        <charset val="204"/>
      </rPr>
      <t>(в соответствии с Распоряжением Правительства ПМР от 19.06.19г.  № 479р)</t>
    </r>
  </si>
  <si>
    <t>Приобретение оборудования и предметов длительного пользования                              (статья 240 120)</t>
  </si>
  <si>
    <t xml:space="preserve">ПРИЛОЖЕНИЕ
к Распоряжению Президента
Приднестровской Молдавской
Республики
от   29   июля 2020 года № 208 рп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</si>
</sst>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color theme="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left" vertical="center" wrapText="1"/>
    </xf>
    <xf numFmtId="1" fontId="15" fillId="0" borderId="4" xfId="0" applyNumberFormat="1" applyFont="1" applyBorder="1" applyAlignment="1">
      <alignment horizontal="left" vertical="center" wrapText="1"/>
    </xf>
    <xf numFmtId="1" fontId="15" fillId="0" borderId="2" xfId="0" applyNumberFormat="1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3" fontId="15" fillId="0" borderId="3" xfId="0" applyNumberFormat="1" applyFont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50"/>
  <sheetViews>
    <sheetView tabSelected="1" zoomScale="120" zoomScaleNormal="120" zoomScaleSheetLayoutView="75" workbookViewId="0">
      <selection activeCell="C3" sqref="C3:E3"/>
    </sheetView>
  </sheetViews>
  <sheetFormatPr defaultColWidth="8.85546875" defaultRowHeight="15.75"/>
  <cols>
    <col min="1" max="1" width="5.42578125" style="6" customWidth="1"/>
    <col min="2" max="2" width="57.28515625" style="6" customWidth="1"/>
    <col min="3" max="3" width="8.42578125" style="6" hidden="1" customWidth="1"/>
    <col min="4" max="4" width="21.7109375" style="6" customWidth="1"/>
    <col min="5" max="5" width="13.5703125" style="26" customWidth="1"/>
    <col min="6" max="16384" width="8.85546875" style="6"/>
  </cols>
  <sheetData>
    <row r="1" spans="1:8" ht="77.25" customHeight="1">
      <c r="A1" s="132"/>
      <c r="B1" s="132"/>
      <c r="C1" s="132"/>
      <c r="D1" s="132" t="s">
        <v>171</v>
      </c>
      <c r="E1" s="132"/>
      <c r="F1" s="132"/>
    </row>
    <row r="2" spans="1:8" ht="18" customHeight="1">
      <c r="A2" s="45"/>
      <c r="B2" s="45"/>
      <c r="C2" s="45"/>
      <c r="D2" s="45"/>
      <c r="E2" s="45"/>
      <c r="F2" s="45"/>
    </row>
    <row r="3" spans="1:8" ht="75" customHeight="1">
      <c r="A3" s="11"/>
      <c r="B3" s="27"/>
      <c r="C3" s="132" t="s">
        <v>138</v>
      </c>
      <c r="D3" s="132"/>
      <c r="E3" s="132"/>
    </row>
    <row r="4" spans="1:8">
      <c r="A4" s="11"/>
      <c r="B4" s="27"/>
      <c r="C4" s="31"/>
      <c r="D4" s="31"/>
      <c r="E4" s="31"/>
    </row>
    <row r="5" spans="1:8" ht="51.6" customHeight="1">
      <c r="A5" s="140" t="s">
        <v>137</v>
      </c>
      <c r="B5" s="140"/>
      <c r="C5" s="140"/>
      <c r="D5" s="140"/>
      <c r="E5" s="140"/>
    </row>
    <row r="6" spans="1:8">
      <c r="A6" s="80"/>
      <c r="B6" s="80"/>
      <c r="C6" s="80"/>
      <c r="D6" s="80"/>
      <c r="E6" s="80"/>
    </row>
    <row r="7" spans="1:8" s="5" customFormat="1" ht="31.5">
      <c r="A7" s="29" t="s">
        <v>41</v>
      </c>
      <c r="B7" s="81" t="s">
        <v>42</v>
      </c>
      <c r="C7" s="82"/>
      <c r="D7" s="83"/>
      <c r="E7" s="23" t="s">
        <v>43</v>
      </c>
      <c r="H7" s="13"/>
    </row>
    <row r="8" spans="1:8" s="5" customFormat="1" ht="26.25" customHeight="1">
      <c r="A8" s="137" t="s">
        <v>44</v>
      </c>
      <c r="B8" s="138"/>
      <c r="C8" s="138"/>
      <c r="D8" s="138"/>
      <c r="E8" s="139"/>
    </row>
    <row r="9" spans="1:8" s="8" customFormat="1" ht="37.5" customHeight="1">
      <c r="A9" s="50" t="s">
        <v>47</v>
      </c>
      <c r="B9" s="51"/>
      <c r="C9" s="51"/>
      <c r="D9" s="51"/>
      <c r="E9" s="52"/>
    </row>
    <row r="10" spans="1:8" s="8" customFormat="1" ht="15.75" customHeight="1">
      <c r="A10" s="81" t="s">
        <v>48</v>
      </c>
      <c r="B10" s="82"/>
      <c r="C10" s="82"/>
      <c r="D10" s="82"/>
      <c r="E10" s="83"/>
    </row>
    <row r="11" spans="1:8" s="8" customFormat="1">
      <c r="A11" s="17">
        <v>1</v>
      </c>
      <c r="B11" s="59" t="s">
        <v>49</v>
      </c>
      <c r="C11" s="60"/>
      <c r="D11" s="61"/>
      <c r="E11" s="15">
        <f>3000000-970000</f>
        <v>2030000</v>
      </c>
    </row>
    <row r="12" spans="1:8" s="8" customFormat="1">
      <c r="A12" s="17"/>
      <c r="B12" s="62" t="s">
        <v>45</v>
      </c>
      <c r="C12" s="63"/>
      <c r="D12" s="64"/>
      <c r="E12" s="16">
        <f>E11</f>
        <v>2030000</v>
      </c>
    </row>
    <row r="13" spans="1:8" s="8" customFormat="1" ht="15.75" customHeight="1">
      <c r="A13" s="81" t="s">
        <v>50</v>
      </c>
      <c r="B13" s="82"/>
      <c r="C13" s="82"/>
      <c r="D13" s="82"/>
      <c r="E13" s="83"/>
    </row>
    <row r="14" spans="1:8" s="8" customFormat="1" ht="49.9" customHeight="1">
      <c r="A14" s="17">
        <v>1</v>
      </c>
      <c r="B14" s="59" t="s">
        <v>51</v>
      </c>
      <c r="C14" s="60"/>
      <c r="D14" s="61"/>
      <c r="E14" s="15">
        <v>470000</v>
      </c>
    </row>
    <row r="15" spans="1:8" s="8" customFormat="1">
      <c r="A15" s="17"/>
      <c r="B15" s="62" t="s">
        <v>45</v>
      </c>
      <c r="C15" s="63"/>
      <c r="D15" s="64"/>
      <c r="E15" s="16">
        <f>E14</f>
        <v>470000</v>
      </c>
    </row>
    <row r="16" spans="1:8" s="8" customFormat="1" ht="21.75" customHeight="1">
      <c r="A16" s="81" t="s">
        <v>52</v>
      </c>
      <c r="B16" s="82"/>
      <c r="C16" s="82"/>
      <c r="D16" s="82"/>
      <c r="E16" s="83"/>
    </row>
    <row r="17" spans="1:5" s="8" customFormat="1" ht="15.75" customHeight="1">
      <c r="A17" s="17">
        <v>1</v>
      </c>
      <c r="B17" s="59" t="s">
        <v>70</v>
      </c>
      <c r="C17" s="60"/>
      <c r="D17" s="61"/>
      <c r="E17" s="15">
        <f>3820879-3611819</f>
        <v>209060</v>
      </c>
    </row>
    <row r="18" spans="1:5" s="8" customFormat="1">
      <c r="A18" s="17"/>
      <c r="B18" s="62" t="s">
        <v>45</v>
      </c>
      <c r="C18" s="63"/>
      <c r="D18" s="64"/>
      <c r="E18" s="16">
        <f>SUM(E17)</f>
        <v>209060</v>
      </c>
    </row>
    <row r="19" spans="1:5" s="8" customFormat="1" ht="24" customHeight="1">
      <c r="A19" s="81" t="s">
        <v>19</v>
      </c>
      <c r="B19" s="82"/>
      <c r="C19" s="82"/>
      <c r="D19" s="82"/>
      <c r="E19" s="83"/>
    </row>
    <row r="20" spans="1:5" s="8" customFormat="1" ht="34.5" customHeight="1">
      <c r="A20" s="17">
        <v>1</v>
      </c>
      <c r="B20" s="59" t="s">
        <v>139</v>
      </c>
      <c r="C20" s="60"/>
      <c r="D20" s="61"/>
      <c r="E20" s="15">
        <v>1150810</v>
      </c>
    </row>
    <row r="21" spans="1:5" s="8" customFormat="1">
      <c r="A21" s="17"/>
      <c r="B21" s="62" t="s">
        <v>45</v>
      </c>
      <c r="C21" s="63"/>
      <c r="D21" s="64"/>
      <c r="E21" s="16">
        <f>E20</f>
        <v>1150810</v>
      </c>
    </row>
    <row r="22" spans="1:5" s="8" customFormat="1" ht="22.5" customHeight="1">
      <c r="A22" s="81" t="s">
        <v>82</v>
      </c>
      <c r="B22" s="82"/>
      <c r="C22" s="82"/>
      <c r="D22" s="82"/>
      <c r="E22" s="83"/>
    </row>
    <row r="23" spans="1:5" s="8" customFormat="1" ht="63" customHeight="1">
      <c r="A23" s="17">
        <v>1</v>
      </c>
      <c r="B23" s="59" t="s">
        <v>126</v>
      </c>
      <c r="C23" s="60"/>
      <c r="D23" s="61"/>
      <c r="E23" s="15">
        <v>180000</v>
      </c>
    </row>
    <row r="24" spans="1:5" s="8" customFormat="1">
      <c r="A24" s="17"/>
      <c r="B24" s="62" t="s">
        <v>45</v>
      </c>
      <c r="C24" s="63"/>
      <c r="D24" s="64"/>
      <c r="E24" s="16">
        <f>E23</f>
        <v>180000</v>
      </c>
    </row>
    <row r="25" spans="1:5" s="8" customFormat="1" ht="15.75" customHeight="1">
      <c r="A25" s="81" t="s">
        <v>31</v>
      </c>
      <c r="B25" s="82"/>
      <c r="C25" s="82"/>
      <c r="D25" s="82"/>
      <c r="E25" s="83"/>
    </row>
    <row r="26" spans="1:5" s="8" customFormat="1" ht="37.5" customHeight="1">
      <c r="A26" s="17">
        <v>1</v>
      </c>
      <c r="B26" s="59" t="s">
        <v>140</v>
      </c>
      <c r="C26" s="60"/>
      <c r="D26" s="61"/>
      <c r="E26" s="15">
        <v>18282</v>
      </c>
    </row>
    <row r="27" spans="1:5" s="8" customFormat="1">
      <c r="A27" s="17"/>
      <c r="B27" s="62" t="s">
        <v>45</v>
      </c>
      <c r="C27" s="63"/>
      <c r="D27" s="64"/>
      <c r="E27" s="16">
        <f>E26</f>
        <v>18282</v>
      </c>
    </row>
    <row r="28" spans="1:5" s="8" customFormat="1" ht="15.75" customHeight="1">
      <c r="A28" s="81" t="s">
        <v>71</v>
      </c>
      <c r="B28" s="82"/>
      <c r="C28" s="82"/>
      <c r="D28" s="82"/>
      <c r="E28" s="83"/>
    </row>
    <row r="29" spans="1:5" s="8" customFormat="1" ht="45" customHeight="1">
      <c r="A29" s="17">
        <v>1</v>
      </c>
      <c r="B29" s="59" t="s">
        <v>83</v>
      </c>
      <c r="C29" s="60"/>
      <c r="D29" s="61"/>
      <c r="E29" s="15">
        <v>2995892</v>
      </c>
    </row>
    <row r="30" spans="1:5" s="8" customFormat="1">
      <c r="A30" s="17"/>
      <c r="B30" s="62" t="s">
        <v>45</v>
      </c>
      <c r="C30" s="63"/>
      <c r="D30" s="64"/>
      <c r="E30" s="16">
        <f>E29</f>
        <v>2995892</v>
      </c>
    </row>
    <row r="31" spans="1:5" s="8" customFormat="1" ht="15.75" customHeight="1">
      <c r="A31" s="81" t="s">
        <v>107</v>
      </c>
      <c r="B31" s="82"/>
      <c r="C31" s="82"/>
      <c r="D31" s="82"/>
      <c r="E31" s="83"/>
    </row>
    <row r="32" spans="1:5" s="8" customFormat="1" ht="29.45" customHeight="1">
      <c r="A32" s="17">
        <v>1</v>
      </c>
      <c r="B32" s="59" t="s">
        <v>141</v>
      </c>
      <c r="C32" s="60"/>
      <c r="D32" s="61"/>
      <c r="E32" s="15">
        <v>288929</v>
      </c>
    </row>
    <row r="33" spans="1:5" s="8" customFormat="1">
      <c r="A33" s="17"/>
      <c r="B33" s="62" t="s">
        <v>45</v>
      </c>
      <c r="C33" s="63"/>
      <c r="D33" s="64"/>
      <c r="E33" s="16">
        <f>E32</f>
        <v>288929</v>
      </c>
    </row>
    <row r="34" spans="1:5" s="8" customFormat="1" ht="15.75" customHeight="1">
      <c r="A34" s="81" t="s">
        <v>46</v>
      </c>
      <c r="B34" s="82"/>
      <c r="C34" s="82"/>
      <c r="D34" s="82"/>
      <c r="E34" s="83"/>
    </row>
    <row r="35" spans="1:5" s="8" customFormat="1" ht="27.75" customHeight="1">
      <c r="A35" s="46">
        <v>1</v>
      </c>
      <c r="B35" s="74" t="s">
        <v>124</v>
      </c>
      <c r="C35" s="75"/>
      <c r="D35" s="76"/>
      <c r="E35" s="32">
        <v>894574</v>
      </c>
    </row>
    <row r="36" spans="1:5" s="8" customFormat="1">
      <c r="A36" s="17"/>
      <c r="B36" s="62" t="s">
        <v>45</v>
      </c>
      <c r="C36" s="63"/>
      <c r="D36" s="64"/>
      <c r="E36" s="16">
        <f>SUM(E35)</f>
        <v>894574</v>
      </c>
    </row>
    <row r="37" spans="1:5" s="8" customFormat="1">
      <c r="A37" s="17"/>
      <c r="B37" s="62" t="s">
        <v>72</v>
      </c>
      <c r="C37" s="63"/>
      <c r="D37" s="64"/>
      <c r="E37" s="16">
        <f>E12+E15+E21+E18+E24+E243+E27+E30+E33+E36</f>
        <v>8536275</v>
      </c>
    </row>
    <row r="38" spans="1:5" s="8" customFormat="1" ht="30.75" customHeight="1">
      <c r="A38" s="50" t="s">
        <v>142</v>
      </c>
      <c r="B38" s="51"/>
      <c r="C38" s="51"/>
      <c r="D38" s="51"/>
      <c r="E38" s="52"/>
    </row>
    <row r="39" spans="1:5" s="8" customFormat="1" ht="21.6" customHeight="1">
      <c r="A39" s="81" t="s">
        <v>37</v>
      </c>
      <c r="B39" s="82"/>
      <c r="C39" s="82"/>
      <c r="D39" s="82"/>
      <c r="E39" s="83"/>
    </row>
    <row r="40" spans="1:5" s="8" customFormat="1" ht="51.6" customHeight="1">
      <c r="A40" s="17">
        <v>1</v>
      </c>
      <c r="B40" s="59" t="s">
        <v>143</v>
      </c>
      <c r="C40" s="60"/>
      <c r="D40" s="61"/>
      <c r="E40" s="15">
        <f>1600000+1718228-199809-5655</f>
        <v>3112764</v>
      </c>
    </row>
    <row r="41" spans="1:5" s="8" customFormat="1">
      <c r="A41" s="17"/>
      <c r="B41" s="62" t="s">
        <v>45</v>
      </c>
      <c r="C41" s="63"/>
      <c r="D41" s="64"/>
      <c r="E41" s="16">
        <f>E40</f>
        <v>3112764</v>
      </c>
    </row>
    <row r="42" spans="1:5" s="8" customFormat="1" ht="20.25" customHeight="1">
      <c r="A42" s="81" t="s">
        <v>73</v>
      </c>
      <c r="B42" s="82"/>
      <c r="C42" s="82"/>
      <c r="D42" s="82"/>
      <c r="E42" s="83"/>
    </row>
    <row r="43" spans="1:5" s="8" customFormat="1" ht="48.6" customHeight="1">
      <c r="A43" s="17">
        <v>1</v>
      </c>
      <c r="B43" s="126" t="s">
        <v>84</v>
      </c>
      <c r="C43" s="127"/>
      <c r="D43" s="128"/>
      <c r="E43" s="22">
        <f>2000000+1002624-27063-300000</f>
        <v>2675561</v>
      </c>
    </row>
    <row r="44" spans="1:5" s="8" customFormat="1">
      <c r="A44" s="17"/>
      <c r="B44" s="62" t="s">
        <v>45</v>
      </c>
      <c r="C44" s="63"/>
      <c r="D44" s="64"/>
      <c r="E44" s="16">
        <f>SUM(E43:E43)</f>
        <v>2675561</v>
      </c>
    </row>
    <row r="45" spans="1:5" s="8" customFormat="1" ht="20.45" customHeight="1">
      <c r="A45" s="71" t="s">
        <v>10</v>
      </c>
      <c r="B45" s="72"/>
      <c r="C45" s="72"/>
      <c r="D45" s="72"/>
      <c r="E45" s="73"/>
    </row>
    <row r="46" spans="1:5" s="8" customFormat="1" ht="30" customHeight="1">
      <c r="A46" s="17">
        <v>1</v>
      </c>
      <c r="B46" s="59" t="s">
        <v>85</v>
      </c>
      <c r="C46" s="60"/>
      <c r="D46" s="61"/>
      <c r="E46" s="15">
        <f>2886902-2802743</f>
        <v>84159</v>
      </c>
    </row>
    <row r="47" spans="1:5" s="8" customFormat="1">
      <c r="A47" s="17"/>
      <c r="B47" s="62" t="s">
        <v>45</v>
      </c>
      <c r="C47" s="63"/>
      <c r="D47" s="64"/>
      <c r="E47" s="16">
        <f>E46</f>
        <v>84159</v>
      </c>
    </row>
    <row r="48" spans="1:5" s="8" customFormat="1" ht="15.75" customHeight="1">
      <c r="A48" s="81" t="s">
        <v>19</v>
      </c>
      <c r="B48" s="82"/>
      <c r="C48" s="82"/>
      <c r="D48" s="82"/>
      <c r="E48" s="83"/>
    </row>
    <row r="49" spans="1:5" s="8" customFormat="1" ht="53.25" customHeight="1">
      <c r="A49" s="17">
        <v>1</v>
      </c>
      <c r="B49" s="59" t="s">
        <v>128</v>
      </c>
      <c r="C49" s="60"/>
      <c r="D49" s="61"/>
      <c r="E49" s="15">
        <f>5900000-600000+234076+10890317-5244942+16000000</f>
        <v>27179451</v>
      </c>
    </row>
    <row r="50" spans="1:5" s="8" customFormat="1" ht="33" customHeight="1">
      <c r="A50" s="17">
        <v>2</v>
      </c>
      <c r="B50" s="111" t="s">
        <v>108</v>
      </c>
      <c r="C50" s="112"/>
      <c r="D50" s="113"/>
      <c r="E50" s="15">
        <f>2338283-119079</f>
        <v>2219204</v>
      </c>
    </row>
    <row r="51" spans="1:5" s="8" customFormat="1" ht="22.15" customHeight="1">
      <c r="A51" s="17">
        <v>3</v>
      </c>
      <c r="B51" s="102" t="s">
        <v>74</v>
      </c>
      <c r="C51" s="103"/>
      <c r="D51" s="104"/>
      <c r="E51" s="15">
        <v>157794</v>
      </c>
    </row>
    <row r="52" spans="1:5" s="8" customFormat="1" ht="46.9" customHeight="1">
      <c r="A52" s="17">
        <v>4</v>
      </c>
      <c r="B52" s="117" t="s">
        <v>144</v>
      </c>
      <c r="C52" s="118"/>
      <c r="D52" s="119"/>
      <c r="E52" s="30">
        <v>98745</v>
      </c>
    </row>
    <row r="53" spans="1:5" s="8" customFormat="1">
      <c r="A53" s="17"/>
      <c r="B53" s="62" t="s">
        <v>45</v>
      </c>
      <c r="C53" s="63"/>
      <c r="D53" s="64"/>
      <c r="E53" s="16">
        <f>SUM(E49:E52)</f>
        <v>29655194</v>
      </c>
    </row>
    <row r="54" spans="1:5" s="8" customFormat="1" ht="15.75" customHeight="1">
      <c r="A54" s="81" t="s">
        <v>75</v>
      </c>
      <c r="B54" s="82"/>
      <c r="C54" s="82"/>
      <c r="D54" s="82"/>
      <c r="E54" s="83"/>
    </row>
    <row r="55" spans="1:5" s="8" customFormat="1" ht="63" customHeight="1">
      <c r="A55" s="17">
        <v>1</v>
      </c>
      <c r="B55" s="126" t="s">
        <v>0</v>
      </c>
      <c r="C55" s="127"/>
      <c r="D55" s="128"/>
      <c r="E55" s="15">
        <v>1981879</v>
      </c>
    </row>
    <row r="56" spans="1:5" s="8" customFormat="1" ht="24" customHeight="1">
      <c r="A56" s="17">
        <v>2</v>
      </c>
      <c r="B56" s="126" t="s">
        <v>53</v>
      </c>
      <c r="C56" s="127"/>
      <c r="D56" s="128"/>
      <c r="E56" s="15">
        <v>1000000</v>
      </c>
    </row>
    <row r="57" spans="1:5" s="8" customFormat="1" ht="21" customHeight="1">
      <c r="A57" s="17">
        <v>3</v>
      </c>
      <c r="B57" s="126" t="s">
        <v>86</v>
      </c>
      <c r="C57" s="127"/>
      <c r="D57" s="128"/>
      <c r="E57" s="15">
        <f>1871901+1870210</f>
        <v>3742111</v>
      </c>
    </row>
    <row r="58" spans="1:5" s="8" customFormat="1" ht="60" customHeight="1">
      <c r="A58" s="17">
        <v>4</v>
      </c>
      <c r="B58" s="126" t="s">
        <v>87</v>
      </c>
      <c r="C58" s="127"/>
      <c r="D58" s="128"/>
      <c r="E58" s="15">
        <v>804518</v>
      </c>
    </row>
    <row r="59" spans="1:5" s="8" customFormat="1">
      <c r="A59" s="17"/>
      <c r="B59" s="62" t="s">
        <v>45</v>
      </c>
      <c r="C59" s="63"/>
      <c r="D59" s="64"/>
      <c r="E59" s="16">
        <f>SUM(E55:E58)</f>
        <v>7528508</v>
      </c>
    </row>
    <row r="60" spans="1:5" s="8" customFormat="1" ht="15.75" customHeight="1">
      <c r="A60" s="81" t="s">
        <v>54</v>
      </c>
      <c r="B60" s="82"/>
      <c r="C60" s="82"/>
      <c r="D60" s="82"/>
      <c r="E60" s="83"/>
    </row>
    <row r="61" spans="1:5" s="8" customFormat="1" ht="31.9" customHeight="1">
      <c r="A61" s="17">
        <v>1</v>
      </c>
      <c r="B61" s="102" t="s">
        <v>118</v>
      </c>
      <c r="C61" s="103"/>
      <c r="D61" s="104"/>
      <c r="E61" s="15">
        <v>600000</v>
      </c>
    </row>
    <row r="62" spans="1:5" s="8" customFormat="1" ht="48.75" customHeight="1">
      <c r="A62" s="17">
        <v>2</v>
      </c>
      <c r="B62" s="59" t="s">
        <v>129</v>
      </c>
      <c r="C62" s="60"/>
      <c r="D62" s="61"/>
      <c r="E62" s="15">
        <v>570755</v>
      </c>
    </row>
    <row r="63" spans="1:5" s="8" customFormat="1" ht="53.25" customHeight="1">
      <c r="A63" s="17">
        <v>3</v>
      </c>
      <c r="B63" s="59" t="s">
        <v>116</v>
      </c>
      <c r="C63" s="60"/>
      <c r="D63" s="61"/>
      <c r="E63" s="15">
        <v>198717</v>
      </c>
    </row>
    <row r="64" spans="1:5" s="8" customFormat="1" ht="24" customHeight="1">
      <c r="A64" s="17"/>
      <c r="B64" s="62" t="s">
        <v>45</v>
      </c>
      <c r="C64" s="63"/>
      <c r="D64" s="64"/>
      <c r="E64" s="16">
        <f>SUM(E61:E63)</f>
        <v>1369472</v>
      </c>
    </row>
    <row r="65" spans="1:250" s="8" customFormat="1" ht="26.25" customHeight="1">
      <c r="A65" s="81" t="s">
        <v>71</v>
      </c>
      <c r="B65" s="82"/>
      <c r="C65" s="82"/>
      <c r="D65" s="82"/>
      <c r="E65" s="83"/>
    </row>
    <row r="66" spans="1:250" s="8" customFormat="1" ht="37.9" customHeight="1">
      <c r="A66" s="17">
        <v>1</v>
      </c>
      <c r="B66" s="59" t="s">
        <v>1</v>
      </c>
      <c r="C66" s="60"/>
      <c r="D66" s="61"/>
      <c r="E66" s="15">
        <f>9200000-2000000-335546+4000000-6822577</f>
        <v>4041877</v>
      </c>
    </row>
    <row r="67" spans="1:250" s="8" customFormat="1" ht="30" customHeight="1">
      <c r="A67" s="17">
        <v>2</v>
      </c>
      <c r="B67" s="126" t="s">
        <v>2</v>
      </c>
      <c r="C67" s="127"/>
      <c r="D67" s="128"/>
      <c r="E67" s="15">
        <f>1000000-740849</f>
        <v>259151</v>
      </c>
    </row>
    <row r="68" spans="1:250" s="8" customFormat="1">
      <c r="A68" s="17"/>
      <c r="B68" s="62" t="s">
        <v>45</v>
      </c>
      <c r="C68" s="63"/>
      <c r="D68" s="64"/>
      <c r="E68" s="16">
        <f>SUM(E66:E67)</f>
        <v>4301028</v>
      </c>
    </row>
    <row r="69" spans="1:250" s="8" customFormat="1" ht="22.5" customHeight="1">
      <c r="A69" s="81" t="s">
        <v>145</v>
      </c>
      <c r="B69" s="82"/>
      <c r="C69" s="82"/>
      <c r="D69" s="82"/>
      <c r="E69" s="83"/>
    </row>
    <row r="70" spans="1:250" s="8" customFormat="1" ht="30.6" customHeight="1">
      <c r="A70" s="17">
        <v>1</v>
      </c>
      <c r="B70" s="59" t="s">
        <v>55</v>
      </c>
      <c r="C70" s="60"/>
      <c r="D70" s="61"/>
      <c r="E70" s="15">
        <f>2559808+1747000+200701</f>
        <v>4507509</v>
      </c>
    </row>
    <row r="71" spans="1:250" s="8" customFormat="1">
      <c r="A71" s="17"/>
      <c r="B71" s="62" t="s">
        <v>45</v>
      </c>
      <c r="C71" s="63"/>
      <c r="D71" s="64"/>
      <c r="E71" s="16">
        <f>SUM(E70:E70)</f>
        <v>4507509</v>
      </c>
    </row>
    <row r="72" spans="1:250" s="8" customFormat="1" ht="18.75" customHeight="1">
      <c r="A72" s="81" t="s">
        <v>146</v>
      </c>
      <c r="B72" s="82"/>
      <c r="C72" s="82"/>
      <c r="D72" s="82"/>
      <c r="E72" s="83"/>
    </row>
    <row r="73" spans="1:250" s="8" customFormat="1" ht="29.25" customHeight="1">
      <c r="A73" s="17">
        <v>1</v>
      </c>
      <c r="B73" s="102" t="s">
        <v>56</v>
      </c>
      <c r="C73" s="103"/>
      <c r="D73" s="104"/>
      <c r="E73" s="15">
        <v>1000000</v>
      </c>
    </row>
    <row r="74" spans="1:250" s="8" customFormat="1">
      <c r="A74" s="17"/>
      <c r="B74" s="62" t="s">
        <v>45</v>
      </c>
      <c r="C74" s="63"/>
      <c r="D74" s="64"/>
      <c r="E74" s="16">
        <f>SUM(E73:E73)</f>
        <v>1000000</v>
      </c>
    </row>
    <row r="75" spans="1:250" s="8" customFormat="1" ht="15.75" customHeight="1">
      <c r="A75" s="81" t="s">
        <v>147</v>
      </c>
      <c r="B75" s="82"/>
      <c r="C75" s="82"/>
      <c r="D75" s="82"/>
      <c r="E75" s="83"/>
    </row>
    <row r="76" spans="1:250" s="8" customFormat="1" ht="24.6" customHeight="1">
      <c r="A76" s="17">
        <v>1</v>
      </c>
      <c r="B76" s="129" t="s">
        <v>88</v>
      </c>
      <c r="C76" s="130"/>
      <c r="D76" s="131"/>
      <c r="E76" s="15">
        <f>3000000-500000</f>
        <v>2500000</v>
      </c>
    </row>
    <row r="77" spans="1:250" s="8" customFormat="1">
      <c r="A77" s="17"/>
      <c r="B77" s="62" t="s">
        <v>45</v>
      </c>
      <c r="C77" s="63"/>
      <c r="D77" s="64"/>
      <c r="E77" s="16">
        <f>SUM(E76:E76)</f>
        <v>2500000</v>
      </c>
    </row>
    <row r="78" spans="1:250" s="8" customFormat="1" ht="34.15" customHeight="1">
      <c r="A78" s="81" t="s">
        <v>148</v>
      </c>
      <c r="B78" s="82"/>
      <c r="C78" s="82"/>
      <c r="D78" s="82"/>
      <c r="E78" s="83"/>
    </row>
    <row r="79" spans="1:250" s="8" customFormat="1" ht="32.450000000000003" customHeight="1">
      <c r="A79" s="17">
        <v>1</v>
      </c>
      <c r="B79" s="59" t="s">
        <v>89</v>
      </c>
      <c r="C79" s="60"/>
      <c r="D79" s="61"/>
      <c r="E79" s="15">
        <v>387598</v>
      </c>
    </row>
    <row r="80" spans="1:250" s="8" customFormat="1">
      <c r="A80" s="17"/>
      <c r="B80" s="62" t="s">
        <v>45</v>
      </c>
      <c r="C80" s="63"/>
      <c r="D80" s="64"/>
      <c r="E80" s="16">
        <f>E79</f>
        <v>387598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</row>
    <row r="81" spans="1:250" s="8" customFormat="1" ht="23.25" customHeight="1">
      <c r="A81" s="81" t="s">
        <v>50</v>
      </c>
      <c r="B81" s="82"/>
      <c r="C81" s="82"/>
      <c r="D81" s="82"/>
      <c r="E81" s="8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</row>
    <row r="82" spans="1:250" s="8" customFormat="1" ht="35.25" customHeight="1">
      <c r="A82" s="17">
        <v>1</v>
      </c>
      <c r="B82" s="126" t="s">
        <v>90</v>
      </c>
      <c r="C82" s="127"/>
      <c r="D82" s="128"/>
      <c r="E82" s="22">
        <f>800000+156840</f>
        <v>956840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</row>
    <row r="83" spans="1:250" s="8" customFormat="1">
      <c r="A83" s="17"/>
      <c r="B83" s="62" t="s">
        <v>45</v>
      </c>
      <c r="C83" s="63"/>
      <c r="D83" s="64"/>
      <c r="E83" s="16">
        <f>E82</f>
        <v>956840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</row>
    <row r="84" spans="1:250" s="8" customFormat="1">
      <c r="A84" s="17"/>
      <c r="B84" s="62" t="s">
        <v>3</v>
      </c>
      <c r="C84" s="63"/>
      <c r="D84" s="64"/>
      <c r="E84" s="16">
        <f>E77+E74+E71+E68+E64+E59+E53+E44+E41+E80+E47+E83</f>
        <v>58078633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</row>
    <row r="85" spans="1:250" s="8" customFormat="1" ht="20.45" customHeight="1">
      <c r="A85" s="50" t="s">
        <v>91</v>
      </c>
      <c r="B85" s="51"/>
      <c r="C85" s="51"/>
      <c r="D85" s="51"/>
      <c r="E85" s="5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</row>
    <row r="86" spans="1:250" s="8" customFormat="1" ht="15.75" customHeight="1">
      <c r="A86" s="81" t="s">
        <v>4</v>
      </c>
      <c r="B86" s="82"/>
      <c r="C86" s="82"/>
      <c r="D86" s="82"/>
      <c r="E86" s="8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</row>
    <row r="87" spans="1:250" s="8" customFormat="1" ht="34.15" customHeight="1">
      <c r="A87" s="17">
        <v>1</v>
      </c>
      <c r="B87" s="59" t="s">
        <v>57</v>
      </c>
      <c r="C87" s="60"/>
      <c r="D87" s="61"/>
      <c r="E87" s="15">
        <v>501863</v>
      </c>
    </row>
    <row r="88" spans="1:250" s="8" customFormat="1" ht="34.9" customHeight="1">
      <c r="A88" s="17">
        <v>2</v>
      </c>
      <c r="B88" s="59" t="s">
        <v>149</v>
      </c>
      <c r="C88" s="60"/>
      <c r="D88" s="61"/>
      <c r="E88" s="15">
        <f>2363034-200000-1913454</f>
        <v>249580</v>
      </c>
    </row>
    <row r="89" spans="1:250" s="8" customFormat="1" ht="33" customHeight="1">
      <c r="A89" s="17">
        <v>3</v>
      </c>
      <c r="B89" s="59" t="s">
        <v>58</v>
      </c>
      <c r="C89" s="60"/>
      <c r="D89" s="61"/>
      <c r="E89" s="15">
        <v>602160</v>
      </c>
    </row>
    <row r="90" spans="1:250" s="8" customFormat="1">
      <c r="A90" s="17"/>
      <c r="B90" s="62" t="s">
        <v>45</v>
      </c>
      <c r="C90" s="63"/>
      <c r="D90" s="64"/>
      <c r="E90" s="16">
        <f>SUM(E87:E89)</f>
        <v>1353603</v>
      </c>
    </row>
    <row r="91" spans="1:250" s="8" customFormat="1" ht="15.75" customHeight="1">
      <c r="A91" s="81" t="s">
        <v>28</v>
      </c>
      <c r="B91" s="82"/>
      <c r="C91" s="82"/>
      <c r="D91" s="82"/>
      <c r="E91" s="83"/>
    </row>
    <row r="92" spans="1:250" s="8" customFormat="1" ht="36" customHeight="1">
      <c r="A92" s="17">
        <v>1</v>
      </c>
      <c r="B92" s="59" t="s">
        <v>150</v>
      </c>
      <c r="C92" s="60"/>
      <c r="D92" s="61"/>
      <c r="E92" s="15">
        <f>775280-233535</f>
        <v>541745</v>
      </c>
    </row>
    <row r="93" spans="1:250" s="8" customFormat="1" ht="26.25" customHeight="1">
      <c r="A93" s="17"/>
      <c r="B93" s="62" t="s">
        <v>45</v>
      </c>
      <c r="C93" s="63"/>
      <c r="D93" s="64"/>
      <c r="E93" s="16">
        <f>E92</f>
        <v>541745</v>
      </c>
    </row>
    <row r="94" spans="1:250" s="8" customFormat="1" ht="25.5" customHeight="1">
      <c r="A94" s="17"/>
      <c r="B94" s="62" t="s">
        <v>6</v>
      </c>
      <c r="C94" s="63"/>
      <c r="D94" s="64"/>
      <c r="E94" s="16">
        <f>E90+E93</f>
        <v>1895348</v>
      </c>
    </row>
    <row r="95" spans="1:250" s="8" customFormat="1" ht="19.899999999999999" customHeight="1">
      <c r="A95" s="50" t="s">
        <v>7</v>
      </c>
      <c r="B95" s="51"/>
      <c r="C95" s="51"/>
      <c r="D95" s="51"/>
      <c r="E95" s="52"/>
    </row>
    <row r="96" spans="1:250" s="8" customFormat="1" ht="33" customHeight="1">
      <c r="A96" s="81" t="s">
        <v>5</v>
      </c>
      <c r="B96" s="82"/>
      <c r="C96" s="82"/>
      <c r="D96" s="82"/>
      <c r="E96" s="83"/>
    </row>
    <row r="97" spans="1:5" s="8" customFormat="1" ht="34.9" customHeight="1">
      <c r="A97" s="17">
        <v>1</v>
      </c>
      <c r="B97" s="59" t="s">
        <v>59</v>
      </c>
      <c r="C97" s="60"/>
      <c r="D97" s="61"/>
      <c r="E97" s="15">
        <v>1700000</v>
      </c>
    </row>
    <row r="98" spans="1:5" s="8" customFormat="1" ht="51.75" customHeight="1">
      <c r="A98" s="17">
        <v>2</v>
      </c>
      <c r="B98" s="59" t="s">
        <v>151</v>
      </c>
      <c r="C98" s="60"/>
      <c r="D98" s="61"/>
      <c r="E98" s="15">
        <v>800000</v>
      </c>
    </row>
    <row r="99" spans="1:5" s="8" customFormat="1" ht="25.5" customHeight="1">
      <c r="A99" s="28"/>
      <c r="B99" s="62" t="s">
        <v>45</v>
      </c>
      <c r="C99" s="63"/>
      <c r="D99" s="64"/>
      <c r="E99" s="16">
        <f>SUM(E97:E98)</f>
        <v>2500000</v>
      </c>
    </row>
    <row r="100" spans="1:5" s="8" customFormat="1" ht="15" customHeight="1">
      <c r="A100" s="81" t="s">
        <v>50</v>
      </c>
      <c r="B100" s="82"/>
      <c r="C100" s="82"/>
      <c r="D100" s="82"/>
      <c r="E100" s="83"/>
    </row>
    <row r="101" spans="1:5" s="8" customFormat="1" ht="66.75" customHeight="1">
      <c r="A101" s="17">
        <v>1</v>
      </c>
      <c r="B101" s="59" t="s">
        <v>109</v>
      </c>
      <c r="C101" s="60"/>
      <c r="D101" s="61"/>
      <c r="E101" s="20">
        <v>589000</v>
      </c>
    </row>
    <row r="102" spans="1:5" s="12" customFormat="1" ht="16.149999999999999" customHeight="1">
      <c r="A102" s="17">
        <v>2</v>
      </c>
      <c r="B102" s="126" t="s">
        <v>115</v>
      </c>
      <c r="C102" s="127"/>
      <c r="D102" s="128"/>
      <c r="E102" s="20">
        <v>3708000</v>
      </c>
    </row>
    <row r="103" spans="1:5" s="8" customFormat="1">
      <c r="A103" s="17"/>
      <c r="B103" s="62" t="s">
        <v>45</v>
      </c>
      <c r="C103" s="63"/>
      <c r="D103" s="64"/>
      <c r="E103" s="16">
        <f>SUM(E101:E102)</f>
        <v>4297000</v>
      </c>
    </row>
    <row r="104" spans="1:5" s="8" customFormat="1" ht="15.75" customHeight="1">
      <c r="A104" s="81" t="s">
        <v>152</v>
      </c>
      <c r="B104" s="82"/>
      <c r="C104" s="82"/>
      <c r="D104" s="82"/>
      <c r="E104" s="83"/>
    </row>
    <row r="105" spans="1:5" s="8" customFormat="1" ht="30" customHeight="1">
      <c r="A105" s="17">
        <v>1</v>
      </c>
      <c r="B105" s="126" t="s">
        <v>60</v>
      </c>
      <c r="C105" s="127"/>
      <c r="D105" s="128"/>
      <c r="E105" s="20">
        <v>2630626</v>
      </c>
    </row>
    <row r="106" spans="1:5" s="8" customFormat="1">
      <c r="A106" s="17"/>
      <c r="B106" s="62" t="s">
        <v>45</v>
      </c>
      <c r="C106" s="63"/>
      <c r="D106" s="64"/>
      <c r="E106" s="16">
        <f>E105</f>
        <v>2630626</v>
      </c>
    </row>
    <row r="107" spans="1:5" s="8" customFormat="1">
      <c r="A107" s="17"/>
      <c r="B107" s="62" t="s">
        <v>8</v>
      </c>
      <c r="C107" s="63"/>
      <c r="D107" s="64"/>
      <c r="E107" s="16">
        <f>E103+E99+E106</f>
        <v>9427626</v>
      </c>
    </row>
    <row r="108" spans="1:5" s="8" customFormat="1" ht="15.75" customHeight="1">
      <c r="A108" s="50" t="s">
        <v>92</v>
      </c>
      <c r="B108" s="51"/>
      <c r="C108" s="51"/>
      <c r="D108" s="51"/>
      <c r="E108" s="52"/>
    </row>
    <row r="109" spans="1:5" s="8" customFormat="1" ht="24" customHeight="1">
      <c r="A109" s="81" t="s">
        <v>153</v>
      </c>
      <c r="B109" s="82"/>
      <c r="C109" s="82"/>
      <c r="D109" s="82"/>
      <c r="E109" s="83"/>
    </row>
    <row r="110" spans="1:5" s="8" customFormat="1" ht="20.45" customHeight="1">
      <c r="A110" s="17">
        <v>1</v>
      </c>
      <c r="B110" s="59" t="s">
        <v>93</v>
      </c>
      <c r="C110" s="60"/>
      <c r="D110" s="61"/>
      <c r="E110" s="15">
        <v>86900</v>
      </c>
    </row>
    <row r="111" spans="1:5" s="8" customFormat="1">
      <c r="A111" s="17"/>
      <c r="B111" s="62" t="s">
        <v>45</v>
      </c>
      <c r="C111" s="63"/>
      <c r="D111" s="64"/>
      <c r="E111" s="16">
        <f>E110</f>
        <v>86900</v>
      </c>
    </row>
    <row r="112" spans="1:5" s="8" customFormat="1">
      <c r="A112" s="17"/>
      <c r="B112" s="62" t="s">
        <v>94</v>
      </c>
      <c r="C112" s="63"/>
      <c r="D112" s="64"/>
      <c r="E112" s="16">
        <f>E111</f>
        <v>86900</v>
      </c>
    </row>
    <row r="113" spans="1:250" s="8" customFormat="1" ht="15.75" customHeight="1">
      <c r="A113" s="50" t="s">
        <v>9</v>
      </c>
      <c r="B113" s="51"/>
      <c r="C113" s="51"/>
      <c r="D113" s="51"/>
      <c r="E113" s="52"/>
    </row>
    <row r="114" spans="1:250" s="8" customFormat="1" ht="15.75" customHeight="1">
      <c r="A114" s="81" t="s">
        <v>4</v>
      </c>
      <c r="B114" s="82"/>
      <c r="C114" s="82"/>
      <c r="D114" s="82"/>
      <c r="E114" s="83"/>
    </row>
    <row r="115" spans="1:250" s="8" customFormat="1" ht="31.15" customHeight="1">
      <c r="A115" s="19">
        <v>1</v>
      </c>
      <c r="B115" s="59" t="s">
        <v>61</v>
      </c>
      <c r="C115" s="60"/>
      <c r="D115" s="61"/>
      <c r="E115" s="15">
        <v>556821</v>
      </c>
    </row>
    <row r="116" spans="1:250" s="8" customFormat="1" ht="33.6" customHeight="1">
      <c r="A116" s="14">
        <v>2</v>
      </c>
      <c r="B116" s="59" t="s">
        <v>62</v>
      </c>
      <c r="C116" s="60"/>
      <c r="D116" s="61"/>
      <c r="E116" s="15">
        <v>101761</v>
      </c>
    </row>
    <row r="117" spans="1:250" s="8" customFormat="1">
      <c r="A117" s="14"/>
      <c r="B117" s="62" t="s">
        <v>45</v>
      </c>
      <c r="C117" s="63"/>
      <c r="D117" s="64"/>
      <c r="E117" s="16">
        <f>SUM(E115:E116)</f>
        <v>658582</v>
      </c>
    </row>
    <row r="118" spans="1:250" s="8" customFormat="1" ht="30.75" customHeight="1">
      <c r="A118" s="14"/>
      <c r="B118" s="93" t="s">
        <v>123</v>
      </c>
      <c r="C118" s="94"/>
      <c r="D118" s="94"/>
      <c r="E118" s="95"/>
    </row>
    <row r="119" spans="1:250" s="8" customFormat="1" ht="30" customHeight="1">
      <c r="A119" s="17">
        <v>1</v>
      </c>
      <c r="B119" s="96" t="s">
        <v>154</v>
      </c>
      <c r="C119" s="97"/>
      <c r="D119" s="98"/>
      <c r="E119" s="15">
        <v>293161</v>
      </c>
    </row>
    <row r="120" spans="1:250" s="8" customFormat="1" ht="21" customHeight="1">
      <c r="A120" s="18"/>
      <c r="B120" s="84" t="s">
        <v>45</v>
      </c>
      <c r="C120" s="85"/>
      <c r="D120" s="86"/>
      <c r="E120" s="16">
        <f>E119</f>
        <v>293161</v>
      </c>
    </row>
    <row r="121" spans="1:250" s="8" customFormat="1">
      <c r="A121" s="17"/>
      <c r="B121" s="62" t="s">
        <v>11</v>
      </c>
      <c r="C121" s="63"/>
      <c r="D121" s="64"/>
      <c r="E121" s="16">
        <f>E120+E117</f>
        <v>951743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s="8" customFormat="1" ht="27.75" customHeight="1">
      <c r="A122" s="33"/>
      <c r="B122" s="53" t="s">
        <v>13</v>
      </c>
      <c r="C122" s="54"/>
      <c r="D122" s="55"/>
      <c r="E122" s="21">
        <f>E107+E94+E84+E37+E121+E112</f>
        <v>78976525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s="8" customFormat="1" ht="20.25" customHeight="1">
      <c r="A123" s="81" t="s">
        <v>14</v>
      </c>
      <c r="B123" s="82"/>
      <c r="C123" s="82"/>
      <c r="D123" s="82"/>
      <c r="E123" s="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s="8" customFormat="1" ht="15.6" customHeight="1">
      <c r="A124" s="50" t="s">
        <v>15</v>
      </c>
      <c r="B124" s="51"/>
      <c r="C124" s="51"/>
      <c r="D124" s="51"/>
      <c r="E124" s="5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s="8" customFormat="1" ht="20.25" customHeight="1">
      <c r="A125" s="81" t="s">
        <v>152</v>
      </c>
      <c r="B125" s="82"/>
      <c r="C125" s="82"/>
      <c r="D125" s="82"/>
      <c r="E125" s="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8" customFormat="1" ht="35.25" customHeight="1">
      <c r="A126" s="17">
        <v>1</v>
      </c>
      <c r="B126" s="59" t="s">
        <v>63</v>
      </c>
      <c r="C126" s="60"/>
      <c r="D126" s="61"/>
      <c r="E126" s="15">
        <f>1973298-378332</f>
        <v>1594966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s="8" customFormat="1">
      <c r="A127" s="29"/>
      <c r="B127" s="62" t="s">
        <v>45</v>
      </c>
      <c r="C127" s="63"/>
      <c r="D127" s="64"/>
      <c r="E127" s="16">
        <f>E126</f>
        <v>1594966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s="9" customFormat="1">
      <c r="A128" s="29"/>
      <c r="B128" s="62" t="s">
        <v>16</v>
      </c>
      <c r="C128" s="63"/>
      <c r="D128" s="64"/>
      <c r="E128" s="16">
        <f>E127</f>
        <v>1594966</v>
      </c>
    </row>
    <row r="129" spans="1:5" s="8" customFormat="1" ht="15.75" customHeight="1">
      <c r="A129" s="50" t="s">
        <v>17</v>
      </c>
      <c r="B129" s="51"/>
      <c r="C129" s="51"/>
      <c r="D129" s="51"/>
      <c r="E129" s="52"/>
    </row>
    <row r="130" spans="1:5" s="8" customFormat="1" ht="15.75" customHeight="1">
      <c r="A130" s="81" t="s">
        <v>18</v>
      </c>
      <c r="B130" s="82"/>
      <c r="C130" s="82"/>
      <c r="D130" s="82"/>
      <c r="E130" s="83"/>
    </row>
    <row r="131" spans="1:5" s="8" customFormat="1" ht="34.15" customHeight="1">
      <c r="A131" s="17">
        <v>1</v>
      </c>
      <c r="B131" s="59" t="s">
        <v>155</v>
      </c>
      <c r="C131" s="60"/>
      <c r="D131" s="61"/>
      <c r="E131" s="15">
        <v>518502</v>
      </c>
    </row>
    <row r="132" spans="1:5" s="8" customFormat="1" ht="49.15" customHeight="1">
      <c r="A132" s="17">
        <v>2</v>
      </c>
      <c r="B132" s="59" t="s">
        <v>76</v>
      </c>
      <c r="C132" s="60"/>
      <c r="D132" s="61"/>
      <c r="E132" s="15">
        <f>3352677-719109-600000-1000000</f>
        <v>1033568</v>
      </c>
    </row>
    <row r="133" spans="1:5" s="8" customFormat="1" ht="30" customHeight="1">
      <c r="A133" s="37">
        <v>3</v>
      </c>
      <c r="B133" s="74" t="s">
        <v>134</v>
      </c>
      <c r="C133" s="75"/>
      <c r="D133" s="76"/>
      <c r="E133" s="32">
        <v>327800</v>
      </c>
    </row>
    <row r="134" spans="1:5" s="8" customFormat="1" ht="15.6" customHeight="1">
      <c r="A134" s="17"/>
      <c r="B134" s="62" t="s">
        <v>45</v>
      </c>
      <c r="C134" s="63"/>
      <c r="D134" s="64"/>
      <c r="E134" s="16">
        <f>SUM(E131:E133)</f>
        <v>1879870</v>
      </c>
    </row>
    <row r="135" spans="1:5" s="8" customFormat="1" ht="15.75" customHeight="1">
      <c r="A135" s="81" t="s">
        <v>73</v>
      </c>
      <c r="B135" s="82"/>
      <c r="C135" s="82"/>
      <c r="D135" s="82"/>
      <c r="E135" s="83"/>
    </row>
    <row r="136" spans="1:5" s="8" customFormat="1" ht="50.25" customHeight="1">
      <c r="A136" s="17">
        <v>1</v>
      </c>
      <c r="B136" s="126" t="s">
        <v>117</v>
      </c>
      <c r="C136" s="127"/>
      <c r="D136" s="128"/>
      <c r="E136" s="22">
        <f>1256165-400000</f>
        <v>856165</v>
      </c>
    </row>
    <row r="137" spans="1:5" s="8" customFormat="1" ht="21" customHeight="1">
      <c r="A137" s="17"/>
      <c r="B137" s="62" t="s">
        <v>45</v>
      </c>
      <c r="C137" s="63"/>
      <c r="D137" s="64"/>
      <c r="E137" s="16">
        <f>SUM(E136:E136)</f>
        <v>856165</v>
      </c>
    </row>
    <row r="138" spans="1:5" s="8" customFormat="1" ht="15.75" customHeight="1">
      <c r="A138" s="81" t="s">
        <v>52</v>
      </c>
      <c r="B138" s="82"/>
      <c r="C138" s="82"/>
      <c r="D138" s="82"/>
      <c r="E138" s="83"/>
    </row>
    <row r="139" spans="1:5" s="8" customFormat="1" ht="33.6" customHeight="1">
      <c r="A139" s="17">
        <v>1</v>
      </c>
      <c r="B139" s="59" t="s">
        <v>77</v>
      </c>
      <c r="C139" s="60"/>
      <c r="D139" s="61"/>
      <c r="E139" s="15">
        <f>281870+209484+583610+4281736+1223700+37800-1167265-921408-474527</f>
        <v>4055000</v>
      </c>
    </row>
    <row r="140" spans="1:5" s="8" customFormat="1" ht="29.25" customHeight="1">
      <c r="A140" s="17">
        <v>2</v>
      </c>
      <c r="B140" s="59" t="s">
        <v>95</v>
      </c>
      <c r="C140" s="60"/>
      <c r="D140" s="61"/>
      <c r="E140" s="15">
        <f>1500000+475000-500000-307250</f>
        <v>1167750</v>
      </c>
    </row>
    <row r="141" spans="1:5" s="8" customFormat="1">
      <c r="A141" s="34"/>
      <c r="B141" s="62" t="s">
        <v>45</v>
      </c>
      <c r="C141" s="63"/>
      <c r="D141" s="64"/>
      <c r="E141" s="16">
        <f>SUM(E139:E140)</f>
        <v>5222750</v>
      </c>
    </row>
    <row r="142" spans="1:5" s="8" customFormat="1" ht="19.149999999999999" customHeight="1">
      <c r="A142" s="81" t="s">
        <v>156</v>
      </c>
      <c r="B142" s="82"/>
      <c r="C142" s="82"/>
      <c r="D142" s="82"/>
      <c r="E142" s="83"/>
    </row>
    <row r="143" spans="1:5" s="8" customFormat="1" ht="36" customHeight="1">
      <c r="A143" s="35">
        <v>1</v>
      </c>
      <c r="B143" s="111" t="s">
        <v>78</v>
      </c>
      <c r="C143" s="112"/>
      <c r="D143" s="113"/>
      <c r="E143" s="22">
        <v>1476983</v>
      </c>
    </row>
    <row r="144" spans="1:5" s="8" customFormat="1" ht="15.75" customHeight="1">
      <c r="A144" s="35">
        <v>2</v>
      </c>
      <c r="B144" s="111" t="s">
        <v>64</v>
      </c>
      <c r="C144" s="112"/>
      <c r="D144" s="113"/>
      <c r="E144" s="22">
        <f>1605488-89456</f>
        <v>1516032</v>
      </c>
    </row>
    <row r="145" spans="1:5" s="8" customFormat="1">
      <c r="A145" s="35">
        <v>3</v>
      </c>
      <c r="B145" s="111" t="s">
        <v>157</v>
      </c>
      <c r="C145" s="112"/>
      <c r="D145" s="113"/>
      <c r="E145" s="22">
        <f>757748-17519</f>
        <v>740229</v>
      </c>
    </row>
    <row r="146" spans="1:5" s="8" customFormat="1">
      <c r="A146" s="35">
        <v>4</v>
      </c>
      <c r="B146" s="111" t="s">
        <v>110</v>
      </c>
      <c r="C146" s="112"/>
      <c r="D146" s="113"/>
      <c r="E146" s="22">
        <v>757748</v>
      </c>
    </row>
    <row r="147" spans="1:5" s="8" customFormat="1" ht="21.6" customHeight="1">
      <c r="A147" s="35">
        <v>5</v>
      </c>
      <c r="B147" s="114" t="s">
        <v>134</v>
      </c>
      <c r="C147" s="115"/>
      <c r="D147" s="116"/>
      <c r="E147" s="30">
        <v>333300</v>
      </c>
    </row>
    <row r="148" spans="1:5" s="8" customFormat="1" ht="31.9" customHeight="1">
      <c r="A148" s="35">
        <v>6</v>
      </c>
      <c r="B148" s="114" t="s">
        <v>135</v>
      </c>
      <c r="C148" s="115"/>
      <c r="D148" s="116"/>
      <c r="E148" s="30">
        <v>1108231</v>
      </c>
    </row>
    <row r="149" spans="1:5" s="8" customFormat="1">
      <c r="A149" s="17"/>
      <c r="B149" s="62" t="s">
        <v>45</v>
      </c>
      <c r="C149" s="63"/>
      <c r="D149" s="64"/>
      <c r="E149" s="16">
        <f>SUM(E143:E148)</f>
        <v>5932523</v>
      </c>
    </row>
    <row r="150" spans="1:5" s="8" customFormat="1" ht="15.75" customHeight="1">
      <c r="A150" s="81" t="s">
        <v>46</v>
      </c>
      <c r="B150" s="82"/>
      <c r="C150" s="82"/>
      <c r="D150" s="82"/>
      <c r="E150" s="83"/>
    </row>
    <row r="151" spans="1:5" s="8" customFormat="1" ht="19.899999999999999" customHeight="1">
      <c r="A151" s="14">
        <v>1</v>
      </c>
      <c r="B151" s="59" t="s">
        <v>111</v>
      </c>
      <c r="C151" s="60"/>
      <c r="D151" s="61"/>
      <c r="E151" s="15">
        <f>1384494-58551</f>
        <v>1325943</v>
      </c>
    </row>
    <row r="152" spans="1:5" s="8" customFormat="1" ht="30" customHeight="1">
      <c r="A152" s="14">
        <v>2</v>
      </c>
      <c r="B152" s="59" t="s">
        <v>40</v>
      </c>
      <c r="C152" s="60"/>
      <c r="D152" s="61"/>
      <c r="E152" s="15">
        <v>630069</v>
      </c>
    </row>
    <row r="153" spans="1:5" s="8" customFormat="1" ht="15.75" customHeight="1">
      <c r="A153" s="14">
        <v>3</v>
      </c>
      <c r="B153" s="59" t="s">
        <v>20</v>
      </c>
      <c r="C153" s="60"/>
      <c r="D153" s="61"/>
      <c r="E153" s="15">
        <f>564045-257029</f>
        <v>307016</v>
      </c>
    </row>
    <row r="154" spans="1:5" s="8" customFormat="1" ht="15.75" customHeight="1">
      <c r="A154" s="14">
        <v>4</v>
      </c>
      <c r="B154" s="59" t="s">
        <v>158</v>
      </c>
      <c r="C154" s="60"/>
      <c r="D154" s="61"/>
      <c r="E154" s="15">
        <f>2096301</f>
        <v>2096301</v>
      </c>
    </row>
    <row r="155" spans="1:5" s="8" customFormat="1" ht="15.75" customHeight="1">
      <c r="A155" s="14">
        <v>5</v>
      </c>
      <c r="B155" s="59" t="s">
        <v>160</v>
      </c>
      <c r="C155" s="60"/>
      <c r="D155" s="61"/>
      <c r="E155" s="15">
        <f>865351-432827</f>
        <v>432524</v>
      </c>
    </row>
    <row r="156" spans="1:5" s="8" customFormat="1" ht="21" customHeight="1">
      <c r="A156" s="14">
        <v>6</v>
      </c>
      <c r="B156" s="59" t="s">
        <v>38</v>
      </c>
      <c r="C156" s="60"/>
      <c r="D156" s="61"/>
      <c r="E156" s="15">
        <v>314913</v>
      </c>
    </row>
    <row r="157" spans="1:5" s="8" customFormat="1" ht="16.149999999999999" customHeight="1">
      <c r="A157" s="14">
        <v>7</v>
      </c>
      <c r="B157" s="59" t="s">
        <v>39</v>
      </c>
      <c r="C157" s="60"/>
      <c r="D157" s="61"/>
      <c r="E157" s="15">
        <f>250000-9379</f>
        <v>240621</v>
      </c>
    </row>
    <row r="158" spans="1:5" s="8" customFormat="1" ht="15.75" customHeight="1">
      <c r="A158" s="14">
        <v>8</v>
      </c>
      <c r="B158" s="123" t="s">
        <v>159</v>
      </c>
      <c r="C158" s="124"/>
      <c r="D158" s="125"/>
      <c r="E158" s="40">
        <v>3147818</v>
      </c>
    </row>
    <row r="159" spans="1:5" s="8" customFormat="1" ht="18.600000000000001" customHeight="1">
      <c r="A159" s="14">
        <v>9</v>
      </c>
      <c r="B159" s="117" t="s">
        <v>134</v>
      </c>
      <c r="C159" s="118"/>
      <c r="D159" s="119"/>
      <c r="E159" s="32">
        <v>967400</v>
      </c>
    </row>
    <row r="160" spans="1:5" s="8" customFormat="1">
      <c r="A160" s="17"/>
      <c r="B160" s="62" t="s">
        <v>45</v>
      </c>
      <c r="C160" s="63"/>
      <c r="D160" s="64"/>
      <c r="E160" s="16">
        <f>SUM(E151:E159)</f>
        <v>9462605</v>
      </c>
    </row>
    <row r="161" spans="1:5" s="8" customFormat="1" ht="15.75" customHeight="1">
      <c r="A161" s="81" t="s">
        <v>21</v>
      </c>
      <c r="B161" s="82"/>
      <c r="C161" s="82"/>
      <c r="D161" s="82"/>
      <c r="E161" s="83"/>
    </row>
    <row r="162" spans="1:5" s="8" customFormat="1" ht="15.75" customHeight="1">
      <c r="A162" s="17">
        <v>1</v>
      </c>
      <c r="B162" s="108" t="s">
        <v>96</v>
      </c>
      <c r="C162" s="109"/>
      <c r="D162" s="110"/>
      <c r="E162" s="15">
        <v>1092510</v>
      </c>
    </row>
    <row r="163" spans="1:5" s="8" customFormat="1" ht="30" customHeight="1">
      <c r="A163" s="43">
        <v>2</v>
      </c>
      <c r="B163" s="120" t="s">
        <v>134</v>
      </c>
      <c r="C163" s="121"/>
      <c r="D163" s="122"/>
      <c r="E163" s="32">
        <v>579800</v>
      </c>
    </row>
    <row r="164" spans="1:5" s="8" customFormat="1">
      <c r="A164" s="17"/>
      <c r="B164" s="62" t="s">
        <v>45</v>
      </c>
      <c r="C164" s="63"/>
      <c r="D164" s="64"/>
      <c r="E164" s="44">
        <f>SUM(E162:E163)</f>
        <v>1672310</v>
      </c>
    </row>
    <row r="165" spans="1:5" s="8" customFormat="1" ht="15.75" customHeight="1">
      <c r="A165" s="81" t="s">
        <v>71</v>
      </c>
      <c r="B165" s="82"/>
      <c r="C165" s="82"/>
      <c r="D165" s="82"/>
      <c r="E165" s="83"/>
    </row>
    <row r="166" spans="1:5" s="8" customFormat="1" ht="34.15" customHeight="1">
      <c r="A166" s="17">
        <v>1</v>
      </c>
      <c r="B166" s="102" t="s">
        <v>112</v>
      </c>
      <c r="C166" s="103"/>
      <c r="D166" s="104"/>
      <c r="E166" s="15">
        <v>1480000</v>
      </c>
    </row>
    <row r="167" spans="1:5" s="8" customFormat="1" ht="36" customHeight="1">
      <c r="A167" s="17">
        <v>2</v>
      </c>
      <c r="B167" s="102" t="s">
        <v>65</v>
      </c>
      <c r="C167" s="103"/>
      <c r="D167" s="104"/>
      <c r="E167" s="15">
        <v>1370000</v>
      </c>
    </row>
    <row r="168" spans="1:5" s="8" customFormat="1" ht="33" customHeight="1">
      <c r="A168" s="17">
        <v>3</v>
      </c>
      <c r="B168" s="102" t="s">
        <v>161</v>
      </c>
      <c r="C168" s="103"/>
      <c r="D168" s="104"/>
      <c r="E168" s="15">
        <v>1825000</v>
      </c>
    </row>
    <row r="169" spans="1:5" s="8" customFormat="1" ht="35.450000000000003" customHeight="1">
      <c r="A169" s="17">
        <v>4</v>
      </c>
      <c r="B169" s="102" t="s">
        <v>113</v>
      </c>
      <c r="C169" s="103"/>
      <c r="D169" s="104"/>
      <c r="E169" s="15">
        <v>272555</v>
      </c>
    </row>
    <row r="170" spans="1:5" s="8" customFormat="1" ht="28.5" customHeight="1">
      <c r="A170" s="37">
        <v>5</v>
      </c>
      <c r="B170" s="105" t="s">
        <v>134</v>
      </c>
      <c r="C170" s="106"/>
      <c r="D170" s="107"/>
      <c r="E170" s="32">
        <f>776600-10836</f>
        <v>765764</v>
      </c>
    </row>
    <row r="171" spans="1:5" s="8" customFormat="1">
      <c r="A171" s="17"/>
      <c r="B171" s="62" t="s">
        <v>45</v>
      </c>
      <c r="C171" s="63"/>
      <c r="D171" s="64"/>
      <c r="E171" s="16">
        <f>SUM(E166:E170)</f>
        <v>5713319</v>
      </c>
    </row>
    <row r="172" spans="1:5" s="8" customFormat="1" ht="24" customHeight="1">
      <c r="A172" s="81" t="s">
        <v>145</v>
      </c>
      <c r="B172" s="82"/>
      <c r="C172" s="82"/>
      <c r="D172" s="82"/>
      <c r="E172" s="83"/>
    </row>
    <row r="173" spans="1:5" s="8" customFormat="1" ht="15.75" customHeight="1">
      <c r="A173" s="17">
        <v>1</v>
      </c>
      <c r="B173" s="59" t="s">
        <v>66</v>
      </c>
      <c r="C173" s="60"/>
      <c r="D173" s="61"/>
      <c r="E173" s="15">
        <v>2005690</v>
      </c>
    </row>
    <row r="174" spans="1:5" s="8" customFormat="1" ht="15.75" customHeight="1">
      <c r="A174" s="17">
        <v>2</v>
      </c>
      <c r="B174" s="74" t="s">
        <v>133</v>
      </c>
      <c r="C174" s="75"/>
      <c r="D174" s="76"/>
      <c r="E174" s="40">
        <v>1227901</v>
      </c>
    </row>
    <row r="175" spans="1:5" s="8" customFormat="1" ht="21" customHeight="1">
      <c r="A175" s="47">
        <v>3</v>
      </c>
      <c r="B175" s="74" t="s">
        <v>134</v>
      </c>
      <c r="C175" s="75"/>
      <c r="D175" s="76"/>
      <c r="E175" s="32">
        <v>340200</v>
      </c>
    </row>
    <row r="176" spans="1:5" s="8" customFormat="1">
      <c r="A176" s="17"/>
      <c r="B176" s="62" t="s">
        <v>45</v>
      </c>
      <c r="C176" s="63"/>
      <c r="D176" s="64"/>
      <c r="E176" s="16">
        <f>SUM(E173:E175)</f>
        <v>3573791</v>
      </c>
    </row>
    <row r="177" spans="1:5" s="8" customFormat="1" ht="18" customHeight="1">
      <c r="A177" s="81" t="s">
        <v>22</v>
      </c>
      <c r="B177" s="82"/>
      <c r="C177" s="82"/>
      <c r="D177" s="82"/>
      <c r="E177" s="83"/>
    </row>
    <row r="178" spans="1:5" s="8" customFormat="1" ht="32.25" customHeight="1">
      <c r="A178" s="17">
        <v>1</v>
      </c>
      <c r="B178" s="59" t="s">
        <v>79</v>
      </c>
      <c r="C178" s="60"/>
      <c r="D178" s="61"/>
      <c r="E178" s="15">
        <f>603880+74179+3597147-751568-600000</f>
        <v>2923638</v>
      </c>
    </row>
    <row r="179" spans="1:5" s="8" customFormat="1" ht="33" customHeight="1">
      <c r="A179" s="17">
        <v>2</v>
      </c>
      <c r="B179" s="59" t="s">
        <v>80</v>
      </c>
      <c r="C179" s="60"/>
      <c r="D179" s="61"/>
      <c r="E179" s="15">
        <f>4405861-300000-1774340</f>
        <v>2331521</v>
      </c>
    </row>
    <row r="180" spans="1:5" s="8" customFormat="1" ht="28.5" customHeight="1">
      <c r="A180" s="47">
        <v>3</v>
      </c>
      <c r="B180" s="74" t="s">
        <v>134</v>
      </c>
      <c r="C180" s="75"/>
      <c r="D180" s="76"/>
      <c r="E180" s="32">
        <v>475500</v>
      </c>
    </row>
    <row r="181" spans="1:5" s="8" customFormat="1">
      <c r="A181" s="17"/>
      <c r="B181" s="62" t="s">
        <v>45</v>
      </c>
      <c r="C181" s="63"/>
      <c r="D181" s="64"/>
      <c r="E181" s="16">
        <f>SUM(E178:E180)</f>
        <v>5730659</v>
      </c>
    </row>
    <row r="182" spans="1:5" s="8" customFormat="1" ht="16.899999999999999" customHeight="1">
      <c r="A182" s="81" t="s">
        <v>23</v>
      </c>
      <c r="B182" s="82"/>
      <c r="C182" s="82"/>
      <c r="D182" s="82"/>
      <c r="E182" s="83"/>
    </row>
    <row r="183" spans="1:5" s="8" customFormat="1" ht="30" customHeight="1">
      <c r="A183" s="17">
        <v>1</v>
      </c>
      <c r="B183" s="59" t="s">
        <v>127</v>
      </c>
      <c r="C183" s="60"/>
      <c r="D183" s="61"/>
      <c r="E183" s="15">
        <v>1174606</v>
      </c>
    </row>
    <row r="184" spans="1:5" s="8" customFormat="1" ht="30.75" customHeight="1">
      <c r="A184" s="17">
        <v>2</v>
      </c>
      <c r="B184" s="59" t="s">
        <v>97</v>
      </c>
      <c r="C184" s="60"/>
      <c r="D184" s="61"/>
      <c r="E184" s="15">
        <v>883254</v>
      </c>
    </row>
    <row r="185" spans="1:5" s="8" customFormat="1" ht="22.15" customHeight="1">
      <c r="A185" s="47">
        <v>3</v>
      </c>
      <c r="B185" s="74" t="s">
        <v>134</v>
      </c>
      <c r="C185" s="75"/>
      <c r="D185" s="76"/>
      <c r="E185" s="32">
        <v>298972</v>
      </c>
    </row>
    <row r="186" spans="1:5" s="8" customFormat="1">
      <c r="A186" s="17"/>
      <c r="B186" s="62" t="s">
        <v>45</v>
      </c>
      <c r="C186" s="63"/>
      <c r="D186" s="64"/>
      <c r="E186" s="16">
        <f>SUM(E183:E185)</f>
        <v>2356832</v>
      </c>
    </row>
    <row r="187" spans="1:5" s="8" customFormat="1" ht="31.9" customHeight="1">
      <c r="A187" s="81" t="s">
        <v>24</v>
      </c>
      <c r="B187" s="82"/>
      <c r="C187" s="82"/>
      <c r="D187" s="82"/>
      <c r="E187" s="83"/>
    </row>
    <row r="188" spans="1:5" s="8" customFormat="1" ht="22.15" customHeight="1">
      <c r="A188" s="17">
        <v>1</v>
      </c>
      <c r="B188" s="59" t="s">
        <v>125</v>
      </c>
      <c r="C188" s="60"/>
      <c r="D188" s="61"/>
      <c r="E188" s="15">
        <f>163048+105302+3455000</f>
        <v>3723350</v>
      </c>
    </row>
    <row r="189" spans="1:5" s="8" customFormat="1">
      <c r="A189" s="17"/>
      <c r="B189" s="62" t="s">
        <v>45</v>
      </c>
      <c r="C189" s="63"/>
      <c r="D189" s="64"/>
      <c r="E189" s="16">
        <f>SUM(E188:E188)</f>
        <v>3723350</v>
      </c>
    </row>
    <row r="190" spans="1:5" s="8" customFormat="1" ht="21" customHeight="1">
      <c r="A190" s="81" t="s">
        <v>25</v>
      </c>
      <c r="B190" s="82"/>
      <c r="C190" s="82"/>
      <c r="D190" s="82"/>
      <c r="E190" s="83"/>
    </row>
    <row r="191" spans="1:5" s="8" customFormat="1" ht="30.6" customHeight="1">
      <c r="A191" s="17">
        <v>1</v>
      </c>
      <c r="B191" s="59" t="s">
        <v>98</v>
      </c>
      <c r="C191" s="60"/>
      <c r="D191" s="61"/>
      <c r="E191" s="15">
        <f>490950+590000</f>
        <v>1080950</v>
      </c>
    </row>
    <row r="192" spans="1:5" s="8" customFormat="1">
      <c r="A192" s="17"/>
      <c r="B192" s="62" t="s">
        <v>26</v>
      </c>
      <c r="C192" s="63"/>
      <c r="D192" s="64"/>
      <c r="E192" s="16">
        <f>E191</f>
        <v>1080950</v>
      </c>
    </row>
    <row r="193" spans="1:5" s="8" customFormat="1" ht="15.75" customHeight="1">
      <c r="A193" s="81" t="s">
        <v>122</v>
      </c>
      <c r="B193" s="82"/>
      <c r="C193" s="82"/>
      <c r="D193" s="82"/>
      <c r="E193" s="83"/>
    </row>
    <row r="194" spans="1:5" s="8" customFormat="1" ht="30.6" customHeight="1">
      <c r="A194" s="17">
        <v>1</v>
      </c>
      <c r="B194" s="59" t="s">
        <v>162</v>
      </c>
      <c r="C194" s="60"/>
      <c r="D194" s="61"/>
      <c r="E194" s="15">
        <v>156469</v>
      </c>
    </row>
    <row r="195" spans="1:5" s="8" customFormat="1">
      <c r="A195" s="17"/>
      <c r="B195" s="62" t="s">
        <v>26</v>
      </c>
      <c r="C195" s="63"/>
      <c r="D195" s="64"/>
      <c r="E195" s="16">
        <f>E194</f>
        <v>156469</v>
      </c>
    </row>
    <row r="196" spans="1:5" s="8" customFormat="1" ht="16.899999999999999" customHeight="1">
      <c r="A196" s="17"/>
      <c r="B196" s="62" t="s">
        <v>27</v>
      </c>
      <c r="C196" s="63"/>
      <c r="D196" s="64"/>
      <c r="E196" s="16">
        <f>E134+E137+E141+E160+E164+E181+E171+E176+E186+E189+E192+E149+E195</f>
        <v>47361593</v>
      </c>
    </row>
    <row r="197" spans="1:5" s="8" customFormat="1" ht="15.75" customHeight="1">
      <c r="A197" s="50" t="s">
        <v>81</v>
      </c>
      <c r="B197" s="51"/>
      <c r="C197" s="51"/>
      <c r="D197" s="51"/>
      <c r="E197" s="52"/>
    </row>
    <row r="198" spans="1:5" s="8" customFormat="1" ht="15.75" customHeight="1">
      <c r="A198" s="81" t="s">
        <v>10</v>
      </c>
      <c r="B198" s="82"/>
      <c r="C198" s="82"/>
      <c r="D198" s="82"/>
      <c r="E198" s="83"/>
    </row>
    <row r="199" spans="1:5" s="8" customFormat="1" ht="25.5" customHeight="1">
      <c r="A199" s="17">
        <v>1</v>
      </c>
      <c r="B199" s="59" t="s">
        <v>99</v>
      </c>
      <c r="C199" s="60"/>
      <c r="D199" s="61"/>
      <c r="E199" s="15">
        <f>2214688-300000</f>
        <v>1914688</v>
      </c>
    </row>
    <row r="200" spans="1:5" s="8" customFormat="1">
      <c r="A200" s="36"/>
      <c r="B200" s="62" t="s">
        <v>45</v>
      </c>
      <c r="C200" s="63"/>
      <c r="D200" s="64"/>
      <c r="E200" s="16">
        <f>E199</f>
        <v>1914688</v>
      </c>
    </row>
    <row r="201" spans="1:5" s="8" customFormat="1" ht="15.75" customHeight="1">
      <c r="A201" s="81" t="s">
        <v>121</v>
      </c>
      <c r="B201" s="82"/>
      <c r="C201" s="82"/>
      <c r="D201" s="82"/>
      <c r="E201" s="83"/>
    </row>
    <row r="202" spans="1:5" s="8" customFormat="1" ht="33" customHeight="1">
      <c r="A202" s="17">
        <v>1</v>
      </c>
      <c r="B202" s="87" t="s">
        <v>163</v>
      </c>
      <c r="C202" s="88"/>
      <c r="D202" s="89"/>
      <c r="E202" s="15">
        <v>103070</v>
      </c>
    </row>
    <row r="203" spans="1:5" s="8" customFormat="1" ht="32.450000000000003" customHeight="1">
      <c r="A203" s="17">
        <v>2</v>
      </c>
      <c r="B203" s="87" t="s">
        <v>164</v>
      </c>
      <c r="C203" s="88"/>
      <c r="D203" s="89"/>
      <c r="E203" s="15">
        <v>73641</v>
      </c>
    </row>
    <row r="204" spans="1:5" s="8" customFormat="1">
      <c r="A204" s="36"/>
      <c r="B204" s="90" t="s">
        <v>45</v>
      </c>
      <c r="C204" s="91"/>
      <c r="D204" s="92"/>
      <c r="E204" s="16">
        <f>SUM(E202:E203)</f>
        <v>176711</v>
      </c>
    </row>
    <row r="205" spans="1:5" s="8" customFormat="1" ht="23.45" customHeight="1">
      <c r="A205" s="81" t="s">
        <v>28</v>
      </c>
      <c r="B205" s="82"/>
      <c r="C205" s="82"/>
      <c r="D205" s="82"/>
      <c r="E205" s="83"/>
    </row>
    <row r="206" spans="1:5" s="8" customFormat="1" ht="30.75" customHeight="1">
      <c r="A206" s="48">
        <v>1</v>
      </c>
      <c r="B206" s="59" t="s">
        <v>165</v>
      </c>
      <c r="C206" s="60"/>
      <c r="D206" s="61"/>
      <c r="E206" s="15">
        <f>519449-289914</f>
        <v>229535</v>
      </c>
    </row>
    <row r="207" spans="1:5" s="8" customFormat="1">
      <c r="A207" s="36"/>
      <c r="B207" s="62" t="s">
        <v>45</v>
      </c>
      <c r="C207" s="63"/>
      <c r="D207" s="64"/>
      <c r="E207" s="16">
        <f>SUM(E206:E206)</f>
        <v>229535</v>
      </c>
    </row>
    <row r="208" spans="1:5" s="8" customFormat="1" ht="17.45" customHeight="1">
      <c r="A208" s="81" t="s">
        <v>29</v>
      </c>
      <c r="B208" s="82"/>
      <c r="C208" s="82"/>
      <c r="D208" s="82"/>
      <c r="E208" s="83"/>
    </row>
    <row r="209" spans="1:5" s="8" customFormat="1" ht="29.25" customHeight="1">
      <c r="A209" s="48">
        <v>1</v>
      </c>
      <c r="B209" s="59" t="s">
        <v>167</v>
      </c>
      <c r="C209" s="60"/>
      <c r="D209" s="61"/>
      <c r="E209" s="15">
        <f>175292+194959</f>
        <v>370251</v>
      </c>
    </row>
    <row r="210" spans="1:5" s="8" customFormat="1" ht="35.25" customHeight="1">
      <c r="A210" s="48">
        <v>2</v>
      </c>
      <c r="B210" s="99" t="s">
        <v>166</v>
      </c>
      <c r="C210" s="100"/>
      <c r="D210" s="101"/>
      <c r="E210" s="15">
        <v>460362</v>
      </c>
    </row>
    <row r="211" spans="1:5" s="8" customFormat="1">
      <c r="A211" s="17"/>
      <c r="B211" s="62" t="s">
        <v>45</v>
      </c>
      <c r="C211" s="63"/>
      <c r="D211" s="64"/>
      <c r="E211" s="16">
        <f>SUM(E209:E210)</f>
        <v>830613</v>
      </c>
    </row>
    <row r="212" spans="1:5" s="8" customFormat="1" ht="19.149999999999999" customHeight="1">
      <c r="A212" s="81" t="s">
        <v>30</v>
      </c>
      <c r="B212" s="82"/>
      <c r="C212" s="82"/>
      <c r="D212" s="82"/>
      <c r="E212" s="83"/>
    </row>
    <row r="213" spans="1:5" s="8" customFormat="1" ht="21" customHeight="1">
      <c r="A213" s="17">
        <v>1</v>
      </c>
      <c r="B213" s="59" t="s">
        <v>100</v>
      </c>
      <c r="C213" s="60"/>
      <c r="D213" s="61"/>
      <c r="E213" s="15">
        <v>731528</v>
      </c>
    </row>
    <row r="214" spans="1:5" s="8" customFormat="1" ht="21" customHeight="1">
      <c r="A214" s="17"/>
      <c r="B214" s="62" t="s">
        <v>45</v>
      </c>
      <c r="C214" s="63"/>
      <c r="D214" s="64"/>
      <c r="E214" s="16">
        <f>E213</f>
        <v>731528</v>
      </c>
    </row>
    <row r="215" spans="1:5" s="8" customFormat="1" ht="24.75" customHeight="1">
      <c r="A215" s="81" t="s">
        <v>31</v>
      </c>
      <c r="B215" s="82"/>
      <c r="C215" s="82"/>
      <c r="D215" s="82"/>
      <c r="E215" s="83"/>
    </row>
    <row r="216" spans="1:5" s="8" customFormat="1" ht="37.5" customHeight="1">
      <c r="A216" s="17">
        <v>1</v>
      </c>
      <c r="B216" s="59" t="s">
        <v>114</v>
      </c>
      <c r="C216" s="60"/>
      <c r="D216" s="61"/>
      <c r="E216" s="15">
        <v>111792</v>
      </c>
    </row>
    <row r="217" spans="1:5" s="8" customFormat="1" ht="21" customHeight="1">
      <c r="A217" s="17"/>
      <c r="B217" s="62" t="s">
        <v>45</v>
      </c>
      <c r="C217" s="63"/>
      <c r="D217" s="64"/>
      <c r="E217" s="16">
        <f>E216</f>
        <v>111792</v>
      </c>
    </row>
    <row r="218" spans="1:5" s="8" customFormat="1" ht="15.75" customHeight="1">
      <c r="A218" s="81" t="s">
        <v>119</v>
      </c>
      <c r="B218" s="82"/>
      <c r="C218" s="82"/>
      <c r="D218" s="82"/>
      <c r="E218" s="83"/>
    </row>
    <row r="219" spans="1:5" s="8" customFormat="1" ht="32.450000000000003" customHeight="1">
      <c r="A219" s="17">
        <v>1</v>
      </c>
      <c r="B219" s="59" t="s">
        <v>120</v>
      </c>
      <c r="C219" s="60"/>
      <c r="D219" s="61"/>
      <c r="E219" s="15">
        <v>198679</v>
      </c>
    </row>
    <row r="220" spans="1:5" s="8" customFormat="1">
      <c r="A220" s="17"/>
      <c r="B220" s="84" t="s">
        <v>45</v>
      </c>
      <c r="C220" s="85"/>
      <c r="D220" s="86"/>
      <c r="E220" s="16">
        <f>SUM(E219:E219)</f>
        <v>198679</v>
      </c>
    </row>
    <row r="221" spans="1:5" s="8" customFormat="1" ht="33.75" customHeight="1">
      <c r="A221" s="81" t="s">
        <v>101</v>
      </c>
      <c r="B221" s="82"/>
      <c r="C221" s="82"/>
      <c r="D221" s="82"/>
      <c r="E221" s="83"/>
    </row>
    <row r="222" spans="1:5" s="8" customFormat="1" ht="48" customHeight="1">
      <c r="A222" s="17">
        <v>1</v>
      </c>
      <c r="B222" s="59" t="s">
        <v>168</v>
      </c>
      <c r="C222" s="60"/>
      <c r="D222" s="61"/>
      <c r="E222" s="15">
        <v>552377</v>
      </c>
    </row>
    <row r="223" spans="1:5" s="8" customFormat="1">
      <c r="A223" s="17"/>
      <c r="B223" s="62" t="s">
        <v>45</v>
      </c>
      <c r="C223" s="63"/>
      <c r="D223" s="64"/>
      <c r="E223" s="16">
        <f>E222</f>
        <v>552377</v>
      </c>
    </row>
    <row r="224" spans="1:5" s="8" customFormat="1">
      <c r="A224" s="17"/>
      <c r="B224" s="62" t="s">
        <v>32</v>
      </c>
      <c r="C224" s="63"/>
      <c r="D224" s="64"/>
      <c r="E224" s="16">
        <f>E211+E214+E207+E217+E200+E223+E220+E204</f>
        <v>4745923</v>
      </c>
    </row>
    <row r="225" spans="1:5" s="8" customFormat="1" ht="15.75" customHeight="1">
      <c r="A225" s="50" t="s">
        <v>33</v>
      </c>
      <c r="B225" s="51"/>
      <c r="C225" s="51"/>
      <c r="D225" s="51"/>
      <c r="E225" s="52"/>
    </row>
    <row r="226" spans="1:5" s="8" customFormat="1" ht="30.75" customHeight="1">
      <c r="A226" s="17"/>
      <c r="B226" s="81" t="s">
        <v>102</v>
      </c>
      <c r="C226" s="82"/>
      <c r="D226" s="82"/>
      <c r="E226" s="83"/>
    </row>
    <row r="227" spans="1:5" s="8" customFormat="1" ht="15.75" customHeight="1">
      <c r="A227" s="17">
        <v>1</v>
      </c>
      <c r="B227" s="59" t="s">
        <v>103</v>
      </c>
      <c r="C227" s="60"/>
      <c r="D227" s="61"/>
      <c r="E227" s="15">
        <v>2000000</v>
      </c>
    </row>
    <row r="228" spans="1:5" s="8" customFormat="1">
      <c r="A228" s="17"/>
      <c r="B228" s="62" t="s">
        <v>45</v>
      </c>
      <c r="C228" s="63"/>
      <c r="D228" s="64"/>
      <c r="E228" s="16">
        <f>SUM(E227)</f>
        <v>2000000</v>
      </c>
    </row>
    <row r="229" spans="1:5" s="8" customFormat="1" ht="24" customHeight="1">
      <c r="A229" s="17"/>
      <c r="B229" s="62" t="s">
        <v>34</v>
      </c>
      <c r="C229" s="63"/>
      <c r="D229" s="64"/>
      <c r="E229" s="16">
        <f>SUM(E228)</f>
        <v>2000000</v>
      </c>
    </row>
    <row r="230" spans="1:5" s="8" customFormat="1" ht="15.75" customHeight="1">
      <c r="A230" s="17"/>
      <c r="B230" s="50" t="s">
        <v>9</v>
      </c>
      <c r="C230" s="51"/>
      <c r="D230" s="51"/>
      <c r="E230" s="52"/>
    </row>
    <row r="231" spans="1:5" s="8" customFormat="1" ht="22.5" customHeight="1">
      <c r="A231" s="81" t="s">
        <v>28</v>
      </c>
      <c r="B231" s="82"/>
      <c r="C231" s="82"/>
      <c r="D231" s="82"/>
      <c r="E231" s="83"/>
    </row>
    <row r="232" spans="1:5" s="8" customFormat="1" ht="32.450000000000003" customHeight="1">
      <c r="A232" s="17">
        <v>1</v>
      </c>
      <c r="B232" s="59" t="s">
        <v>35</v>
      </c>
      <c r="C232" s="60"/>
      <c r="D232" s="61"/>
      <c r="E232" s="15">
        <f>166097-77452</f>
        <v>88645</v>
      </c>
    </row>
    <row r="233" spans="1:5" s="8" customFormat="1">
      <c r="A233" s="17"/>
      <c r="B233" s="62" t="s">
        <v>45</v>
      </c>
      <c r="C233" s="63"/>
      <c r="D233" s="64"/>
      <c r="E233" s="16">
        <f>E232</f>
        <v>88645</v>
      </c>
    </row>
    <row r="234" spans="1:5" s="9" customFormat="1" ht="18.75" customHeight="1">
      <c r="A234" s="17"/>
      <c r="B234" s="62" t="s">
        <v>11</v>
      </c>
      <c r="C234" s="63"/>
      <c r="D234" s="64"/>
      <c r="E234" s="16">
        <f>E233</f>
        <v>88645</v>
      </c>
    </row>
    <row r="235" spans="1:5" s="9" customFormat="1" ht="25.5" customHeight="1">
      <c r="A235" s="33"/>
      <c r="B235" s="53" t="s">
        <v>36</v>
      </c>
      <c r="C235" s="54"/>
      <c r="D235" s="55"/>
      <c r="E235" s="21">
        <f>E196+E224+E234+E128+E229</f>
        <v>55791127</v>
      </c>
    </row>
    <row r="236" spans="1:5" s="9" customFormat="1" ht="44.25" customHeight="1">
      <c r="A236" s="68" t="s">
        <v>169</v>
      </c>
      <c r="B236" s="69"/>
      <c r="C236" s="69"/>
      <c r="D236" s="69"/>
      <c r="E236" s="70"/>
    </row>
    <row r="237" spans="1:5" s="9" customFormat="1" ht="15" customHeight="1">
      <c r="A237" s="71" t="s">
        <v>18</v>
      </c>
      <c r="B237" s="72"/>
      <c r="C237" s="72"/>
      <c r="D237" s="72"/>
      <c r="E237" s="73"/>
    </row>
    <row r="238" spans="1:5" s="9" customFormat="1" ht="30" customHeight="1">
      <c r="A238" s="37">
        <v>1</v>
      </c>
      <c r="B238" s="74" t="s">
        <v>170</v>
      </c>
      <c r="C238" s="75"/>
      <c r="D238" s="76"/>
      <c r="E238" s="42">
        <v>47818</v>
      </c>
    </row>
    <row r="239" spans="1:5" s="9" customFormat="1" ht="19.899999999999999" customHeight="1">
      <c r="A239" s="41"/>
      <c r="B239" s="77" t="s">
        <v>45</v>
      </c>
      <c r="C239" s="78"/>
      <c r="D239" s="79"/>
      <c r="E239" s="24">
        <f>SUM(E237:E238)</f>
        <v>47818</v>
      </c>
    </row>
    <row r="240" spans="1:5" s="10" customFormat="1" ht="21" customHeight="1">
      <c r="A240" s="50" t="s">
        <v>104</v>
      </c>
      <c r="B240" s="51"/>
      <c r="C240" s="51"/>
      <c r="D240" s="51"/>
      <c r="E240" s="52"/>
    </row>
    <row r="241" spans="1:6" s="10" customFormat="1" ht="35.25" customHeight="1">
      <c r="A241" s="50" t="s">
        <v>67</v>
      </c>
      <c r="B241" s="51"/>
      <c r="C241" s="51"/>
      <c r="D241" s="51"/>
      <c r="E241" s="52"/>
    </row>
    <row r="242" spans="1:6" s="10" customFormat="1" ht="15.75" customHeight="1">
      <c r="A242" s="17">
        <v>1</v>
      </c>
      <c r="B242" s="59" t="s">
        <v>105</v>
      </c>
      <c r="C242" s="60"/>
      <c r="D242" s="61"/>
      <c r="E242" s="15">
        <f>2500000-1000000</f>
        <v>1500000</v>
      </c>
    </row>
    <row r="243" spans="1:6" s="10" customFormat="1" ht="15.75" customHeight="1">
      <c r="A243" s="17">
        <v>2</v>
      </c>
      <c r="B243" s="59" t="s">
        <v>106</v>
      </c>
      <c r="C243" s="60"/>
      <c r="D243" s="61"/>
      <c r="E243" s="15">
        <v>298728</v>
      </c>
    </row>
    <row r="244" spans="1:6" s="10" customFormat="1" ht="48" customHeight="1">
      <c r="A244" s="33"/>
      <c r="B244" s="53" t="s">
        <v>68</v>
      </c>
      <c r="C244" s="54"/>
      <c r="D244" s="55"/>
      <c r="E244" s="21">
        <f>E242+E243+E239</f>
        <v>1846546</v>
      </c>
    </row>
    <row r="245" spans="1:6" s="10" customFormat="1" ht="18.600000000000001" customHeight="1">
      <c r="A245" s="68" t="s">
        <v>130</v>
      </c>
      <c r="B245" s="69"/>
      <c r="C245" s="69"/>
      <c r="D245" s="69"/>
      <c r="E245" s="133"/>
    </row>
    <row r="246" spans="1:6" s="10" customFormat="1" ht="15.75" customHeight="1">
      <c r="A246" s="37">
        <v>1</v>
      </c>
      <c r="B246" s="134" t="s">
        <v>131</v>
      </c>
      <c r="C246" s="135"/>
      <c r="D246" s="136"/>
      <c r="E246" s="32">
        <v>2000000</v>
      </c>
    </row>
    <row r="247" spans="1:6" s="10" customFormat="1" ht="30" customHeight="1">
      <c r="A247" s="38"/>
      <c r="B247" s="56" t="s">
        <v>132</v>
      </c>
      <c r="C247" s="57"/>
      <c r="D247" s="58"/>
      <c r="E247" s="39">
        <v>2000000</v>
      </c>
    </row>
    <row r="248" spans="1:6" s="10" customFormat="1">
      <c r="A248" s="17"/>
      <c r="B248" s="62" t="s">
        <v>12</v>
      </c>
      <c r="C248" s="63"/>
      <c r="D248" s="64"/>
      <c r="E248" s="16">
        <f>E244+E247-E243</f>
        <v>3547818</v>
      </c>
    </row>
    <row r="249" spans="1:6" s="10" customFormat="1" ht="37.5" customHeight="1">
      <c r="A249" s="65" t="s">
        <v>69</v>
      </c>
      <c r="B249" s="66"/>
      <c r="C249" s="66"/>
      <c r="D249" s="67"/>
      <c r="E249" s="49">
        <f>E122+E235+E244-E243+E247</f>
        <v>138315470</v>
      </c>
    </row>
    <row r="250" spans="1:6" s="10" customFormat="1">
      <c r="A250" s="7"/>
      <c r="B250" s="3"/>
      <c r="C250" s="3"/>
      <c r="D250" s="4"/>
      <c r="E250" s="25"/>
      <c r="F250" s="10" t="s">
        <v>136</v>
      </c>
    </row>
  </sheetData>
  <mergeCells count="248">
    <mergeCell ref="A1:C1"/>
    <mergeCell ref="D1:F1"/>
    <mergeCell ref="B83:D83"/>
    <mergeCell ref="B112:D112"/>
    <mergeCell ref="A245:E245"/>
    <mergeCell ref="B246:D246"/>
    <mergeCell ref="C3:E3"/>
    <mergeCell ref="A9:E9"/>
    <mergeCell ref="A10:E10"/>
    <mergeCell ref="B11:D11"/>
    <mergeCell ref="A8:E8"/>
    <mergeCell ref="A22:E22"/>
    <mergeCell ref="B23:D23"/>
    <mergeCell ref="B24:D24"/>
    <mergeCell ref="A25:E25"/>
    <mergeCell ref="A5:E5"/>
    <mergeCell ref="B21:D21"/>
    <mergeCell ref="B12:D12"/>
    <mergeCell ref="A13:E13"/>
    <mergeCell ref="B14:D14"/>
    <mergeCell ref="B15:D15"/>
    <mergeCell ref="A16:E16"/>
    <mergeCell ref="B17:D17"/>
    <mergeCell ref="B18:D18"/>
    <mergeCell ref="A19:E19"/>
    <mergeCell ref="B20:D20"/>
    <mergeCell ref="A38:E38"/>
    <mergeCell ref="B27:D27"/>
    <mergeCell ref="A28:E28"/>
    <mergeCell ref="B29:D29"/>
    <mergeCell ref="B30:D30"/>
    <mergeCell ref="A31:E31"/>
    <mergeCell ref="B32:D32"/>
    <mergeCell ref="B33:D33"/>
    <mergeCell ref="B37:D37"/>
    <mergeCell ref="A34:E34"/>
    <mergeCell ref="B35:D35"/>
    <mergeCell ref="B36:D36"/>
    <mergeCell ref="B26:D26"/>
    <mergeCell ref="A48:E48"/>
    <mergeCell ref="B49:D49"/>
    <mergeCell ref="B50:D50"/>
    <mergeCell ref="B51:D51"/>
    <mergeCell ref="B53:D53"/>
    <mergeCell ref="A54:E54"/>
    <mergeCell ref="B52:D52"/>
    <mergeCell ref="A39:E39"/>
    <mergeCell ref="B40:D40"/>
    <mergeCell ref="B41:D41"/>
    <mergeCell ref="A42:E42"/>
    <mergeCell ref="B43:D43"/>
    <mergeCell ref="B44:D44"/>
    <mergeCell ref="A45:E45"/>
    <mergeCell ref="B46:D46"/>
    <mergeCell ref="B47:D47"/>
    <mergeCell ref="B55:D55"/>
    <mergeCell ref="B56:D56"/>
    <mergeCell ref="B57:D57"/>
    <mergeCell ref="B58:D58"/>
    <mergeCell ref="B59:D59"/>
    <mergeCell ref="A60:E60"/>
    <mergeCell ref="B61:D61"/>
    <mergeCell ref="B80:D80"/>
    <mergeCell ref="B71:D71"/>
    <mergeCell ref="A72:E72"/>
    <mergeCell ref="B73:D73"/>
    <mergeCell ref="B74:D74"/>
    <mergeCell ref="A75:E75"/>
    <mergeCell ref="B76:D76"/>
    <mergeCell ref="B77:D77"/>
    <mergeCell ref="A78:E78"/>
    <mergeCell ref="B79:D79"/>
    <mergeCell ref="B62:D62"/>
    <mergeCell ref="B63:D63"/>
    <mergeCell ref="B64:D64"/>
    <mergeCell ref="A65:E65"/>
    <mergeCell ref="B66:D66"/>
    <mergeCell ref="B67:D67"/>
    <mergeCell ref="B68:D68"/>
    <mergeCell ref="A69:E69"/>
    <mergeCell ref="B70:D70"/>
    <mergeCell ref="B84:D84"/>
    <mergeCell ref="A85:E85"/>
    <mergeCell ref="A86:E86"/>
    <mergeCell ref="B87:D87"/>
    <mergeCell ref="B88:D88"/>
    <mergeCell ref="A81:E81"/>
    <mergeCell ref="B82:D82"/>
    <mergeCell ref="B89:D89"/>
    <mergeCell ref="B90:D90"/>
    <mergeCell ref="B94:D94"/>
    <mergeCell ref="A95:E95"/>
    <mergeCell ref="A91:E91"/>
    <mergeCell ref="B92:D92"/>
    <mergeCell ref="B93:D93"/>
    <mergeCell ref="A96:E96"/>
    <mergeCell ref="B97:D97"/>
    <mergeCell ref="B98:D98"/>
    <mergeCell ref="B99:D99"/>
    <mergeCell ref="A100:E100"/>
    <mergeCell ref="B101:D101"/>
    <mergeCell ref="B102:D102"/>
    <mergeCell ref="B111:D111"/>
    <mergeCell ref="A113:E113"/>
    <mergeCell ref="B121:D121"/>
    <mergeCell ref="B122:D122"/>
    <mergeCell ref="A123:E123"/>
    <mergeCell ref="B103:D103"/>
    <mergeCell ref="A104:E104"/>
    <mergeCell ref="B105:D105"/>
    <mergeCell ref="B106:D106"/>
    <mergeCell ref="B115:D115"/>
    <mergeCell ref="B116:D116"/>
    <mergeCell ref="B117:D117"/>
    <mergeCell ref="B107:D107"/>
    <mergeCell ref="A108:E108"/>
    <mergeCell ref="A109:E109"/>
    <mergeCell ref="B110:D110"/>
    <mergeCell ref="A124:E124"/>
    <mergeCell ref="A125:E125"/>
    <mergeCell ref="B126:D126"/>
    <mergeCell ref="B127:D127"/>
    <mergeCell ref="B128:D128"/>
    <mergeCell ref="A129:E129"/>
    <mergeCell ref="B134:D134"/>
    <mergeCell ref="A135:E135"/>
    <mergeCell ref="B136:D136"/>
    <mergeCell ref="B141:D141"/>
    <mergeCell ref="A142:E142"/>
    <mergeCell ref="B143:D143"/>
    <mergeCell ref="B144:D144"/>
    <mergeCell ref="B145:D145"/>
    <mergeCell ref="B137:D137"/>
    <mergeCell ref="A130:E130"/>
    <mergeCell ref="B131:D131"/>
    <mergeCell ref="B132:D132"/>
    <mergeCell ref="A138:E138"/>
    <mergeCell ref="B139:D139"/>
    <mergeCell ref="B140:D140"/>
    <mergeCell ref="B133:D133"/>
    <mergeCell ref="B157:D157"/>
    <mergeCell ref="B160:D160"/>
    <mergeCell ref="A161:E161"/>
    <mergeCell ref="B162:D162"/>
    <mergeCell ref="B164:D164"/>
    <mergeCell ref="B146:D146"/>
    <mergeCell ref="B149:D149"/>
    <mergeCell ref="A150:E150"/>
    <mergeCell ref="B151:D151"/>
    <mergeCell ref="B152:D152"/>
    <mergeCell ref="B153:D153"/>
    <mergeCell ref="B155:D155"/>
    <mergeCell ref="B156:D156"/>
    <mergeCell ref="B154:D154"/>
    <mergeCell ref="B147:D147"/>
    <mergeCell ref="B148:D148"/>
    <mergeCell ref="B159:D159"/>
    <mergeCell ref="B163:D163"/>
    <mergeCell ref="B158:D158"/>
    <mergeCell ref="A165:E165"/>
    <mergeCell ref="B166:D166"/>
    <mergeCell ref="B167:D167"/>
    <mergeCell ref="B168:D168"/>
    <mergeCell ref="B169:D169"/>
    <mergeCell ref="B171:D171"/>
    <mergeCell ref="A172:E172"/>
    <mergeCell ref="B173:D173"/>
    <mergeCell ref="B176:D176"/>
    <mergeCell ref="B174:D174"/>
    <mergeCell ref="B170:D170"/>
    <mergeCell ref="B175:D175"/>
    <mergeCell ref="A208:E208"/>
    <mergeCell ref="B209:D209"/>
    <mergeCell ref="A177:E177"/>
    <mergeCell ref="B178:D178"/>
    <mergeCell ref="B179:D179"/>
    <mergeCell ref="B181:D181"/>
    <mergeCell ref="A182:E182"/>
    <mergeCell ref="B183:D183"/>
    <mergeCell ref="B184:D184"/>
    <mergeCell ref="B186:D186"/>
    <mergeCell ref="A187:E187"/>
    <mergeCell ref="B206:D206"/>
    <mergeCell ref="B207:D207"/>
    <mergeCell ref="B188:D188"/>
    <mergeCell ref="B189:D189"/>
    <mergeCell ref="A190:E190"/>
    <mergeCell ref="B191:D191"/>
    <mergeCell ref="B192:D192"/>
    <mergeCell ref="B196:D196"/>
    <mergeCell ref="A197:E197"/>
    <mergeCell ref="B180:D180"/>
    <mergeCell ref="B185:D185"/>
    <mergeCell ref="A221:E221"/>
    <mergeCell ref="B222:D222"/>
    <mergeCell ref="B223:D223"/>
    <mergeCell ref="B224:D224"/>
    <mergeCell ref="A225:E225"/>
    <mergeCell ref="B210:D210"/>
    <mergeCell ref="B211:D211"/>
    <mergeCell ref="A212:E212"/>
    <mergeCell ref="B213:D213"/>
    <mergeCell ref="B226:E226"/>
    <mergeCell ref="B227:D227"/>
    <mergeCell ref="B228:D228"/>
    <mergeCell ref="B229:D229"/>
    <mergeCell ref="B230:E230"/>
    <mergeCell ref="A231:E231"/>
    <mergeCell ref="B232:D232"/>
    <mergeCell ref="B233:D233"/>
    <mergeCell ref="B234:D234"/>
    <mergeCell ref="A6:E6"/>
    <mergeCell ref="B7:D7"/>
    <mergeCell ref="A218:E218"/>
    <mergeCell ref="B219:D219"/>
    <mergeCell ref="B220:D220"/>
    <mergeCell ref="A201:E201"/>
    <mergeCell ref="B202:D202"/>
    <mergeCell ref="B203:D203"/>
    <mergeCell ref="B204:D204"/>
    <mergeCell ref="A193:E193"/>
    <mergeCell ref="B194:D194"/>
    <mergeCell ref="B195:D195"/>
    <mergeCell ref="B118:E118"/>
    <mergeCell ref="B119:D119"/>
    <mergeCell ref="B120:D120"/>
    <mergeCell ref="A114:E114"/>
    <mergeCell ref="B214:D214"/>
    <mergeCell ref="A215:E215"/>
    <mergeCell ref="B216:D216"/>
    <mergeCell ref="B217:D217"/>
    <mergeCell ref="A198:E198"/>
    <mergeCell ref="B199:D199"/>
    <mergeCell ref="B200:D200"/>
    <mergeCell ref="A205:E205"/>
    <mergeCell ref="A240:E240"/>
    <mergeCell ref="B235:D235"/>
    <mergeCell ref="B247:D247"/>
    <mergeCell ref="A241:E241"/>
    <mergeCell ref="B242:D242"/>
    <mergeCell ref="B243:D243"/>
    <mergeCell ref="B244:D244"/>
    <mergeCell ref="B248:D248"/>
    <mergeCell ref="A249:D249"/>
    <mergeCell ref="A236:E236"/>
    <mergeCell ref="A237:E237"/>
    <mergeCell ref="B238:D238"/>
    <mergeCell ref="B239:D239"/>
  </mergeCells>
  <phoneticPr fontId="8" type="noConversion"/>
  <pageMargins left="0.39370078740157483" right="0.19685039370078741" top="0.51181102362204722" bottom="0.47244094488188981" header="0.31496062992125984" footer="0.31496062992125984"/>
  <pageSetup paperSize="9" scale="85" firstPageNumber="260" fitToHeight="2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№___</vt:lpstr>
      <vt:lpstr>'Приложение №___'!Заголовки_для_печати</vt:lpstr>
      <vt:lpstr>'Приложение №___'!Область_печати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g106kaa</cp:lastModifiedBy>
  <cp:lastPrinted>2020-07-29T07:52:31Z</cp:lastPrinted>
  <dcterms:created xsi:type="dcterms:W3CDTF">2019-12-13T13:54:36Z</dcterms:created>
  <dcterms:modified xsi:type="dcterms:W3CDTF">2020-07-29T11:33:37Z</dcterms:modified>
</cp:coreProperties>
</file>