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Приложение № 1 " sheetId="1" r:id="rId1"/>
  </sheets>
  <definedNames>
    <definedName name="_xlnm.Print_Titles" localSheetId="0">'Приложение № 1 '!$13:$13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C72" i="1"/>
  <c r="K72" i="1" s="1"/>
  <c r="E70" i="1"/>
  <c r="C70" i="1"/>
  <c r="J68" i="1"/>
  <c r="I68" i="1"/>
  <c r="H68" i="1"/>
  <c r="G68" i="1"/>
  <c r="F68" i="1"/>
  <c r="E68" i="1"/>
  <c r="C68" i="1"/>
  <c r="K66" i="1"/>
  <c r="K64" i="1"/>
  <c r="K62" i="1"/>
  <c r="J60" i="1"/>
  <c r="I60" i="1"/>
  <c r="H60" i="1"/>
  <c r="G60" i="1"/>
  <c r="F60" i="1"/>
  <c r="E60" i="1"/>
  <c r="C60" i="1"/>
  <c r="C54" i="1" s="1"/>
  <c r="K58" i="1"/>
  <c r="K56" i="1"/>
  <c r="K55" i="1"/>
  <c r="J54" i="1"/>
  <c r="D54" i="1"/>
  <c r="K52" i="1"/>
  <c r="K50" i="1"/>
  <c r="K49" i="1"/>
  <c r="K48" i="1"/>
  <c r="K47" i="1"/>
  <c r="K46" i="1"/>
  <c r="K45" i="1"/>
  <c r="K44" i="1"/>
  <c r="K43" i="1"/>
  <c r="K42" i="1"/>
  <c r="K41" i="1"/>
  <c r="K40" i="1"/>
  <c r="J39" i="1"/>
  <c r="I39" i="1"/>
  <c r="H39" i="1"/>
  <c r="G39" i="1"/>
  <c r="F39" i="1"/>
  <c r="E39" i="1"/>
  <c r="D39" i="1"/>
  <c r="C39" i="1"/>
  <c r="K37" i="1"/>
  <c r="K36" i="1" s="1"/>
  <c r="J36" i="1"/>
  <c r="J15" i="1" s="1"/>
  <c r="I36" i="1"/>
  <c r="H36" i="1"/>
  <c r="G36" i="1"/>
  <c r="F36" i="1"/>
  <c r="E36" i="1"/>
  <c r="D36" i="1"/>
  <c r="C36" i="1"/>
  <c r="C34" i="1"/>
  <c r="K34" i="1" s="1"/>
  <c r="J33" i="1"/>
  <c r="I33" i="1"/>
  <c r="H33" i="1"/>
  <c r="G33" i="1"/>
  <c r="F33" i="1"/>
  <c r="E33" i="1"/>
  <c r="D33" i="1"/>
  <c r="C33" i="1"/>
  <c r="K32" i="1"/>
  <c r="K31" i="1"/>
  <c r="K30" i="1"/>
  <c r="K29" i="1"/>
  <c r="K28" i="1"/>
  <c r="K27" i="1"/>
  <c r="K25" i="1"/>
  <c r="K24" i="1"/>
  <c r="J23" i="1"/>
  <c r="I23" i="1"/>
  <c r="H23" i="1"/>
  <c r="G23" i="1"/>
  <c r="F23" i="1"/>
  <c r="E23" i="1"/>
  <c r="D23" i="1"/>
  <c r="C23" i="1"/>
  <c r="K21" i="1"/>
  <c r="D20" i="1"/>
  <c r="D16" i="1" s="1"/>
  <c r="C20" i="1"/>
  <c r="C16" i="1" s="1"/>
  <c r="K19" i="1"/>
  <c r="K18" i="1"/>
  <c r="K17" i="1"/>
  <c r="J16" i="1"/>
  <c r="I16" i="1"/>
  <c r="H16" i="1"/>
  <c r="G16" i="1"/>
  <c r="F16" i="1"/>
  <c r="E16" i="1"/>
  <c r="J74" i="1" l="1"/>
  <c r="F15" i="1"/>
  <c r="K39" i="1"/>
  <c r="F54" i="1"/>
  <c r="D15" i="1"/>
  <c r="D74" i="1" s="1"/>
  <c r="H15" i="1"/>
  <c r="C15" i="1"/>
  <c r="C74" i="1" s="1"/>
  <c r="E15" i="1"/>
  <c r="G15" i="1"/>
  <c r="I15" i="1"/>
  <c r="K20" i="1"/>
  <c r="K16" i="1" s="1"/>
  <c r="H54" i="1"/>
  <c r="K70" i="1"/>
  <c r="K23" i="1"/>
  <c r="K33" i="1"/>
  <c r="E54" i="1"/>
  <c r="G54" i="1"/>
  <c r="I54" i="1"/>
  <c r="K60" i="1"/>
  <c r="K68" i="1"/>
  <c r="F74" i="1" l="1"/>
  <c r="K15" i="1"/>
  <c r="K54" i="1"/>
  <c r="H74" i="1"/>
  <c r="I74" i="1"/>
  <c r="G74" i="1"/>
  <c r="E74" i="1"/>
  <c r="K74" i="1" l="1"/>
</calcChain>
</file>

<file path=xl/sharedStrings.xml><?xml version="1.0" encoding="utf-8"?>
<sst xmlns="http://schemas.openxmlformats.org/spreadsheetml/2006/main" count="63" uniqueCount="61">
  <si>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</si>
  <si>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</si>
  <si>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</si>
  <si>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</si>
  <si>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</si>
  <si>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</si>
  <si>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</si>
  <si>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</si>
  <si>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</si>
  <si>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</si>
  <si>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</si>
  <si>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</si>
  <si>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</si>
  <si>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</si>
  <si>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</si>
  <si>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</si>
  <si>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Налог на игорную деятельность</t>
  </si>
  <si>
    <t>Подоходный налог с физических лиц</t>
  </si>
  <si>
    <t>Налоги на товары и услуги, лицензионные и регистрационные сборы</t>
  </si>
  <si>
    <t>Акциз на продукцию, производимую на территории ПМР</t>
  </si>
  <si>
    <t>Лицензионные и регистрационные сборы</t>
  </si>
  <si>
    <t>Платежи за пользование природными ресурсами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</si>
  <si>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</si>
  <si>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</si>
  <si>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</si>
  <si>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</si>
  <si>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</si>
  <si>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</si>
  <si>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</si>
  <si>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</si>
  <si>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</si>
  <si>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</si>
  <si>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</si>
  <si>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</si>
  <si>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</si>
  <si>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</si>
  <si>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</si>
  <si>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</si>
  <si>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</si>
  <si>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</si>
  <si>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</si>
  <si>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</si>
  <si>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</si>
  <si>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</si>
  <si>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</si>
  <si>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</si>
  <si>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</si>
  <si>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</si>
  <si>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</si>
  <si>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развития мелиоративного комплекса</t>
  </si>
  <si>
    <t>Единый таможенный платеж</t>
  </si>
  <si>
    <t>Приложение № 1</t>
  </si>
  <si>
    <t xml:space="preserve">к Закону Приднестровской Молдавской Республики </t>
  </si>
  <si>
    <t>"О республиканском бюджете на 2026 год"</t>
  </si>
  <si>
    <t>Доходы республиканского бюджета в разрезе основных видов налоговых, неналоговых и иных обязательных платежей на 2026 год</t>
  </si>
  <si>
    <t xml:space="preserve">Иные поступления, носящие нерегулярный характер </t>
  </si>
  <si>
    <t>Отчисления от единого социального налога на улучшение оснащенности учреждений здравоохранения медицинским оборудованием, мебельным и мягким инвентарем, а также приобретение специализированного медицинского автотранспорта и иные цели развития отрасли здравоохранения</t>
  </si>
  <si>
    <t>Доходы от предпринимательской и иной приносящей доход деятельности</t>
  </si>
  <si>
    <t xml:space="preserve"> к Закону Приднестровской Молдавской Республики</t>
  </si>
  <si>
    <t>"О внесении изменений и дополнений в</t>
  </si>
  <si>
    <t>Закон Приднестровской Молдавской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</si>
</sst>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_-* #,##0_-;\-* #,##0_-;_-* &quot;-&quot;??_-;_-@_-"/>
    <numFmt numFmtId="165" formatCode="_(* #,##0.00_);_(* \(#,##0.00\);_(* &quot;-&quot;??_);_(@_)"/>
    <numFmt numFmtId="166" formatCode="_-* #,##0_р_._-;\-* #,##0_р_._-;_-* &quot;-&quot;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50">
    <xf numFmtId="0" fontId="0" fillId="0" borderId="0" xfId="0"/>
    <xf numFmtId="3" fontId="4" fillId="2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4" fillId="0" borderId="0" xfId="2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166" fontId="4" fillId="0" borderId="1" xfId="2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41" fontId="4" fillId="0" borderId="1" xfId="2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0" xfId="2" applyFont="1" applyFill="1" applyAlignment="1">
      <alignment vertical="center"/>
    </xf>
    <xf numFmtId="49" fontId="4" fillId="0" borderId="0" xfId="2" applyNumberFormat="1" applyFont="1" applyFill="1" applyAlignment="1">
      <alignment vertical="center" wrapText="1"/>
    </xf>
    <xf numFmtId="166" fontId="4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center" vertical="center" wrapText="1"/>
    </xf>
    <xf numFmtId="166" fontId="4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left" vertical="center" wrapText="1"/>
    </xf>
    <xf numFmtId="166" fontId="4" fillId="0" borderId="0" xfId="2" applyNumberFormat="1" applyFont="1" applyFill="1" applyAlignment="1">
      <alignment horizontal="left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 wrapText="1"/>
    </xf>
    <xf numFmtId="41" fontId="5" fillId="2" borderId="1" xfId="2" applyNumberFormat="1" applyFont="1" applyFill="1" applyBorder="1" applyAlignment="1">
      <alignment horizontal="center" vertical="center" wrapText="1"/>
    </xf>
    <xf numFmtId="41" fontId="4" fillId="2" borderId="1" xfId="2" applyNumberFormat="1" applyFont="1" applyFill="1" applyBorder="1" applyAlignment="1">
      <alignment horizontal="left" vertical="center" wrapText="1"/>
    </xf>
    <xf numFmtId="41" fontId="5" fillId="2" borderId="1" xfId="2" applyNumberFormat="1" applyFont="1" applyFill="1" applyBorder="1" applyAlignment="1">
      <alignment horizontal="left" vertical="center" wrapText="1"/>
    </xf>
    <xf numFmtId="3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right" wrapText="1"/>
    </xf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4">
    <cellStyle name="Обычный" xfId="0" builtinId="0"/>
    <cellStyle name="Обычный 2" xfId="2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abSelected="1" view="pageBreakPreview" zoomScale="90" zoomScaleNormal="90" zoomScaleSheetLayoutView="90" workbookViewId="0">
      <pane xSplit="2" ySplit="13" topLeftCell="C14" activePane="bottomRight" state="frozen"/>
      <selection pane="topRight" activeCell="C1" sqref="C1"/>
      <selection pane="bottomLeft" activeCell="A8" sqref="A8"/>
      <selection pane="bottomRight" activeCell="G2" sqref="G2:K2"/>
    </sheetView>
  </sheetViews>
  <sheetFormatPr defaultColWidth="58.33203125" defaultRowHeight="13.2" x14ac:dyDescent="0.3"/>
  <cols>
    <col min="1" max="1" width="8.6640625" style="34" customWidth="1"/>
    <col min="2" max="2" width="53" style="5" customWidth="1"/>
    <col min="3" max="3" width="14" style="3" customWidth="1"/>
    <col min="4" max="4" width="11.6640625" style="3" customWidth="1"/>
    <col min="5" max="5" width="12.5546875" style="3" customWidth="1"/>
    <col min="6" max="8" width="11.6640625" style="3" customWidth="1"/>
    <col min="9" max="9" width="13" style="3" customWidth="1"/>
    <col min="10" max="10" width="11.6640625" style="3" customWidth="1"/>
    <col min="11" max="11" width="13.33203125" style="3" customWidth="1"/>
    <col min="12" max="43" width="58.33203125" style="3"/>
    <col min="44" max="44" width="9" style="3" customWidth="1"/>
    <col min="45" max="45" width="60.33203125" style="3" customWidth="1"/>
    <col min="46" max="46" width="15.6640625" style="3" bestFit="1" customWidth="1"/>
    <col min="47" max="47" width="14.109375" style="3" bestFit="1" customWidth="1"/>
    <col min="48" max="48" width="14.109375" style="3" customWidth="1"/>
    <col min="49" max="49" width="14.109375" style="3" bestFit="1" customWidth="1"/>
    <col min="50" max="51" width="13.109375" style="3" bestFit="1" customWidth="1"/>
    <col min="52" max="52" width="14" style="3" customWidth="1"/>
    <col min="53" max="53" width="13.109375" style="3" customWidth="1"/>
    <col min="54" max="54" width="16.44140625" style="3" customWidth="1"/>
    <col min="55" max="55" width="18.5546875" style="3" customWidth="1"/>
    <col min="56" max="56" width="8.109375" style="3" bestFit="1" customWidth="1"/>
    <col min="57" max="299" width="58.33203125" style="3"/>
    <col min="300" max="300" width="9" style="3" customWidth="1"/>
    <col min="301" max="301" width="60.33203125" style="3" customWidth="1"/>
    <col min="302" max="302" width="15.6640625" style="3" bestFit="1" customWidth="1"/>
    <col min="303" max="303" width="14.109375" style="3" bestFit="1" customWidth="1"/>
    <col min="304" max="304" width="14.109375" style="3" customWidth="1"/>
    <col min="305" max="305" width="14.109375" style="3" bestFit="1" customWidth="1"/>
    <col min="306" max="307" width="13.109375" style="3" bestFit="1" customWidth="1"/>
    <col min="308" max="308" width="14" style="3" customWidth="1"/>
    <col min="309" max="309" width="13.109375" style="3" customWidth="1"/>
    <col min="310" max="310" width="16.44140625" style="3" customWidth="1"/>
    <col min="311" max="311" width="18.5546875" style="3" customWidth="1"/>
    <col min="312" max="312" width="8.109375" style="3" bestFit="1" customWidth="1"/>
    <col min="313" max="555" width="58.33203125" style="3"/>
    <col min="556" max="556" width="9" style="3" customWidth="1"/>
    <col min="557" max="557" width="60.33203125" style="3" customWidth="1"/>
    <col min="558" max="558" width="15.6640625" style="3" bestFit="1" customWidth="1"/>
    <col min="559" max="559" width="14.109375" style="3" bestFit="1" customWidth="1"/>
    <col min="560" max="560" width="14.109375" style="3" customWidth="1"/>
    <col min="561" max="561" width="14.109375" style="3" bestFit="1" customWidth="1"/>
    <col min="562" max="563" width="13.109375" style="3" bestFit="1" customWidth="1"/>
    <col min="564" max="564" width="14" style="3" customWidth="1"/>
    <col min="565" max="565" width="13.109375" style="3" customWidth="1"/>
    <col min="566" max="566" width="16.44140625" style="3" customWidth="1"/>
    <col min="567" max="567" width="18.5546875" style="3" customWidth="1"/>
    <col min="568" max="568" width="8.109375" style="3" bestFit="1" customWidth="1"/>
    <col min="569" max="811" width="58.33203125" style="3"/>
    <col min="812" max="812" width="9" style="3" customWidth="1"/>
    <col min="813" max="813" width="60.33203125" style="3" customWidth="1"/>
    <col min="814" max="814" width="15.6640625" style="3" bestFit="1" customWidth="1"/>
    <col min="815" max="815" width="14.109375" style="3" bestFit="1" customWidth="1"/>
    <col min="816" max="816" width="14.109375" style="3" customWidth="1"/>
    <col min="817" max="817" width="14.109375" style="3" bestFit="1" customWidth="1"/>
    <col min="818" max="819" width="13.109375" style="3" bestFit="1" customWidth="1"/>
    <col min="820" max="820" width="14" style="3" customWidth="1"/>
    <col min="821" max="821" width="13.109375" style="3" customWidth="1"/>
    <col min="822" max="822" width="16.44140625" style="3" customWidth="1"/>
    <col min="823" max="823" width="18.5546875" style="3" customWidth="1"/>
    <col min="824" max="824" width="8.109375" style="3" bestFit="1" customWidth="1"/>
    <col min="825" max="1067" width="58.33203125" style="3"/>
    <col min="1068" max="1068" width="9" style="3" customWidth="1"/>
    <col min="1069" max="1069" width="60.33203125" style="3" customWidth="1"/>
    <col min="1070" max="1070" width="15.6640625" style="3" bestFit="1" customWidth="1"/>
    <col min="1071" max="1071" width="14.109375" style="3" bestFit="1" customWidth="1"/>
    <col min="1072" max="1072" width="14.109375" style="3" customWidth="1"/>
    <col min="1073" max="1073" width="14.109375" style="3" bestFit="1" customWidth="1"/>
    <col min="1074" max="1075" width="13.109375" style="3" bestFit="1" customWidth="1"/>
    <col min="1076" max="1076" width="14" style="3" customWidth="1"/>
    <col min="1077" max="1077" width="13.109375" style="3" customWidth="1"/>
    <col min="1078" max="1078" width="16.44140625" style="3" customWidth="1"/>
    <col min="1079" max="1079" width="18.5546875" style="3" customWidth="1"/>
    <col min="1080" max="1080" width="8.109375" style="3" bestFit="1" customWidth="1"/>
    <col min="1081" max="1323" width="58.33203125" style="3"/>
    <col min="1324" max="1324" width="9" style="3" customWidth="1"/>
    <col min="1325" max="1325" width="60.33203125" style="3" customWidth="1"/>
    <col min="1326" max="1326" width="15.6640625" style="3" bestFit="1" customWidth="1"/>
    <col min="1327" max="1327" width="14.109375" style="3" bestFit="1" customWidth="1"/>
    <col min="1328" max="1328" width="14.109375" style="3" customWidth="1"/>
    <col min="1329" max="1329" width="14.109375" style="3" bestFit="1" customWidth="1"/>
    <col min="1330" max="1331" width="13.109375" style="3" bestFit="1" customWidth="1"/>
    <col min="1332" max="1332" width="14" style="3" customWidth="1"/>
    <col min="1333" max="1333" width="13.109375" style="3" customWidth="1"/>
    <col min="1334" max="1334" width="16.44140625" style="3" customWidth="1"/>
    <col min="1335" max="1335" width="18.5546875" style="3" customWidth="1"/>
    <col min="1336" max="1336" width="8.109375" style="3" bestFit="1" customWidth="1"/>
    <col min="1337" max="1579" width="58.33203125" style="3"/>
    <col min="1580" max="1580" width="9" style="3" customWidth="1"/>
    <col min="1581" max="1581" width="60.33203125" style="3" customWidth="1"/>
    <col min="1582" max="1582" width="15.6640625" style="3" bestFit="1" customWidth="1"/>
    <col min="1583" max="1583" width="14.109375" style="3" bestFit="1" customWidth="1"/>
    <col min="1584" max="1584" width="14.109375" style="3" customWidth="1"/>
    <col min="1585" max="1585" width="14.109375" style="3" bestFit="1" customWidth="1"/>
    <col min="1586" max="1587" width="13.109375" style="3" bestFit="1" customWidth="1"/>
    <col min="1588" max="1588" width="14" style="3" customWidth="1"/>
    <col min="1589" max="1589" width="13.109375" style="3" customWidth="1"/>
    <col min="1590" max="1590" width="16.44140625" style="3" customWidth="1"/>
    <col min="1591" max="1591" width="18.5546875" style="3" customWidth="1"/>
    <col min="1592" max="1592" width="8.109375" style="3" bestFit="1" customWidth="1"/>
    <col min="1593" max="1835" width="58.33203125" style="3"/>
    <col min="1836" max="1836" width="9" style="3" customWidth="1"/>
    <col min="1837" max="1837" width="60.33203125" style="3" customWidth="1"/>
    <col min="1838" max="1838" width="15.6640625" style="3" bestFit="1" customWidth="1"/>
    <col min="1839" max="1839" width="14.109375" style="3" bestFit="1" customWidth="1"/>
    <col min="1840" max="1840" width="14.109375" style="3" customWidth="1"/>
    <col min="1841" max="1841" width="14.109375" style="3" bestFit="1" customWidth="1"/>
    <col min="1842" max="1843" width="13.109375" style="3" bestFit="1" customWidth="1"/>
    <col min="1844" max="1844" width="14" style="3" customWidth="1"/>
    <col min="1845" max="1845" width="13.109375" style="3" customWidth="1"/>
    <col min="1846" max="1846" width="16.44140625" style="3" customWidth="1"/>
    <col min="1847" max="1847" width="18.5546875" style="3" customWidth="1"/>
    <col min="1848" max="1848" width="8.109375" style="3" bestFit="1" customWidth="1"/>
    <col min="1849" max="2091" width="58.33203125" style="3"/>
    <col min="2092" max="2092" width="9" style="3" customWidth="1"/>
    <col min="2093" max="2093" width="60.33203125" style="3" customWidth="1"/>
    <col min="2094" max="2094" width="15.6640625" style="3" bestFit="1" customWidth="1"/>
    <col min="2095" max="2095" width="14.109375" style="3" bestFit="1" customWidth="1"/>
    <col min="2096" max="2096" width="14.109375" style="3" customWidth="1"/>
    <col min="2097" max="2097" width="14.109375" style="3" bestFit="1" customWidth="1"/>
    <col min="2098" max="2099" width="13.109375" style="3" bestFit="1" customWidth="1"/>
    <col min="2100" max="2100" width="14" style="3" customWidth="1"/>
    <col min="2101" max="2101" width="13.109375" style="3" customWidth="1"/>
    <col min="2102" max="2102" width="16.44140625" style="3" customWidth="1"/>
    <col min="2103" max="2103" width="18.5546875" style="3" customWidth="1"/>
    <col min="2104" max="2104" width="8.109375" style="3" bestFit="1" customWidth="1"/>
    <col min="2105" max="2347" width="58.33203125" style="3"/>
    <col min="2348" max="2348" width="9" style="3" customWidth="1"/>
    <col min="2349" max="2349" width="60.33203125" style="3" customWidth="1"/>
    <col min="2350" max="2350" width="15.6640625" style="3" bestFit="1" customWidth="1"/>
    <col min="2351" max="2351" width="14.109375" style="3" bestFit="1" customWidth="1"/>
    <col min="2352" max="2352" width="14.109375" style="3" customWidth="1"/>
    <col min="2353" max="2353" width="14.109375" style="3" bestFit="1" customWidth="1"/>
    <col min="2354" max="2355" width="13.109375" style="3" bestFit="1" customWidth="1"/>
    <col min="2356" max="2356" width="14" style="3" customWidth="1"/>
    <col min="2357" max="2357" width="13.109375" style="3" customWidth="1"/>
    <col min="2358" max="2358" width="16.44140625" style="3" customWidth="1"/>
    <col min="2359" max="2359" width="18.5546875" style="3" customWidth="1"/>
    <col min="2360" max="2360" width="8.109375" style="3" bestFit="1" customWidth="1"/>
    <col min="2361" max="2603" width="58.33203125" style="3"/>
    <col min="2604" max="2604" width="9" style="3" customWidth="1"/>
    <col min="2605" max="2605" width="60.33203125" style="3" customWidth="1"/>
    <col min="2606" max="2606" width="15.6640625" style="3" bestFit="1" customWidth="1"/>
    <col min="2607" max="2607" width="14.109375" style="3" bestFit="1" customWidth="1"/>
    <col min="2608" max="2608" width="14.109375" style="3" customWidth="1"/>
    <col min="2609" max="2609" width="14.109375" style="3" bestFit="1" customWidth="1"/>
    <col min="2610" max="2611" width="13.109375" style="3" bestFit="1" customWidth="1"/>
    <col min="2612" max="2612" width="14" style="3" customWidth="1"/>
    <col min="2613" max="2613" width="13.109375" style="3" customWidth="1"/>
    <col min="2614" max="2614" width="16.44140625" style="3" customWidth="1"/>
    <col min="2615" max="2615" width="18.5546875" style="3" customWidth="1"/>
    <col min="2616" max="2616" width="8.109375" style="3" bestFit="1" customWidth="1"/>
    <col min="2617" max="2859" width="58.33203125" style="3"/>
    <col min="2860" max="2860" width="9" style="3" customWidth="1"/>
    <col min="2861" max="2861" width="60.33203125" style="3" customWidth="1"/>
    <col min="2862" max="2862" width="15.6640625" style="3" bestFit="1" customWidth="1"/>
    <col min="2863" max="2863" width="14.109375" style="3" bestFit="1" customWidth="1"/>
    <col min="2864" max="2864" width="14.109375" style="3" customWidth="1"/>
    <col min="2865" max="2865" width="14.109375" style="3" bestFit="1" customWidth="1"/>
    <col min="2866" max="2867" width="13.109375" style="3" bestFit="1" customWidth="1"/>
    <col min="2868" max="2868" width="14" style="3" customWidth="1"/>
    <col min="2869" max="2869" width="13.109375" style="3" customWidth="1"/>
    <col min="2870" max="2870" width="16.44140625" style="3" customWidth="1"/>
    <col min="2871" max="2871" width="18.5546875" style="3" customWidth="1"/>
    <col min="2872" max="2872" width="8.109375" style="3" bestFit="1" customWidth="1"/>
    <col min="2873" max="3115" width="58.33203125" style="3"/>
    <col min="3116" max="3116" width="9" style="3" customWidth="1"/>
    <col min="3117" max="3117" width="60.33203125" style="3" customWidth="1"/>
    <col min="3118" max="3118" width="15.6640625" style="3" bestFit="1" customWidth="1"/>
    <col min="3119" max="3119" width="14.109375" style="3" bestFit="1" customWidth="1"/>
    <col min="3120" max="3120" width="14.109375" style="3" customWidth="1"/>
    <col min="3121" max="3121" width="14.109375" style="3" bestFit="1" customWidth="1"/>
    <col min="3122" max="3123" width="13.109375" style="3" bestFit="1" customWidth="1"/>
    <col min="3124" max="3124" width="14" style="3" customWidth="1"/>
    <col min="3125" max="3125" width="13.109375" style="3" customWidth="1"/>
    <col min="3126" max="3126" width="16.44140625" style="3" customWidth="1"/>
    <col min="3127" max="3127" width="18.5546875" style="3" customWidth="1"/>
    <col min="3128" max="3128" width="8.109375" style="3" bestFit="1" customWidth="1"/>
    <col min="3129" max="3371" width="58.33203125" style="3"/>
    <col min="3372" max="3372" width="9" style="3" customWidth="1"/>
    <col min="3373" max="3373" width="60.33203125" style="3" customWidth="1"/>
    <col min="3374" max="3374" width="15.6640625" style="3" bestFit="1" customWidth="1"/>
    <col min="3375" max="3375" width="14.109375" style="3" bestFit="1" customWidth="1"/>
    <col min="3376" max="3376" width="14.109375" style="3" customWidth="1"/>
    <col min="3377" max="3377" width="14.109375" style="3" bestFit="1" customWidth="1"/>
    <col min="3378" max="3379" width="13.109375" style="3" bestFit="1" customWidth="1"/>
    <col min="3380" max="3380" width="14" style="3" customWidth="1"/>
    <col min="3381" max="3381" width="13.109375" style="3" customWidth="1"/>
    <col min="3382" max="3382" width="16.44140625" style="3" customWidth="1"/>
    <col min="3383" max="3383" width="18.5546875" style="3" customWidth="1"/>
    <col min="3384" max="3384" width="8.109375" style="3" bestFit="1" customWidth="1"/>
    <col min="3385" max="3627" width="58.33203125" style="3"/>
    <col min="3628" max="3628" width="9" style="3" customWidth="1"/>
    <col min="3629" max="3629" width="60.33203125" style="3" customWidth="1"/>
    <col min="3630" max="3630" width="15.6640625" style="3" bestFit="1" customWidth="1"/>
    <col min="3631" max="3631" width="14.109375" style="3" bestFit="1" customWidth="1"/>
    <col min="3632" max="3632" width="14.109375" style="3" customWidth="1"/>
    <col min="3633" max="3633" width="14.109375" style="3" bestFit="1" customWidth="1"/>
    <col min="3634" max="3635" width="13.109375" style="3" bestFit="1" customWidth="1"/>
    <col min="3636" max="3636" width="14" style="3" customWidth="1"/>
    <col min="3637" max="3637" width="13.109375" style="3" customWidth="1"/>
    <col min="3638" max="3638" width="16.44140625" style="3" customWidth="1"/>
    <col min="3639" max="3639" width="18.5546875" style="3" customWidth="1"/>
    <col min="3640" max="3640" width="8.109375" style="3" bestFit="1" customWidth="1"/>
    <col min="3641" max="3883" width="58.33203125" style="3"/>
    <col min="3884" max="3884" width="9" style="3" customWidth="1"/>
    <col min="3885" max="3885" width="60.33203125" style="3" customWidth="1"/>
    <col min="3886" max="3886" width="15.6640625" style="3" bestFit="1" customWidth="1"/>
    <col min="3887" max="3887" width="14.109375" style="3" bestFit="1" customWidth="1"/>
    <col min="3888" max="3888" width="14.109375" style="3" customWidth="1"/>
    <col min="3889" max="3889" width="14.109375" style="3" bestFit="1" customWidth="1"/>
    <col min="3890" max="3891" width="13.109375" style="3" bestFit="1" customWidth="1"/>
    <col min="3892" max="3892" width="14" style="3" customWidth="1"/>
    <col min="3893" max="3893" width="13.109375" style="3" customWidth="1"/>
    <col min="3894" max="3894" width="16.44140625" style="3" customWidth="1"/>
    <col min="3895" max="3895" width="18.5546875" style="3" customWidth="1"/>
    <col min="3896" max="3896" width="8.109375" style="3" bestFit="1" customWidth="1"/>
    <col min="3897" max="4139" width="58.33203125" style="3"/>
    <col min="4140" max="4140" width="9" style="3" customWidth="1"/>
    <col min="4141" max="4141" width="60.33203125" style="3" customWidth="1"/>
    <col min="4142" max="4142" width="15.6640625" style="3" bestFit="1" customWidth="1"/>
    <col min="4143" max="4143" width="14.109375" style="3" bestFit="1" customWidth="1"/>
    <col min="4144" max="4144" width="14.109375" style="3" customWidth="1"/>
    <col min="4145" max="4145" width="14.109375" style="3" bestFit="1" customWidth="1"/>
    <col min="4146" max="4147" width="13.109375" style="3" bestFit="1" customWidth="1"/>
    <col min="4148" max="4148" width="14" style="3" customWidth="1"/>
    <col min="4149" max="4149" width="13.109375" style="3" customWidth="1"/>
    <col min="4150" max="4150" width="16.44140625" style="3" customWidth="1"/>
    <col min="4151" max="4151" width="18.5546875" style="3" customWidth="1"/>
    <col min="4152" max="4152" width="8.109375" style="3" bestFit="1" customWidth="1"/>
    <col min="4153" max="4395" width="58.33203125" style="3"/>
    <col min="4396" max="4396" width="9" style="3" customWidth="1"/>
    <col min="4397" max="4397" width="60.33203125" style="3" customWidth="1"/>
    <col min="4398" max="4398" width="15.6640625" style="3" bestFit="1" customWidth="1"/>
    <col min="4399" max="4399" width="14.109375" style="3" bestFit="1" customWidth="1"/>
    <col min="4400" max="4400" width="14.109375" style="3" customWidth="1"/>
    <col min="4401" max="4401" width="14.109375" style="3" bestFit="1" customWidth="1"/>
    <col min="4402" max="4403" width="13.109375" style="3" bestFit="1" customWidth="1"/>
    <col min="4404" max="4404" width="14" style="3" customWidth="1"/>
    <col min="4405" max="4405" width="13.109375" style="3" customWidth="1"/>
    <col min="4406" max="4406" width="16.44140625" style="3" customWidth="1"/>
    <col min="4407" max="4407" width="18.5546875" style="3" customWidth="1"/>
    <col min="4408" max="4408" width="8.109375" style="3" bestFit="1" customWidth="1"/>
    <col min="4409" max="4651" width="58.33203125" style="3"/>
    <col min="4652" max="4652" width="9" style="3" customWidth="1"/>
    <col min="4653" max="4653" width="60.33203125" style="3" customWidth="1"/>
    <col min="4654" max="4654" width="15.6640625" style="3" bestFit="1" customWidth="1"/>
    <col min="4655" max="4655" width="14.109375" style="3" bestFit="1" customWidth="1"/>
    <col min="4656" max="4656" width="14.109375" style="3" customWidth="1"/>
    <col min="4657" max="4657" width="14.109375" style="3" bestFit="1" customWidth="1"/>
    <col min="4658" max="4659" width="13.109375" style="3" bestFit="1" customWidth="1"/>
    <col min="4660" max="4660" width="14" style="3" customWidth="1"/>
    <col min="4661" max="4661" width="13.109375" style="3" customWidth="1"/>
    <col min="4662" max="4662" width="16.44140625" style="3" customWidth="1"/>
    <col min="4663" max="4663" width="18.5546875" style="3" customWidth="1"/>
    <col min="4664" max="4664" width="8.109375" style="3" bestFit="1" customWidth="1"/>
    <col min="4665" max="4907" width="58.33203125" style="3"/>
    <col min="4908" max="4908" width="9" style="3" customWidth="1"/>
    <col min="4909" max="4909" width="60.33203125" style="3" customWidth="1"/>
    <col min="4910" max="4910" width="15.6640625" style="3" bestFit="1" customWidth="1"/>
    <col min="4911" max="4911" width="14.109375" style="3" bestFit="1" customWidth="1"/>
    <col min="4912" max="4912" width="14.109375" style="3" customWidth="1"/>
    <col min="4913" max="4913" width="14.109375" style="3" bestFit="1" customWidth="1"/>
    <col min="4914" max="4915" width="13.109375" style="3" bestFit="1" customWidth="1"/>
    <col min="4916" max="4916" width="14" style="3" customWidth="1"/>
    <col min="4917" max="4917" width="13.109375" style="3" customWidth="1"/>
    <col min="4918" max="4918" width="16.44140625" style="3" customWidth="1"/>
    <col min="4919" max="4919" width="18.5546875" style="3" customWidth="1"/>
    <col min="4920" max="4920" width="8.109375" style="3" bestFit="1" customWidth="1"/>
    <col min="4921" max="5163" width="58.33203125" style="3"/>
    <col min="5164" max="5164" width="9" style="3" customWidth="1"/>
    <col min="5165" max="5165" width="60.33203125" style="3" customWidth="1"/>
    <col min="5166" max="5166" width="15.6640625" style="3" bestFit="1" customWidth="1"/>
    <col min="5167" max="5167" width="14.109375" style="3" bestFit="1" customWidth="1"/>
    <col min="5168" max="5168" width="14.109375" style="3" customWidth="1"/>
    <col min="5169" max="5169" width="14.109375" style="3" bestFit="1" customWidth="1"/>
    <col min="5170" max="5171" width="13.109375" style="3" bestFit="1" customWidth="1"/>
    <col min="5172" max="5172" width="14" style="3" customWidth="1"/>
    <col min="5173" max="5173" width="13.109375" style="3" customWidth="1"/>
    <col min="5174" max="5174" width="16.44140625" style="3" customWidth="1"/>
    <col min="5175" max="5175" width="18.5546875" style="3" customWidth="1"/>
    <col min="5176" max="5176" width="8.109375" style="3" bestFit="1" customWidth="1"/>
    <col min="5177" max="5419" width="58.33203125" style="3"/>
    <col min="5420" max="5420" width="9" style="3" customWidth="1"/>
    <col min="5421" max="5421" width="60.33203125" style="3" customWidth="1"/>
    <col min="5422" max="5422" width="15.6640625" style="3" bestFit="1" customWidth="1"/>
    <col min="5423" max="5423" width="14.109375" style="3" bestFit="1" customWidth="1"/>
    <col min="5424" max="5424" width="14.109375" style="3" customWidth="1"/>
    <col min="5425" max="5425" width="14.109375" style="3" bestFit="1" customWidth="1"/>
    <col min="5426" max="5427" width="13.109375" style="3" bestFit="1" customWidth="1"/>
    <col min="5428" max="5428" width="14" style="3" customWidth="1"/>
    <col min="5429" max="5429" width="13.109375" style="3" customWidth="1"/>
    <col min="5430" max="5430" width="16.44140625" style="3" customWidth="1"/>
    <col min="5431" max="5431" width="18.5546875" style="3" customWidth="1"/>
    <col min="5432" max="5432" width="8.109375" style="3" bestFit="1" customWidth="1"/>
    <col min="5433" max="5675" width="58.33203125" style="3"/>
    <col min="5676" max="5676" width="9" style="3" customWidth="1"/>
    <col min="5677" max="5677" width="60.33203125" style="3" customWidth="1"/>
    <col min="5678" max="5678" width="15.6640625" style="3" bestFit="1" customWidth="1"/>
    <col min="5679" max="5679" width="14.109375" style="3" bestFit="1" customWidth="1"/>
    <col min="5680" max="5680" width="14.109375" style="3" customWidth="1"/>
    <col min="5681" max="5681" width="14.109375" style="3" bestFit="1" customWidth="1"/>
    <col min="5682" max="5683" width="13.109375" style="3" bestFit="1" customWidth="1"/>
    <col min="5684" max="5684" width="14" style="3" customWidth="1"/>
    <col min="5685" max="5685" width="13.109375" style="3" customWidth="1"/>
    <col min="5686" max="5686" width="16.44140625" style="3" customWidth="1"/>
    <col min="5687" max="5687" width="18.5546875" style="3" customWidth="1"/>
    <col min="5688" max="5688" width="8.109375" style="3" bestFit="1" customWidth="1"/>
    <col min="5689" max="5931" width="58.33203125" style="3"/>
    <col min="5932" max="5932" width="9" style="3" customWidth="1"/>
    <col min="5933" max="5933" width="60.33203125" style="3" customWidth="1"/>
    <col min="5934" max="5934" width="15.6640625" style="3" bestFit="1" customWidth="1"/>
    <col min="5935" max="5935" width="14.109375" style="3" bestFit="1" customWidth="1"/>
    <col min="5936" max="5936" width="14.109375" style="3" customWidth="1"/>
    <col min="5937" max="5937" width="14.109375" style="3" bestFit="1" customWidth="1"/>
    <col min="5938" max="5939" width="13.109375" style="3" bestFit="1" customWidth="1"/>
    <col min="5940" max="5940" width="14" style="3" customWidth="1"/>
    <col min="5941" max="5941" width="13.109375" style="3" customWidth="1"/>
    <col min="5942" max="5942" width="16.44140625" style="3" customWidth="1"/>
    <col min="5943" max="5943" width="18.5546875" style="3" customWidth="1"/>
    <col min="5944" max="5944" width="8.109375" style="3" bestFit="1" customWidth="1"/>
    <col min="5945" max="6187" width="58.33203125" style="3"/>
    <col min="6188" max="6188" width="9" style="3" customWidth="1"/>
    <col min="6189" max="6189" width="60.33203125" style="3" customWidth="1"/>
    <col min="6190" max="6190" width="15.6640625" style="3" bestFit="1" customWidth="1"/>
    <col min="6191" max="6191" width="14.109375" style="3" bestFit="1" customWidth="1"/>
    <col min="6192" max="6192" width="14.109375" style="3" customWidth="1"/>
    <col min="6193" max="6193" width="14.109375" style="3" bestFit="1" customWidth="1"/>
    <col min="6194" max="6195" width="13.109375" style="3" bestFit="1" customWidth="1"/>
    <col min="6196" max="6196" width="14" style="3" customWidth="1"/>
    <col min="6197" max="6197" width="13.109375" style="3" customWidth="1"/>
    <col min="6198" max="6198" width="16.44140625" style="3" customWidth="1"/>
    <col min="6199" max="6199" width="18.5546875" style="3" customWidth="1"/>
    <col min="6200" max="6200" width="8.109375" style="3" bestFit="1" customWidth="1"/>
    <col min="6201" max="6443" width="58.33203125" style="3"/>
    <col min="6444" max="6444" width="9" style="3" customWidth="1"/>
    <col min="6445" max="6445" width="60.33203125" style="3" customWidth="1"/>
    <col min="6446" max="6446" width="15.6640625" style="3" bestFit="1" customWidth="1"/>
    <col min="6447" max="6447" width="14.109375" style="3" bestFit="1" customWidth="1"/>
    <col min="6448" max="6448" width="14.109375" style="3" customWidth="1"/>
    <col min="6449" max="6449" width="14.109375" style="3" bestFit="1" customWidth="1"/>
    <col min="6450" max="6451" width="13.109375" style="3" bestFit="1" customWidth="1"/>
    <col min="6452" max="6452" width="14" style="3" customWidth="1"/>
    <col min="6453" max="6453" width="13.109375" style="3" customWidth="1"/>
    <col min="6454" max="6454" width="16.44140625" style="3" customWidth="1"/>
    <col min="6455" max="6455" width="18.5546875" style="3" customWidth="1"/>
    <col min="6456" max="6456" width="8.109375" style="3" bestFit="1" customWidth="1"/>
    <col min="6457" max="6699" width="58.33203125" style="3"/>
    <col min="6700" max="6700" width="9" style="3" customWidth="1"/>
    <col min="6701" max="6701" width="60.33203125" style="3" customWidth="1"/>
    <col min="6702" max="6702" width="15.6640625" style="3" bestFit="1" customWidth="1"/>
    <col min="6703" max="6703" width="14.109375" style="3" bestFit="1" customWidth="1"/>
    <col min="6704" max="6704" width="14.109375" style="3" customWidth="1"/>
    <col min="6705" max="6705" width="14.109375" style="3" bestFit="1" customWidth="1"/>
    <col min="6706" max="6707" width="13.109375" style="3" bestFit="1" customWidth="1"/>
    <col min="6708" max="6708" width="14" style="3" customWidth="1"/>
    <col min="6709" max="6709" width="13.109375" style="3" customWidth="1"/>
    <col min="6710" max="6710" width="16.44140625" style="3" customWidth="1"/>
    <col min="6711" max="6711" width="18.5546875" style="3" customWidth="1"/>
    <col min="6712" max="6712" width="8.109375" style="3" bestFit="1" customWidth="1"/>
    <col min="6713" max="6955" width="58.33203125" style="3"/>
    <col min="6956" max="6956" width="9" style="3" customWidth="1"/>
    <col min="6957" max="6957" width="60.33203125" style="3" customWidth="1"/>
    <col min="6958" max="6958" width="15.6640625" style="3" bestFit="1" customWidth="1"/>
    <col min="6959" max="6959" width="14.109375" style="3" bestFit="1" customWidth="1"/>
    <col min="6960" max="6960" width="14.109375" style="3" customWidth="1"/>
    <col min="6961" max="6961" width="14.109375" style="3" bestFit="1" customWidth="1"/>
    <col min="6962" max="6963" width="13.109375" style="3" bestFit="1" customWidth="1"/>
    <col min="6964" max="6964" width="14" style="3" customWidth="1"/>
    <col min="6965" max="6965" width="13.109375" style="3" customWidth="1"/>
    <col min="6966" max="6966" width="16.44140625" style="3" customWidth="1"/>
    <col min="6967" max="6967" width="18.5546875" style="3" customWidth="1"/>
    <col min="6968" max="6968" width="8.109375" style="3" bestFit="1" customWidth="1"/>
    <col min="6969" max="7211" width="58.33203125" style="3"/>
    <col min="7212" max="7212" width="9" style="3" customWidth="1"/>
    <col min="7213" max="7213" width="60.33203125" style="3" customWidth="1"/>
    <col min="7214" max="7214" width="15.6640625" style="3" bestFit="1" customWidth="1"/>
    <col min="7215" max="7215" width="14.109375" style="3" bestFit="1" customWidth="1"/>
    <col min="7216" max="7216" width="14.109375" style="3" customWidth="1"/>
    <col min="7217" max="7217" width="14.109375" style="3" bestFit="1" customWidth="1"/>
    <col min="7218" max="7219" width="13.109375" style="3" bestFit="1" customWidth="1"/>
    <col min="7220" max="7220" width="14" style="3" customWidth="1"/>
    <col min="7221" max="7221" width="13.109375" style="3" customWidth="1"/>
    <col min="7222" max="7222" width="16.44140625" style="3" customWidth="1"/>
    <col min="7223" max="7223" width="18.5546875" style="3" customWidth="1"/>
    <col min="7224" max="7224" width="8.109375" style="3" bestFit="1" customWidth="1"/>
    <col min="7225" max="7467" width="58.33203125" style="3"/>
    <col min="7468" max="7468" width="9" style="3" customWidth="1"/>
    <col min="7469" max="7469" width="60.33203125" style="3" customWidth="1"/>
    <col min="7470" max="7470" width="15.6640625" style="3" bestFit="1" customWidth="1"/>
    <col min="7471" max="7471" width="14.109375" style="3" bestFit="1" customWidth="1"/>
    <col min="7472" max="7472" width="14.109375" style="3" customWidth="1"/>
    <col min="7473" max="7473" width="14.109375" style="3" bestFit="1" customWidth="1"/>
    <col min="7474" max="7475" width="13.109375" style="3" bestFit="1" customWidth="1"/>
    <col min="7476" max="7476" width="14" style="3" customWidth="1"/>
    <col min="7477" max="7477" width="13.109375" style="3" customWidth="1"/>
    <col min="7478" max="7478" width="16.44140625" style="3" customWidth="1"/>
    <col min="7479" max="7479" width="18.5546875" style="3" customWidth="1"/>
    <col min="7480" max="7480" width="8.109375" style="3" bestFit="1" customWidth="1"/>
    <col min="7481" max="7723" width="58.33203125" style="3"/>
    <col min="7724" max="7724" width="9" style="3" customWidth="1"/>
    <col min="7725" max="7725" width="60.33203125" style="3" customWidth="1"/>
    <col min="7726" max="7726" width="15.6640625" style="3" bestFit="1" customWidth="1"/>
    <col min="7727" max="7727" width="14.109375" style="3" bestFit="1" customWidth="1"/>
    <col min="7728" max="7728" width="14.109375" style="3" customWidth="1"/>
    <col min="7729" max="7729" width="14.109375" style="3" bestFit="1" customWidth="1"/>
    <col min="7730" max="7731" width="13.109375" style="3" bestFit="1" customWidth="1"/>
    <col min="7732" max="7732" width="14" style="3" customWidth="1"/>
    <col min="7733" max="7733" width="13.109375" style="3" customWidth="1"/>
    <col min="7734" max="7734" width="16.44140625" style="3" customWidth="1"/>
    <col min="7735" max="7735" width="18.5546875" style="3" customWidth="1"/>
    <col min="7736" max="7736" width="8.109375" style="3" bestFit="1" customWidth="1"/>
    <col min="7737" max="7979" width="58.33203125" style="3"/>
    <col min="7980" max="7980" width="9" style="3" customWidth="1"/>
    <col min="7981" max="7981" width="60.33203125" style="3" customWidth="1"/>
    <col min="7982" max="7982" width="15.6640625" style="3" bestFit="1" customWidth="1"/>
    <col min="7983" max="7983" width="14.109375" style="3" bestFit="1" customWidth="1"/>
    <col min="7984" max="7984" width="14.109375" style="3" customWidth="1"/>
    <col min="7985" max="7985" width="14.109375" style="3" bestFit="1" customWidth="1"/>
    <col min="7986" max="7987" width="13.109375" style="3" bestFit="1" customWidth="1"/>
    <col min="7988" max="7988" width="14" style="3" customWidth="1"/>
    <col min="7989" max="7989" width="13.109375" style="3" customWidth="1"/>
    <col min="7990" max="7990" width="16.44140625" style="3" customWidth="1"/>
    <col min="7991" max="7991" width="18.5546875" style="3" customWidth="1"/>
    <col min="7992" max="7992" width="8.109375" style="3" bestFit="1" customWidth="1"/>
    <col min="7993" max="8235" width="58.33203125" style="3"/>
    <col min="8236" max="8236" width="9" style="3" customWidth="1"/>
    <col min="8237" max="8237" width="60.33203125" style="3" customWidth="1"/>
    <col min="8238" max="8238" width="15.6640625" style="3" bestFit="1" customWidth="1"/>
    <col min="8239" max="8239" width="14.109375" style="3" bestFit="1" customWidth="1"/>
    <col min="8240" max="8240" width="14.109375" style="3" customWidth="1"/>
    <col min="8241" max="8241" width="14.109375" style="3" bestFit="1" customWidth="1"/>
    <col min="8242" max="8243" width="13.109375" style="3" bestFit="1" customWidth="1"/>
    <col min="8244" max="8244" width="14" style="3" customWidth="1"/>
    <col min="8245" max="8245" width="13.109375" style="3" customWidth="1"/>
    <col min="8246" max="8246" width="16.44140625" style="3" customWidth="1"/>
    <col min="8247" max="8247" width="18.5546875" style="3" customWidth="1"/>
    <col min="8248" max="8248" width="8.109375" style="3" bestFit="1" customWidth="1"/>
    <col min="8249" max="8491" width="58.33203125" style="3"/>
    <col min="8492" max="8492" width="9" style="3" customWidth="1"/>
    <col min="8493" max="8493" width="60.33203125" style="3" customWidth="1"/>
    <col min="8494" max="8494" width="15.6640625" style="3" bestFit="1" customWidth="1"/>
    <col min="8495" max="8495" width="14.109375" style="3" bestFit="1" customWidth="1"/>
    <col min="8496" max="8496" width="14.109375" style="3" customWidth="1"/>
    <col min="8497" max="8497" width="14.109375" style="3" bestFit="1" customWidth="1"/>
    <col min="8498" max="8499" width="13.109375" style="3" bestFit="1" customWidth="1"/>
    <col min="8500" max="8500" width="14" style="3" customWidth="1"/>
    <col min="8501" max="8501" width="13.109375" style="3" customWidth="1"/>
    <col min="8502" max="8502" width="16.44140625" style="3" customWidth="1"/>
    <col min="8503" max="8503" width="18.5546875" style="3" customWidth="1"/>
    <col min="8504" max="8504" width="8.109375" style="3" bestFit="1" customWidth="1"/>
    <col min="8505" max="8747" width="58.33203125" style="3"/>
    <col min="8748" max="8748" width="9" style="3" customWidth="1"/>
    <col min="8749" max="8749" width="60.33203125" style="3" customWidth="1"/>
    <col min="8750" max="8750" width="15.6640625" style="3" bestFit="1" customWidth="1"/>
    <col min="8751" max="8751" width="14.109375" style="3" bestFit="1" customWidth="1"/>
    <col min="8752" max="8752" width="14.109375" style="3" customWidth="1"/>
    <col min="8753" max="8753" width="14.109375" style="3" bestFit="1" customWidth="1"/>
    <col min="8754" max="8755" width="13.109375" style="3" bestFit="1" customWidth="1"/>
    <col min="8756" max="8756" width="14" style="3" customWidth="1"/>
    <col min="8757" max="8757" width="13.109375" style="3" customWidth="1"/>
    <col min="8758" max="8758" width="16.44140625" style="3" customWidth="1"/>
    <col min="8759" max="8759" width="18.5546875" style="3" customWidth="1"/>
    <col min="8760" max="8760" width="8.109375" style="3" bestFit="1" customWidth="1"/>
    <col min="8761" max="9003" width="58.33203125" style="3"/>
    <col min="9004" max="9004" width="9" style="3" customWidth="1"/>
    <col min="9005" max="9005" width="60.33203125" style="3" customWidth="1"/>
    <col min="9006" max="9006" width="15.6640625" style="3" bestFit="1" customWidth="1"/>
    <col min="9007" max="9007" width="14.109375" style="3" bestFit="1" customWidth="1"/>
    <col min="9008" max="9008" width="14.109375" style="3" customWidth="1"/>
    <col min="9009" max="9009" width="14.109375" style="3" bestFit="1" customWidth="1"/>
    <col min="9010" max="9011" width="13.109375" style="3" bestFit="1" customWidth="1"/>
    <col min="9012" max="9012" width="14" style="3" customWidth="1"/>
    <col min="9013" max="9013" width="13.109375" style="3" customWidth="1"/>
    <col min="9014" max="9014" width="16.44140625" style="3" customWidth="1"/>
    <col min="9015" max="9015" width="18.5546875" style="3" customWidth="1"/>
    <col min="9016" max="9016" width="8.109375" style="3" bestFit="1" customWidth="1"/>
    <col min="9017" max="9259" width="58.33203125" style="3"/>
    <col min="9260" max="9260" width="9" style="3" customWidth="1"/>
    <col min="9261" max="9261" width="60.33203125" style="3" customWidth="1"/>
    <col min="9262" max="9262" width="15.6640625" style="3" bestFit="1" customWidth="1"/>
    <col min="9263" max="9263" width="14.109375" style="3" bestFit="1" customWidth="1"/>
    <col min="9264" max="9264" width="14.109375" style="3" customWidth="1"/>
    <col min="9265" max="9265" width="14.109375" style="3" bestFit="1" customWidth="1"/>
    <col min="9266" max="9267" width="13.109375" style="3" bestFit="1" customWidth="1"/>
    <col min="9268" max="9268" width="14" style="3" customWidth="1"/>
    <col min="9269" max="9269" width="13.109375" style="3" customWidth="1"/>
    <col min="9270" max="9270" width="16.44140625" style="3" customWidth="1"/>
    <col min="9271" max="9271" width="18.5546875" style="3" customWidth="1"/>
    <col min="9272" max="9272" width="8.109375" style="3" bestFit="1" customWidth="1"/>
    <col min="9273" max="9515" width="58.33203125" style="3"/>
    <col min="9516" max="9516" width="9" style="3" customWidth="1"/>
    <col min="9517" max="9517" width="60.33203125" style="3" customWidth="1"/>
    <col min="9518" max="9518" width="15.6640625" style="3" bestFit="1" customWidth="1"/>
    <col min="9519" max="9519" width="14.109375" style="3" bestFit="1" customWidth="1"/>
    <col min="9520" max="9520" width="14.109375" style="3" customWidth="1"/>
    <col min="9521" max="9521" width="14.109375" style="3" bestFit="1" customWidth="1"/>
    <col min="9522" max="9523" width="13.109375" style="3" bestFit="1" customWidth="1"/>
    <col min="9524" max="9524" width="14" style="3" customWidth="1"/>
    <col min="9525" max="9525" width="13.109375" style="3" customWidth="1"/>
    <col min="9526" max="9526" width="16.44140625" style="3" customWidth="1"/>
    <col min="9527" max="9527" width="18.5546875" style="3" customWidth="1"/>
    <col min="9528" max="9528" width="8.109375" style="3" bestFit="1" customWidth="1"/>
    <col min="9529" max="9771" width="58.33203125" style="3"/>
    <col min="9772" max="9772" width="9" style="3" customWidth="1"/>
    <col min="9773" max="9773" width="60.33203125" style="3" customWidth="1"/>
    <col min="9774" max="9774" width="15.6640625" style="3" bestFit="1" customWidth="1"/>
    <col min="9775" max="9775" width="14.109375" style="3" bestFit="1" customWidth="1"/>
    <col min="9776" max="9776" width="14.109375" style="3" customWidth="1"/>
    <col min="9777" max="9777" width="14.109375" style="3" bestFit="1" customWidth="1"/>
    <col min="9778" max="9779" width="13.109375" style="3" bestFit="1" customWidth="1"/>
    <col min="9780" max="9780" width="14" style="3" customWidth="1"/>
    <col min="9781" max="9781" width="13.109375" style="3" customWidth="1"/>
    <col min="9782" max="9782" width="16.44140625" style="3" customWidth="1"/>
    <col min="9783" max="9783" width="18.5546875" style="3" customWidth="1"/>
    <col min="9784" max="9784" width="8.109375" style="3" bestFit="1" customWidth="1"/>
    <col min="9785" max="10027" width="58.33203125" style="3"/>
    <col min="10028" max="10028" width="9" style="3" customWidth="1"/>
    <col min="10029" max="10029" width="60.33203125" style="3" customWidth="1"/>
    <col min="10030" max="10030" width="15.6640625" style="3" bestFit="1" customWidth="1"/>
    <col min="10031" max="10031" width="14.109375" style="3" bestFit="1" customWidth="1"/>
    <col min="10032" max="10032" width="14.109375" style="3" customWidth="1"/>
    <col min="10033" max="10033" width="14.109375" style="3" bestFit="1" customWidth="1"/>
    <col min="10034" max="10035" width="13.109375" style="3" bestFit="1" customWidth="1"/>
    <col min="10036" max="10036" width="14" style="3" customWidth="1"/>
    <col min="10037" max="10037" width="13.109375" style="3" customWidth="1"/>
    <col min="10038" max="10038" width="16.44140625" style="3" customWidth="1"/>
    <col min="10039" max="10039" width="18.5546875" style="3" customWidth="1"/>
    <col min="10040" max="10040" width="8.109375" style="3" bestFit="1" customWidth="1"/>
    <col min="10041" max="10283" width="58.33203125" style="3"/>
    <col min="10284" max="10284" width="9" style="3" customWidth="1"/>
    <col min="10285" max="10285" width="60.33203125" style="3" customWidth="1"/>
    <col min="10286" max="10286" width="15.6640625" style="3" bestFit="1" customWidth="1"/>
    <col min="10287" max="10287" width="14.109375" style="3" bestFit="1" customWidth="1"/>
    <col min="10288" max="10288" width="14.109375" style="3" customWidth="1"/>
    <col min="10289" max="10289" width="14.109375" style="3" bestFit="1" customWidth="1"/>
    <col min="10290" max="10291" width="13.109375" style="3" bestFit="1" customWidth="1"/>
    <col min="10292" max="10292" width="14" style="3" customWidth="1"/>
    <col min="10293" max="10293" width="13.109375" style="3" customWidth="1"/>
    <col min="10294" max="10294" width="16.44140625" style="3" customWidth="1"/>
    <col min="10295" max="10295" width="18.5546875" style="3" customWidth="1"/>
    <col min="10296" max="10296" width="8.109375" style="3" bestFit="1" customWidth="1"/>
    <col min="10297" max="10539" width="58.33203125" style="3"/>
    <col min="10540" max="10540" width="9" style="3" customWidth="1"/>
    <col min="10541" max="10541" width="60.33203125" style="3" customWidth="1"/>
    <col min="10542" max="10542" width="15.6640625" style="3" bestFit="1" customWidth="1"/>
    <col min="10543" max="10543" width="14.109375" style="3" bestFit="1" customWidth="1"/>
    <col min="10544" max="10544" width="14.109375" style="3" customWidth="1"/>
    <col min="10545" max="10545" width="14.109375" style="3" bestFit="1" customWidth="1"/>
    <col min="10546" max="10547" width="13.109375" style="3" bestFit="1" customWidth="1"/>
    <col min="10548" max="10548" width="14" style="3" customWidth="1"/>
    <col min="10549" max="10549" width="13.109375" style="3" customWidth="1"/>
    <col min="10550" max="10550" width="16.44140625" style="3" customWidth="1"/>
    <col min="10551" max="10551" width="18.5546875" style="3" customWidth="1"/>
    <col min="10552" max="10552" width="8.109375" style="3" bestFit="1" customWidth="1"/>
    <col min="10553" max="10795" width="58.33203125" style="3"/>
    <col min="10796" max="10796" width="9" style="3" customWidth="1"/>
    <col min="10797" max="10797" width="60.33203125" style="3" customWidth="1"/>
    <col min="10798" max="10798" width="15.6640625" style="3" bestFit="1" customWidth="1"/>
    <col min="10799" max="10799" width="14.109375" style="3" bestFit="1" customWidth="1"/>
    <col min="10800" max="10800" width="14.109375" style="3" customWidth="1"/>
    <col min="10801" max="10801" width="14.109375" style="3" bestFit="1" customWidth="1"/>
    <col min="10802" max="10803" width="13.109375" style="3" bestFit="1" customWidth="1"/>
    <col min="10804" max="10804" width="14" style="3" customWidth="1"/>
    <col min="10805" max="10805" width="13.109375" style="3" customWidth="1"/>
    <col min="10806" max="10806" width="16.44140625" style="3" customWidth="1"/>
    <col min="10807" max="10807" width="18.5546875" style="3" customWidth="1"/>
    <col min="10808" max="10808" width="8.109375" style="3" bestFit="1" customWidth="1"/>
    <col min="10809" max="11051" width="58.33203125" style="3"/>
    <col min="11052" max="11052" width="9" style="3" customWidth="1"/>
    <col min="11053" max="11053" width="60.33203125" style="3" customWidth="1"/>
    <col min="11054" max="11054" width="15.6640625" style="3" bestFit="1" customWidth="1"/>
    <col min="11055" max="11055" width="14.109375" style="3" bestFit="1" customWidth="1"/>
    <col min="11056" max="11056" width="14.109375" style="3" customWidth="1"/>
    <col min="11057" max="11057" width="14.109375" style="3" bestFit="1" customWidth="1"/>
    <col min="11058" max="11059" width="13.109375" style="3" bestFit="1" customWidth="1"/>
    <col min="11060" max="11060" width="14" style="3" customWidth="1"/>
    <col min="11061" max="11061" width="13.109375" style="3" customWidth="1"/>
    <col min="11062" max="11062" width="16.44140625" style="3" customWidth="1"/>
    <col min="11063" max="11063" width="18.5546875" style="3" customWidth="1"/>
    <col min="11064" max="11064" width="8.109375" style="3" bestFit="1" customWidth="1"/>
    <col min="11065" max="11307" width="58.33203125" style="3"/>
    <col min="11308" max="11308" width="9" style="3" customWidth="1"/>
    <col min="11309" max="11309" width="60.33203125" style="3" customWidth="1"/>
    <col min="11310" max="11310" width="15.6640625" style="3" bestFit="1" customWidth="1"/>
    <col min="11311" max="11311" width="14.109375" style="3" bestFit="1" customWidth="1"/>
    <col min="11312" max="11312" width="14.109375" style="3" customWidth="1"/>
    <col min="11313" max="11313" width="14.109375" style="3" bestFit="1" customWidth="1"/>
    <col min="11314" max="11315" width="13.109375" style="3" bestFit="1" customWidth="1"/>
    <col min="11316" max="11316" width="14" style="3" customWidth="1"/>
    <col min="11317" max="11317" width="13.109375" style="3" customWidth="1"/>
    <col min="11318" max="11318" width="16.44140625" style="3" customWidth="1"/>
    <col min="11319" max="11319" width="18.5546875" style="3" customWidth="1"/>
    <col min="11320" max="11320" width="8.109375" style="3" bestFit="1" customWidth="1"/>
    <col min="11321" max="11563" width="58.33203125" style="3"/>
    <col min="11564" max="11564" width="9" style="3" customWidth="1"/>
    <col min="11565" max="11565" width="60.33203125" style="3" customWidth="1"/>
    <col min="11566" max="11566" width="15.6640625" style="3" bestFit="1" customWidth="1"/>
    <col min="11567" max="11567" width="14.109375" style="3" bestFit="1" customWidth="1"/>
    <col min="11568" max="11568" width="14.109375" style="3" customWidth="1"/>
    <col min="11569" max="11569" width="14.109375" style="3" bestFit="1" customWidth="1"/>
    <col min="11570" max="11571" width="13.109375" style="3" bestFit="1" customWidth="1"/>
    <col min="11572" max="11572" width="14" style="3" customWidth="1"/>
    <col min="11573" max="11573" width="13.109375" style="3" customWidth="1"/>
    <col min="11574" max="11574" width="16.44140625" style="3" customWidth="1"/>
    <col min="11575" max="11575" width="18.5546875" style="3" customWidth="1"/>
    <col min="11576" max="11576" width="8.109375" style="3" bestFit="1" customWidth="1"/>
    <col min="11577" max="11819" width="58.33203125" style="3"/>
    <col min="11820" max="11820" width="9" style="3" customWidth="1"/>
    <col min="11821" max="11821" width="60.33203125" style="3" customWidth="1"/>
    <col min="11822" max="11822" width="15.6640625" style="3" bestFit="1" customWidth="1"/>
    <col min="11823" max="11823" width="14.109375" style="3" bestFit="1" customWidth="1"/>
    <col min="11824" max="11824" width="14.109375" style="3" customWidth="1"/>
    <col min="11825" max="11825" width="14.109375" style="3" bestFit="1" customWidth="1"/>
    <col min="11826" max="11827" width="13.109375" style="3" bestFit="1" customWidth="1"/>
    <col min="11828" max="11828" width="14" style="3" customWidth="1"/>
    <col min="11829" max="11829" width="13.109375" style="3" customWidth="1"/>
    <col min="11830" max="11830" width="16.44140625" style="3" customWidth="1"/>
    <col min="11831" max="11831" width="18.5546875" style="3" customWidth="1"/>
    <col min="11832" max="11832" width="8.109375" style="3" bestFit="1" customWidth="1"/>
    <col min="11833" max="12075" width="58.33203125" style="3"/>
    <col min="12076" max="12076" width="9" style="3" customWidth="1"/>
    <col min="12077" max="12077" width="60.33203125" style="3" customWidth="1"/>
    <col min="12078" max="12078" width="15.6640625" style="3" bestFit="1" customWidth="1"/>
    <col min="12079" max="12079" width="14.109375" style="3" bestFit="1" customWidth="1"/>
    <col min="12080" max="12080" width="14.109375" style="3" customWidth="1"/>
    <col min="12081" max="12081" width="14.109375" style="3" bestFit="1" customWidth="1"/>
    <col min="12082" max="12083" width="13.109375" style="3" bestFit="1" customWidth="1"/>
    <col min="12084" max="12084" width="14" style="3" customWidth="1"/>
    <col min="12085" max="12085" width="13.109375" style="3" customWidth="1"/>
    <col min="12086" max="12086" width="16.44140625" style="3" customWidth="1"/>
    <col min="12087" max="12087" width="18.5546875" style="3" customWidth="1"/>
    <col min="12088" max="12088" width="8.109375" style="3" bestFit="1" customWidth="1"/>
    <col min="12089" max="12331" width="58.33203125" style="3"/>
    <col min="12332" max="12332" width="9" style="3" customWidth="1"/>
    <col min="12333" max="12333" width="60.33203125" style="3" customWidth="1"/>
    <col min="12334" max="12334" width="15.6640625" style="3" bestFit="1" customWidth="1"/>
    <col min="12335" max="12335" width="14.109375" style="3" bestFit="1" customWidth="1"/>
    <col min="12336" max="12336" width="14.109375" style="3" customWidth="1"/>
    <col min="12337" max="12337" width="14.109375" style="3" bestFit="1" customWidth="1"/>
    <col min="12338" max="12339" width="13.109375" style="3" bestFit="1" customWidth="1"/>
    <col min="12340" max="12340" width="14" style="3" customWidth="1"/>
    <col min="12341" max="12341" width="13.109375" style="3" customWidth="1"/>
    <col min="12342" max="12342" width="16.44140625" style="3" customWidth="1"/>
    <col min="12343" max="12343" width="18.5546875" style="3" customWidth="1"/>
    <col min="12344" max="12344" width="8.109375" style="3" bestFit="1" customWidth="1"/>
    <col min="12345" max="12587" width="58.33203125" style="3"/>
    <col min="12588" max="12588" width="9" style="3" customWidth="1"/>
    <col min="12589" max="12589" width="60.33203125" style="3" customWidth="1"/>
    <col min="12590" max="12590" width="15.6640625" style="3" bestFit="1" customWidth="1"/>
    <col min="12591" max="12591" width="14.109375" style="3" bestFit="1" customWidth="1"/>
    <col min="12592" max="12592" width="14.109375" style="3" customWidth="1"/>
    <col min="12593" max="12593" width="14.109375" style="3" bestFit="1" customWidth="1"/>
    <col min="12594" max="12595" width="13.109375" style="3" bestFit="1" customWidth="1"/>
    <col min="12596" max="12596" width="14" style="3" customWidth="1"/>
    <col min="12597" max="12597" width="13.109375" style="3" customWidth="1"/>
    <col min="12598" max="12598" width="16.44140625" style="3" customWidth="1"/>
    <col min="12599" max="12599" width="18.5546875" style="3" customWidth="1"/>
    <col min="12600" max="12600" width="8.109375" style="3" bestFit="1" customWidth="1"/>
    <col min="12601" max="12843" width="58.33203125" style="3"/>
    <col min="12844" max="12844" width="9" style="3" customWidth="1"/>
    <col min="12845" max="12845" width="60.33203125" style="3" customWidth="1"/>
    <col min="12846" max="12846" width="15.6640625" style="3" bestFit="1" customWidth="1"/>
    <col min="12847" max="12847" width="14.109375" style="3" bestFit="1" customWidth="1"/>
    <col min="12848" max="12848" width="14.109375" style="3" customWidth="1"/>
    <col min="12849" max="12849" width="14.109375" style="3" bestFit="1" customWidth="1"/>
    <col min="12850" max="12851" width="13.109375" style="3" bestFit="1" customWidth="1"/>
    <col min="12852" max="12852" width="14" style="3" customWidth="1"/>
    <col min="12853" max="12853" width="13.109375" style="3" customWidth="1"/>
    <col min="12854" max="12854" width="16.44140625" style="3" customWidth="1"/>
    <col min="12855" max="12855" width="18.5546875" style="3" customWidth="1"/>
    <col min="12856" max="12856" width="8.109375" style="3" bestFit="1" customWidth="1"/>
    <col min="12857" max="13099" width="58.33203125" style="3"/>
    <col min="13100" max="13100" width="9" style="3" customWidth="1"/>
    <col min="13101" max="13101" width="60.33203125" style="3" customWidth="1"/>
    <col min="13102" max="13102" width="15.6640625" style="3" bestFit="1" customWidth="1"/>
    <col min="13103" max="13103" width="14.109375" style="3" bestFit="1" customWidth="1"/>
    <col min="13104" max="13104" width="14.109375" style="3" customWidth="1"/>
    <col min="13105" max="13105" width="14.109375" style="3" bestFit="1" customWidth="1"/>
    <col min="13106" max="13107" width="13.109375" style="3" bestFit="1" customWidth="1"/>
    <col min="13108" max="13108" width="14" style="3" customWidth="1"/>
    <col min="13109" max="13109" width="13.109375" style="3" customWidth="1"/>
    <col min="13110" max="13110" width="16.44140625" style="3" customWidth="1"/>
    <col min="13111" max="13111" width="18.5546875" style="3" customWidth="1"/>
    <col min="13112" max="13112" width="8.109375" style="3" bestFit="1" customWidth="1"/>
    <col min="13113" max="13355" width="58.33203125" style="3"/>
    <col min="13356" max="13356" width="9" style="3" customWidth="1"/>
    <col min="13357" max="13357" width="60.33203125" style="3" customWidth="1"/>
    <col min="13358" max="13358" width="15.6640625" style="3" bestFit="1" customWidth="1"/>
    <col min="13359" max="13359" width="14.109375" style="3" bestFit="1" customWidth="1"/>
    <col min="13360" max="13360" width="14.109375" style="3" customWidth="1"/>
    <col min="13361" max="13361" width="14.109375" style="3" bestFit="1" customWidth="1"/>
    <col min="13362" max="13363" width="13.109375" style="3" bestFit="1" customWidth="1"/>
    <col min="13364" max="13364" width="14" style="3" customWidth="1"/>
    <col min="13365" max="13365" width="13.109375" style="3" customWidth="1"/>
    <col min="13366" max="13366" width="16.44140625" style="3" customWidth="1"/>
    <col min="13367" max="13367" width="18.5546875" style="3" customWidth="1"/>
    <col min="13368" max="13368" width="8.109375" style="3" bestFit="1" customWidth="1"/>
    <col min="13369" max="13611" width="58.33203125" style="3"/>
    <col min="13612" max="13612" width="9" style="3" customWidth="1"/>
    <col min="13613" max="13613" width="60.33203125" style="3" customWidth="1"/>
    <col min="13614" max="13614" width="15.6640625" style="3" bestFit="1" customWidth="1"/>
    <col min="13615" max="13615" width="14.109375" style="3" bestFit="1" customWidth="1"/>
    <col min="13616" max="13616" width="14.109375" style="3" customWidth="1"/>
    <col min="13617" max="13617" width="14.109375" style="3" bestFit="1" customWidth="1"/>
    <col min="13618" max="13619" width="13.109375" style="3" bestFit="1" customWidth="1"/>
    <col min="13620" max="13620" width="14" style="3" customWidth="1"/>
    <col min="13621" max="13621" width="13.109375" style="3" customWidth="1"/>
    <col min="13622" max="13622" width="16.44140625" style="3" customWidth="1"/>
    <col min="13623" max="13623" width="18.5546875" style="3" customWidth="1"/>
    <col min="13624" max="13624" width="8.109375" style="3" bestFit="1" customWidth="1"/>
    <col min="13625" max="13867" width="58.33203125" style="3"/>
    <col min="13868" max="13868" width="9" style="3" customWidth="1"/>
    <col min="13869" max="13869" width="60.33203125" style="3" customWidth="1"/>
    <col min="13870" max="13870" width="15.6640625" style="3" bestFit="1" customWidth="1"/>
    <col min="13871" max="13871" width="14.109375" style="3" bestFit="1" customWidth="1"/>
    <col min="13872" max="13872" width="14.109375" style="3" customWidth="1"/>
    <col min="13873" max="13873" width="14.109375" style="3" bestFit="1" customWidth="1"/>
    <col min="13874" max="13875" width="13.109375" style="3" bestFit="1" customWidth="1"/>
    <col min="13876" max="13876" width="14" style="3" customWidth="1"/>
    <col min="13877" max="13877" width="13.109375" style="3" customWidth="1"/>
    <col min="13878" max="13878" width="16.44140625" style="3" customWidth="1"/>
    <col min="13879" max="13879" width="18.5546875" style="3" customWidth="1"/>
    <col min="13880" max="13880" width="8.109375" style="3" bestFit="1" customWidth="1"/>
    <col min="13881" max="14123" width="58.33203125" style="3"/>
    <col min="14124" max="14124" width="9" style="3" customWidth="1"/>
    <col min="14125" max="14125" width="60.33203125" style="3" customWidth="1"/>
    <col min="14126" max="14126" width="15.6640625" style="3" bestFit="1" customWidth="1"/>
    <col min="14127" max="14127" width="14.109375" style="3" bestFit="1" customWidth="1"/>
    <col min="14128" max="14128" width="14.109375" style="3" customWidth="1"/>
    <col min="14129" max="14129" width="14.109375" style="3" bestFit="1" customWidth="1"/>
    <col min="14130" max="14131" width="13.109375" style="3" bestFit="1" customWidth="1"/>
    <col min="14132" max="14132" width="14" style="3" customWidth="1"/>
    <col min="14133" max="14133" width="13.109375" style="3" customWidth="1"/>
    <col min="14134" max="14134" width="16.44140625" style="3" customWidth="1"/>
    <col min="14135" max="14135" width="18.5546875" style="3" customWidth="1"/>
    <col min="14136" max="14136" width="8.109375" style="3" bestFit="1" customWidth="1"/>
    <col min="14137" max="14379" width="58.33203125" style="3"/>
    <col min="14380" max="14380" width="9" style="3" customWidth="1"/>
    <col min="14381" max="14381" width="60.33203125" style="3" customWidth="1"/>
    <col min="14382" max="14382" width="15.6640625" style="3" bestFit="1" customWidth="1"/>
    <col min="14383" max="14383" width="14.109375" style="3" bestFit="1" customWidth="1"/>
    <col min="14384" max="14384" width="14.109375" style="3" customWidth="1"/>
    <col min="14385" max="14385" width="14.109375" style="3" bestFit="1" customWidth="1"/>
    <col min="14386" max="14387" width="13.109375" style="3" bestFit="1" customWidth="1"/>
    <col min="14388" max="14388" width="14" style="3" customWidth="1"/>
    <col min="14389" max="14389" width="13.109375" style="3" customWidth="1"/>
    <col min="14390" max="14390" width="16.44140625" style="3" customWidth="1"/>
    <col min="14391" max="14391" width="18.5546875" style="3" customWidth="1"/>
    <col min="14392" max="14392" width="8.109375" style="3" bestFit="1" customWidth="1"/>
    <col min="14393" max="14635" width="58.33203125" style="3"/>
    <col min="14636" max="14636" width="9" style="3" customWidth="1"/>
    <col min="14637" max="14637" width="60.33203125" style="3" customWidth="1"/>
    <col min="14638" max="14638" width="15.6640625" style="3" bestFit="1" customWidth="1"/>
    <col min="14639" max="14639" width="14.109375" style="3" bestFit="1" customWidth="1"/>
    <col min="14640" max="14640" width="14.109375" style="3" customWidth="1"/>
    <col min="14641" max="14641" width="14.109375" style="3" bestFit="1" customWidth="1"/>
    <col min="14642" max="14643" width="13.109375" style="3" bestFit="1" customWidth="1"/>
    <col min="14644" max="14644" width="14" style="3" customWidth="1"/>
    <col min="14645" max="14645" width="13.109375" style="3" customWidth="1"/>
    <col min="14646" max="14646" width="16.44140625" style="3" customWidth="1"/>
    <col min="14647" max="14647" width="18.5546875" style="3" customWidth="1"/>
    <col min="14648" max="14648" width="8.109375" style="3" bestFit="1" customWidth="1"/>
    <col min="14649" max="14891" width="58.33203125" style="3"/>
    <col min="14892" max="14892" width="9" style="3" customWidth="1"/>
    <col min="14893" max="14893" width="60.33203125" style="3" customWidth="1"/>
    <col min="14894" max="14894" width="15.6640625" style="3" bestFit="1" customWidth="1"/>
    <col min="14895" max="14895" width="14.109375" style="3" bestFit="1" customWidth="1"/>
    <col min="14896" max="14896" width="14.109375" style="3" customWidth="1"/>
    <col min="14897" max="14897" width="14.109375" style="3" bestFit="1" customWidth="1"/>
    <col min="14898" max="14899" width="13.109375" style="3" bestFit="1" customWidth="1"/>
    <col min="14900" max="14900" width="14" style="3" customWidth="1"/>
    <col min="14901" max="14901" width="13.109375" style="3" customWidth="1"/>
    <col min="14902" max="14902" width="16.44140625" style="3" customWidth="1"/>
    <col min="14903" max="14903" width="18.5546875" style="3" customWidth="1"/>
    <col min="14904" max="14904" width="8.109375" style="3" bestFit="1" customWidth="1"/>
    <col min="14905" max="15147" width="58.33203125" style="3"/>
    <col min="15148" max="15148" width="9" style="3" customWidth="1"/>
    <col min="15149" max="15149" width="60.33203125" style="3" customWidth="1"/>
    <col min="15150" max="15150" width="15.6640625" style="3" bestFit="1" customWidth="1"/>
    <col min="15151" max="15151" width="14.109375" style="3" bestFit="1" customWidth="1"/>
    <col min="15152" max="15152" width="14.109375" style="3" customWidth="1"/>
    <col min="15153" max="15153" width="14.109375" style="3" bestFit="1" customWidth="1"/>
    <col min="15154" max="15155" width="13.109375" style="3" bestFit="1" customWidth="1"/>
    <col min="15156" max="15156" width="14" style="3" customWidth="1"/>
    <col min="15157" max="15157" width="13.109375" style="3" customWidth="1"/>
    <col min="15158" max="15158" width="16.44140625" style="3" customWidth="1"/>
    <col min="15159" max="15159" width="18.5546875" style="3" customWidth="1"/>
    <col min="15160" max="15160" width="8.109375" style="3" bestFit="1" customWidth="1"/>
    <col min="15161" max="15403" width="58.33203125" style="3"/>
    <col min="15404" max="15404" width="9" style="3" customWidth="1"/>
    <col min="15405" max="15405" width="60.33203125" style="3" customWidth="1"/>
    <col min="15406" max="15406" width="15.6640625" style="3" bestFit="1" customWidth="1"/>
    <col min="15407" max="15407" width="14.109375" style="3" bestFit="1" customWidth="1"/>
    <col min="15408" max="15408" width="14.109375" style="3" customWidth="1"/>
    <col min="15409" max="15409" width="14.109375" style="3" bestFit="1" customWidth="1"/>
    <col min="15410" max="15411" width="13.109375" style="3" bestFit="1" customWidth="1"/>
    <col min="15412" max="15412" width="14" style="3" customWidth="1"/>
    <col min="15413" max="15413" width="13.109375" style="3" customWidth="1"/>
    <col min="15414" max="15414" width="16.44140625" style="3" customWidth="1"/>
    <col min="15415" max="15415" width="18.5546875" style="3" customWidth="1"/>
    <col min="15416" max="15416" width="8.109375" style="3" bestFit="1" customWidth="1"/>
    <col min="15417" max="15659" width="58.33203125" style="3"/>
    <col min="15660" max="15660" width="9" style="3" customWidth="1"/>
    <col min="15661" max="15661" width="60.33203125" style="3" customWidth="1"/>
    <col min="15662" max="15662" width="15.6640625" style="3" bestFit="1" customWidth="1"/>
    <col min="15663" max="15663" width="14.109375" style="3" bestFit="1" customWidth="1"/>
    <col min="15664" max="15664" width="14.109375" style="3" customWidth="1"/>
    <col min="15665" max="15665" width="14.109375" style="3" bestFit="1" customWidth="1"/>
    <col min="15666" max="15667" width="13.109375" style="3" bestFit="1" customWidth="1"/>
    <col min="15668" max="15668" width="14" style="3" customWidth="1"/>
    <col min="15669" max="15669" width="13.109375" style="3" customWidth="1"/>
    <col min="15670" max="15670" width="16.44140625" style="3" customWidth="1"/>
    <col min="15671" max="15671" width="18.5546875" style="3" customWidth="1"/>
    <col min="15672" max="15672" width="8.109375" style="3" bestFit="1" customWidth="1"/>
    <col min="15673" max="15915" width="58.33203125" style="3"/>
    <col min="15916" max="15916" width="9" style="3" customWidth="1"/>
    <col min="15917" max="15917" width="60.33203125" style="3" customWidth="1"/>
    <col min="15918" max="15918" width="15.6640625" style="3" bestFit="1" customWidth="1"/>
    <col min="15919" max="15919" width="14.109375" style="3" bestFit="1" customWidth="1"/>
    <col min="15920" max="15920" width="14.109375" style="3" customWidth="1"/>
    <col min="15921" max="15921" width="14.109375" style="3" bestFit="1" customWidth="1"/>
    <col min="15922" max="15923" width="13.109375" style="3" bestFit="1" customWidth="1"/>
    <col min="15924" max="15924" width="14" style="3" customWidth="1"/>
    <col min="15925" max="15925" width="13.109375" style="3" customWidth="1"/>
    <col min="15926" max="15926" width="16.44140625" style="3" customWidth="1"/>
    <col min="15927" max="15927" width="18.5546875" style="3" customWidth="1"/>
    <col min="15928" max="15928" width="8.109375" style="3" bestFit="1" customWidth="1"/>
    <col min="15929" max="16384" width="58.33203125" style="3"/>
  </cols>
  <sheetData>
    <row r="1" spans="1:11" s="45" customFormat="1" ht="12.75" customHeight="1" x14ac:dyDescent="0.25">
      <c r="G1" s="49" t="s">
        <v>51</v>
      </c>
      <c r="H1" s="49"/>
      <c r="I1" s="49"/>
      <c r="J1" s="49"/>
      <c r="K1" s="49"/>
    </row>
    <row r="2" spans="1:11" s="45" customFormat="1" ht="12.75" customHeight="1" x14ac:dyDescent="0.25">
      <c r="G2" s="49" t="s">
        <v>58</v>
      </c>
      <c r="H2" s="49"/>
      <c r="I2" s="49"/>
      <c r="J2" s="49"/>
      <c r="K2" s="49"/>
    </row>
    <row r="3" spans="1:11" s="45" customFormat="1" ht="12.75" customHeight="1" x14ac:dyDescent="0.25">
      <c r="G3" s="49" t="s">
        <v>59</v>
      </c>
      <c r="H3" s="49"/>
      <c r="I3" s="49"/>
      <c r="J3" s="49"/>
      <c r="K3" s="49"/>
    </row>
    <row r="4" spans="1:11" s="45" customFormat="1" ht="12.75" customHeight="1" x14ac:dyDescent="0.25">
      <c r="G4" s="49" t="s">
        <v>60</v>
      </c>
      <c r="H4" s="49"/>
      <c r="I4" s="49"/>
      <c r="J4" s="49"/>
      <c r="K4" s="49"/>
    </row>
    <row r="5" spans="1:11" s="45" customFormat="1" ht="12.75" customHeight="1" x14ac:dyDescent="0.25">
      <c r="G5" s="49" t="s">
        <v>53</v>
      </c>
      <c r="H5" s="49"/>
      <c r="I5" s="49"/>
      <c r="J5" s="49"/>
      <c r="K5" s="49"/>
    </row>
    <row r="6" spans="1:11" ht="8.4" customHeight="1" x14ac:dyDescent="0.3">
      <c r="F6" s="42"/>
      <c r="G6" s="42"/>
      <c r="H6" s="42"/>
      <c r="I6" s="42"/>
      <c r="J6" s="42"/>
      <c r="K6" s="42"/>
    </row>
    <row r="7" spans="1:11" ht="13.2" customHeight="1" x14ac:dyDescent="0.3">
      <c r="A7" s="33"/>
      <c r="B7" s="1"/>
      <c r="C7" s="2"/>
      <c r="D7" s="2"/>
      <c r="E7" s="2"/>
      <c r="F7" s="43"/>
      <c r="G7" s="44"/>
      <c r="H7" s="44"/>
      <c r="I7" s="46" t="s">
        <v>51</v>
      </c>
      <c r="J7" s="47"/>
      <c r="K7" s="47"/>
    </row>
    <row r="8" spans="1:11" ht="13.2" customHeight="1" x14ac:dyDescent="0.3">
      <c r="A8" s="33"/>
      <c r="B8" s="1"/>
      <c r="C8" s="2"/>
      <c r="D8" s="2"/>
      <c r="E8" s="2"/>
      <c r="F8" s="43"/>
      <c r="G8" s="46" t="s">
        <v>52</v>
      </c>
      <c r="H8" s="47"/>
      <c r="I8" s="47"/>
      <c r="J8" s="47"/>
      <c r="K8" s="47"/>
    </row>
    <row r="9" spans="1:11" ht="13.2" customHeight="1" x14ac:dyDescent="0.3">
      <c r="A9" s="33"/>
      <c r="B9" s="1"/>
      <c r="C9" s="2"/>
      <c r="D9" s="2"/>
      <c r="E9" s="2"/>
      <c r="F9" s="43"/>
      <c r="G9" s="44"/>
      <c r="H9" s="46" t="s">
        <v>53</v>
      </c>
      <c r="I9" s="46"/>
      <c r="J9" s="46"/>
      <c r="K9" s="46"/>
    </row>
    <row r="10" spans="1:11" x14ac:dyDescent="0.3">
      <c r="A10" s="33"/>
      <c r="B10" s="1"/>
      <c r="C10" s="2"/>
      <c r="D10" s="2"/>
      <c r="E10" s="2"/>
      <c r="F10" s="2"/>
      <c r="G10" s="2"/>
      <c r="H10" s="2"/>
      <c r="I10" s="2"/>
      <c r="J10" s="2"/>
      <c r="K10" s="2"/>
    </row>
    <row r="11" spans="1:11" ht="15.6" x14ac:dyDescent="0.3">
      <c r="A11" s="48" t="s">
        <v>54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x14ac:dyDescent="0.3">
      <c r="B12" s="6"/>
      <c r="D12" s="4"/>
      <c r="E12" s="4"/>
      <c r="F12" s="4"/>
      <c r="G12" s="4"/>
      <c r="H12" s="4"/>
      <c r="J12" s="4"/>
      <c r="K12" s="4" t="s">
        <v>0</v>
      </c>
    </row>
    <row r="13" spans="1:11" s="19" customFormat="1" ht="26.4" x14ac:dyDescent="0.3">
      <c r="A13" s="16" t="s">
        <v>1</v>
      </c>
      <c r="B13" s="17" t="s">
        <v>2</v>
      </c>
      <c r="C13" s="16" t="s">
        <v>3</v>
      </c>
      <c r="D13" s="16" t="s">
        <v>4</v>
      </c>
      <c r="E13" s="16" t="s">
        <v>5</v>
      </c>
      <c r="F13" s="16" t="s">
        <v>6</v>
      </c>
      <c r="G13" s="16" t="s">
        <v>7</v>
      </c>
      <c r="H13" s="18" t="s">
        <v>8</v>
      </c>
      <c r="I13" s="16" t="s">
        <v>9</v>
      </c>
      <c r="J13" s="16" t="s">
        <v>10</v>
      </c>
      <c r="K13" s="18" t="s">
        <v>11</v>
      </c>
    </row>
    <row r="14" spans="1:11" s="19" customFormat="1" ht="5.4" customHeight="1" x14ac:dyDescent="0.3">
      <c r="A14" s="16"/>
      <c r="B14" s="17"/>
      <c r="C14" s="16"/>
      <c r="D14" s="16"/>
      <c r="E14" s="16"/>
      <c r="F14" s="16"/>
      <c r="G14" s="16"/>
      <c r="H14" s="18"/>
      <c r="I14" s="16"/>
      <c r="J14" s="16"/>
      <c r="K14" s="18"/>
    </row>
    <row r="15" spans="1:11" s="19" customFormat="1" ht="19.5" customHeight="1" x14ac:dyDescent="0.3">
      <c r="A15" s="16">
        <v>1000000</v>
      </c>
      <c r="B15" s="16" t="s">
        <v>12</v>
      </c>
      <c r="C15" s="36">
        <f>SUM(C16+C23+C27+C33+C36)</f>
        <v>1429294108</v>
      </c>
      <c r="D15" s="36">
        <f t="shared" ref="D15:K15" si="0">SUM(D16+D23+D27+D33+D36)</f>
        <v>69354922</v>
      </c>
      <c r="E15" s="36">
        <f t="shared" si="0"/>
        <v>123403461</v>
      </c>
      <c r="F15" s="36">
        <f t="shared" si="0"/>
        <v>77942164</v>
      </c>
      <c r="G15" s="36">
        <f t="shared" si="0"/>
        <v>33801879</v>
      </c>
      <c r="H15" s="36">
        <f t="shared" si="0"/>
        <v>45756356</v>
      </c>
      <c r="I15" s="36">
        <f t="shared" si="0"/>
        <v>33566945</v>
      </c>
      <c r="J15" s="36">
        <f t="shared" si="0"/>
        <v>7310121</v>
      </c>
      <c r="K15" s="36">
        <f t="shared" si="0"/>
        <v>1820429956</v>
      </c>
    </row>
    <row r="16" spans="1:11" s="7" customFormat="1" x14ac:dyDescent="0.3">
      <c r="A16" s="12">
        <v>1010000</v>
      </c>
      <c r="B16" s="20" t="s">
        <v>13</v>
      </c>
      <c r="C16" s="15">
        <f>SUM(C17+C18+C19+C20+C21)</f>
        <v>775476527</v>
      </c>
      <c r="D16" s="15">
        <f t="shared" ref="D16:K16" si="1">SUM(D17+D18+D19+D20+D21)</f>
        <v>65861490</v>
      </c>
      <c r="E16" s="15">
        <f t="shared" si="1"/>
        <v>102376228</v>
      </c>
      <c r="F16" s="15">
        <f t="shared" si="1"/>
        <v>56626245</v>
      </c>
      <c r="G16" s="15">
        <f t="shared" si="1"/>
        <v>23849582</v>
      </c>
      <c r="H16" s="15">
        <f t="shared" si="1"/>
        <v>38951027</v>
      </c>
      <c r="I16" s="15">
        <f t="shared" si="1"/>
        <v>21124967</v>
      </c>
      <c r="J16" s="15">
        <f t="shared" si="1"/>
        <v>5990851</v>
      </c>
      <c r="K16" s="15">
        <f t="shared" si="1"/>
        <v>1090256917</v>
      </c>
    </row>
    <row r="17" spans="1:11" s="7" customFormat="1" x14ac:dyDescent="0.3">
      <c r="A17" s="12">
        <v>1010100</v>
      </c>
      <c r="B17" s="21" t="s">
        <v>14</v>
      </c>
      <c r="C17" s="15"/>
      <c r="D17" s="15"/>
      <c r="E17" s="15"/>
      <c r="F17" s="15"/>
      <c r="G17" s="15"/>
      <c r="H17" s="15"/>
      <c r="I17" s="15"/>
      <c r="J17" s="15"/>
      <c r="K17" s="15">
        <f t="shared" ref="K17" si="2">SUM(C17+D17+E17+F17+G17+H17+I17+J17)</f>
        <v>0</v>
      </c>
    </row>
    <row r="18" spans="1:11" s="7" customFormat="1" ht="26.4" x14ac:dyDescent="0.3">
      <c r="A18" s="12">
        <v>1010200</v>
      </c>
      <c r="B18" s="21" t="s">
        <v>15</v>
      </c>
      <c r="C18" s="15">
        <v>733509899</v>
      </c>
      <c r="D18" s="15">
        <v>61779401</v>
      </c>
      <c r="E18" s="15">
        <v>93522102</v>
      </c>
      <c r="F18" s="15">
        <v>51533347</v>
      </c>
      <c r="G18" s="15">
        <v>21012392</v>
      </c>
      <c r="H18" s="15">
        <v>34916936</v>
      </c>
      <c r="I18" s="15">
        <v>18108589</v>
      </c>
      <c r="J18" s="15">
        <v>4418886</v>
      </c>
      <c r="K18" s="15">
        <f>SUM(C18+D18+E18+F18+G18+H18+I18+J18)</f>
        <v>1018801552</v>
      </c>
    </row>
    <row r="19" spans="1:11" s="7" customFormat="1" x14ac:dyDescent="0.3">
      <c r="A19" s="12">
        <v>1010400</v>
      </c>
      <c r="B19" s="21" t="s">
        <v>16</v>
      </c>
      <c r="C19" s="15">
        <v>4665600</v>
      </c>
      <c r="D19" s="15">
        <v>0</v>
      </c>
      <c r="E19" s="15">
        <v>2342400</v>
      </c>
      <c r="F19" s="15">
        <v>1305600</v>
      </c>
      <c r="G19" s="15">
        <v>960000</v>
      </c>
      <c r="H19" s="15">
        <v>499200</v>
      </c>
      <c r="I19" s="15">
        <v>499200</v>
      </c>
      <c r="J19" s="15">
        <v>422400</v>
      </c>
      <c r="K19" s="15">
        <f t="shared" ref="K19:K21" si="3">SUM(C19+D19+E19+F19+G19+H19+I19+J19)</f>
        <v>10694400</v>
      </c>
    </row>
    <row r="20" spans="1:11" s="7" customFormat="1" x14ac:dyDescent="0.3">
      <c r="A20" s="12">
        <v>1010700</v>
      </c>
      <c r="B20" s="21" t="s">
        <v>17</v>
      </c>
      <c r="C20" s="15">
        <f>8906006-461665-2425621</f>
        <v>6018720</v>
      </c>
      <c r="D20" s="15">
        <f>3412129+78784-58877</f>
        <v>3432036</v>
      </c>
      <c r="E20" s="15"/>
      <c r="F20" s="15"/>
      <c r="G20" s="15"/>
      <c r="H20" s="15"/>
      <c r="I20" s="15"/>
      <c r="J20" s="15"/>
      <c r="K20" s="15">
        <f t="shared" si="3"/>
        <v>9450756</v>
      </c>
    </row>
    <row r="21" spans="1:11" s="7" customFormat="1" ht="66.75" customHeight="1" x14ac:dyDescent="0.3">
      <c r="A21" s="12">
        <v>1010800</v>
      </c>
      <c r="B21" s="38" t="s">
        <v>56</v>
      </c>
      <c r="C21" s="15">
        <v>31282308</v>
      </c>
      <c r="D21" s="15">
        <v>650053</v>
      </c>
      <c r="E21" s="15">
        <v>6511726</v>
      </c>
      <c r="F21" s="15">
        <v>3787298</v>
      </c>
      <c r="G21" s="15">
        <v>1877190</v>
      </c>
      <c r="H21" s="15">
        <v>3534891</v>
      </c>
      <c r="I21" s="15">
        <v>2517178</v>
      </c>
      <c r="J21" s="15">
        <v>1149565</v>
      </c>
      <c r="K21" s="15">
        <f t="shared" si="3"/>
        <v>51310209</v>
      </c>
    </row>
    <row r="22" spans="1:11" s="7" customFormat="1" ht="5.4" customHeight="1" x14ac:dyDescent="0.3">
      <c r="A22" s="12"/>
      <c r="B22" s="21"/>
      <c r="C22" s="15"/>
      <c r="D22" s="15"/>
      <c r="E22" s="15"/>
      <c r="F22" s="15"/>
      <c r="G22" s="15"/>
      <c r="H22" s="15"/>
      <c r="I22" s="15"/>
      <c r="J22" s="15"/>
      <c r="K22" s="15"/>
    </row>
    <row r="23" spans="1:11" s="11" customFormat="1" ht="26.4" x14ac:dyDescent="0.3">
      <c r="A23" s="12">
        <v>1020000</v>
      </c>
      <c r="B23" s="21" t="s">
        <v>18</v>
      </c>
      <c r="C23" s="15">
        <f t="shared" ref="C23:J23" si="4">SUM(C24:C25)</f>
        <v>23922771</v>
      </c>
      <c r="D23" s="15">
        <f t="shared" si="4"/>
        <v>147311</v>
      </c>
      <c r="E23" s="15">
        <f t="shared" si="4"/>
        <v>9171697</v>
      </c>
      <c r="F23" s="15">
        <f t="shared" si="4"/>
        <v>730369</v>
      </c>
      <c r="G23" s="15">
        <f t="shared" si="4"/>
        <v>4833997</v>
      </c>
      <c r="H23" s="15">
        <f t="shared" si="4"/>
        <v>142522</v>
      </c>
      <c r="I23" s="15">
        <f t="shared" si="4"/>
        <v>13760</v>
      </c>
      <c r="J23" s="15">
        <f t="shared" si="4"/>
        <v>165709</v>
      </c>
      <c r="K23" s="15">
        <f>SUM(C23+D23+E23+F23+G23+H23+I23+J23)</f>
        <v>39128136</v>
      </c>
    </row>
    <row r="24" spans="1:11" s="7" customFormat="1" x14ac:dyDescent="0.3">
      <c r="A24" s="12">
        <v>1020200</v>
      </c>
      <c r="B24" s="21" t="s">
        <v>19</v>
      </c>
      <c r="C24" s="15">
        <v>22556470</v>
      </c>
      <c r="D24" s="15">
        <v>0</v>
      </c>
      <c r="E24" s="15">
        <v>9004690</v>
      </c>
      <c r="F24" s="15">
        <v>502904</v>
      </c>
      <c r="G24" s="15">
        <v>4682957</v>
      </c>
      <c r="H24" s="15">
        <v>11220</v>
      </c>
      <c r="I24" s="15">
        <v>0</v>
      </c>
      <c r="J24" s="15">
        <v>81229</v>
      </c>
      <c r="K24" s="15">
        <f t="shared" ref="K24:K25" si="5">SUM(C24+D24+E24+F24+G24+H24+I24+J24)</f>
        <v>36839470</v>
      </c>
    </row>
    <row r="25" spans="1:11" s="7" customFormat="1" x14ac:dyDescent="0.3">
      <c r="A25" s="12">
        <v>1020500</v>
      </c>
      <c r="B25" s="21" t="s">
        <v>20</v>
      </c>
      <c r="C25" s="15">
        <v>1366301</v>
      </c>
      <c r="D25" s="15">
        <v>147311</v>
      </c>
      <c r="E25" s="15">
        <v>167007</v>
      </c>
      <c r="F25" s="15">
        <v>227465</v>
      </c>
      <c r="G25" s="15">
        <v>151040</v>
      </c>
      <c r="H25" s="15">
        <v>131302</v>
      </c>
      <c r="I25" s="15">
        <v>13760</v>
      </c>
      <c r="J25" s="15">
        <v>84480</v>
      </c>
      <c r="K25" s="15">
        <f t="shared" si="5"/>
        <v>2288666</v>
      </c>
    </row>
    <row r="26" spans="1:11" s="7" customFormat="1" ht="6.6" customHeight="1" x14ac:dyDescent="0.3">
      <c r="A26" s="12"/>
      <c r="B26" s="21"/>
      <c r="C26" s="15"/>
      <c r="D26" s="15"/>
      <c r="E26" s="15"/>
      <c r="F26" s="15"/>
      <c r="G26" s="15"/>
      <c r="H26" s="15"/>
      <c r="I26" s="15"/>
      <c r="J26" s="15"/>
      <c r="K26" s="15"/>
    </row>
    <row r="27" spans="1:11" s="7" customFormat="1" x14ac:dyDescent="0.3">
      <c r="A27" s="12">
        <v>1050000</v>
      </c>
      <c r="B27" s="21" t="s">
        <v>21</v>
      </c>
      <c r="C27" s="15">
        <v>4340887</v>
      </c>
      <c r="D27" s="15">
        <v>3117063</v>
      </c>
      <c r="E27" s="15">
        <v>1984917</v>
      </c>
      <c r="F27" s="15">
        <v>13773469</v>
      </c>
      <c r="G27" s="15">
        <v>405021</v>
      </c>
      <c r="H27" s="15">
        <v>2839743</v>
      </c>
      <c r="I27" s="15">
        <v>10752652</v>
      </c>
      <c r="J27" s="15">
        <v>338699</v>
      </c>
      <c r="K27" s="15">
        <f t="shared" ref="K27:K29" si="6">SUM(C27+D27+E27+F27+G27+H27+I27+J27)</f>
        <v>37552451</v>
      </c>
    </row>
    <row r="28" spans="1:11" s="7" customFormat="1" ht="26.4" x14ac:dyDescent="0.3">
      <c r="A28" s="12">
        <v>1050200</v>
      </c>
      <c r="B28" s="21" t="s">
        <v>22</v>
      </c>
      <c r="C28" s="15">
        <v>4064242</v>
      </c>
      <c r="D28" s="15">
        <v>3117063</v>
      </c>
      <c r="E28" s="15">
        <v>1547117</v>
      </c>
      <c r="F28" s="15">
        <v>310710</v>
      </c>
      <c r="G28" s="15">
        <v>190467</v>
      </c>
      <c r="H28" s="15">
        <v>696884</v>
      </c>
      <c r="I28" s="15">
        <v>644716</v>
      </c>
      <c r="J28" s="15">
        <v>231459</v>
      </c>
      <c r="K28" s="15">
        <f t="shared" si="6"/>
        <v>10802658</v>
      </c>
    </row>
    <row r="29" spans="1:11" s="7" customFormat="1" ht="39.6" x14ac:dyDescent="0.3">
      <c r="A29" s="12">
        <v>1050400</v>
      </c>
      <c r="B29" s="21" t="s">
        <v>23</v>
      </c>
      <c r="C29" s="15">
        <v>0</v>
      </c>
      <c r="D29" s="15">
        <v>0</v>
      </c>
      <c r="E29" s="15">
        <v>330000</v>
      </c>
      <c r="F29" s="15">
        <v>7000000</v>
      </c>
      <c r="G29" s="15">
        <v>130000</v>
      </c>
      <c r="H29" s="15">
        <v>1410000</v>
      </c>
      <c r="I29" s="15">
        <v>6355000</v>
      </c>
      <c r="J29" s="15">
        <v>7897</v>
      </c>
      <c r="K29" s="15">
        <f t="shared" si="6"/>
        <v>15232897</v>
      </c>
    </row>
    <row r="30" spans="1:11" s="7" customFormat="1" x14ac:dyDescent="0.3">
      <c r="A30" s="12">
        <v>1051100</v>
      </c>
      <c r="B30" s="21" t="s">
        <v>24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f>SUM(C30+D30+E30+F30+G30+H30+I30+J30)</f>
        <v>0</v>
      </c>
    </row>
    <row r="31" spans="1:11" s="11" customFormat="1" x14ac:dyDescent="0.3">
      <c r="A31" s="12">
        <v>1051200</v>
      </c>
      <c r="B31" s="21" t="s">
        <v>25</v>
      </c>
      <c r="C31" s="15">
        <v>0</v>
      </c>
      <c r="D31" s="15">
        <v>0</v>
      </c>
      <c r="E31" s="15">
        <v>107800</v>
      </c>
      <c r="F31" s="15">
        <v>6450000</v>
      </c>
      <c r="G31" s="15">
        <v>82500</v>
      </c>
      <c r="H31" s="15">
        <v>710750</v>
      </c>
      <c r="I31" s="15">
        <v>3750000</v>
      </c>
      <c r="J31" s="15">
        <v>6100</v>
      </c>
      <c r="K31" s="15">
        <f t="shared" ref="K31:K34" si="7">SUM(C31+D31+E31+F31+G31+H31+I31+J31)</f>
        <v>11107150</v>
      </c>
    </row>
    <row r="32" spans="1:11" s="11" customFormat="1" ht="5.4" customHeight="1" x14ac:dyDescent="0.3">
      <c r="A32" s="12"/>
      <c r="B32" s="21"/>
      <c r="C32" s="15"/>
      <c r="D32" s="15"/>
      <c r="E32" s="15"/>
      <c r="F32" s="15"/>
      <c r="G32" s="15"/>
      <c r="H32" s="15"/>
      <c r="I32" s="15"/>
      <c r="J32" s="15"/>
      <c r="K32" s="15">
        <f t="shared" si="7"/>
        <v>0</v>
      </c>
    </row>
    <row r="33" spans="1:11" s="7" customFormat="1" ht="21" customHeight="1" x14ac:dyDescent="0.3">
      <c r="A33" s="12">
        <v>1060000</v>
      </c>
      <c r="B33" s="21" t="s">
        <v>26</v>
      </c>
      <c r="C33" s="15">
        <f>SUM(C34)</f>
        <v>605346242</v>
      </c>
      <c r="D33" s="15">
        <f t="shared" ref="D33:J33" si="8">SUM(D34)</f>
        <v>0</v>
      </c>
      <c r="E33" s="15">
        <f t="shared" si="8"/>
        <v>0</v>
      </c>
      <c r="F33" s="15">
        <f t="shared" si="8"/>
        <v>0</v>
      </c>
      <c r="G33" s="15">
        <f t="shared" si="8"/>
        <v>0</v>
      </c>
      <c r="H33" s="15">
        <f t="shared" si="8"/>
        <v>0</v>
      </c>
      <c r="I33" s="15">
        <f t="shared" si="8"/>
        <v>0</v>
      </c>
      <c r="J33" s="15">
        <f t="shared" si="8"/>
        <v>0</v>
      </c>
      <c r="K33" s="15">
        <f t="shared" si="7"/>
        <v>605346242</v>
      </c>
    </row>
    <row r="34" spans="1:11" s="7" customFormat="1" x14ac:dyDescent="0.3">
      <c r="A34" s="12">
        <v>1060400</v>
      </c>
      <c r="B34" s="14" t="s">
        <v>50</v>
      </c>
      <c r="C34" s="15">
        <f>838161040-168313008-45307143-14511712-4682935</f>
        <v>605346242</v>
      </c>
      <c r="D34" s="15"/>
      <c r="E34" s="15"/>
      <c r="F34" s="15"/>
      <c r="G34" s="15"/>
      <c r="H34" s="15"/>
      <c r="I34" s="15"/>
      <c r="J34" s="15"/>
      <c r="K34" s="15">
        <f t="shared" si="7"/>
        <v>605346242</v>
      </c>
    </row>
    <row r="35" spans="1:11" s="7" customFormat="1" ht="6" customHeight="1" x14ac:dyDescent="0.3">
      <c r="A35" s="12"/>
      <c r="B35" s="21"/>
      <c r="C35" s="15"/>
      <c r="D35" s="15"/>
      <c r="E35" s="15"/>
      <c r="F35" s="15"/>
      <c r="G35" s="15"/>
      <c r="H35" s="15"/>
      <c r="I35" s="15"/>
      <c r="J35" s="15"/>
      <c r="K35" s="15"/>
    </row>
    <row r="36" spans="1:11" s="7" customFormat="1" x14ac:dyDescent="0.3">
      <c r="A36" s="12">
        <v>1400000</v>
      </c>
      <c r="B36" s="21" t="s">
        <v>27</v>
      </c>
      <c r="C36" s="15">
        <f>C37</f>
        <v>20207681</v>
      </c>
      <c r="D36" s="15">
        <f t="shared" ref="D36:K36" si="9">D37</f>
        <v>229058</v>
      </c>
      <c r="E36" s="15">
        <f t="shared" si="9"/>
        <v>9870619</v>
      </c>
      <c r="F36" s="15">
        <f t="shared" si="9"/>
        <v>6812081</v>
      </c>
      <c r="G36" s="15">
        <f t="shared" si="9"/>
        <v>4713279</v>
      </c>
      <c r="H36" s="15">
        <f t="shared" si="9"/>
        <v>3823064</v>
      </c>
      <c r="I36" s="15">
        <f t="shared" si="9"/>
        <v>1675566</v>
      </c>
      <c r="J36" s="15">
        <f t="shared" si="9"/>
        <v>814862</v>
      </c>
      <c r="K36" s="15">
        <f t="shared" si="9"/>
        <v>48146210</v>
      </c>
    </row>
    <row r="37" spans="1:11" s="7" customFormat="1" x14ac:dyDescent="0.3">
      <c r="A37" s="12">
        <v>1400100</v>
      </c>
      <c r="B37" s="21" t="s">
        <v>28</v>
      </c>
      <c r="C37" s="15">
        <v>20207681</v>
      </c>
      <c r="D37" s="15">
        <v>229058</v>
      </c>
      <c r="E37" s="15">
        <v>9870619</v>
      </c>
      <c r="F37" s="15">
        <v>6812081</v>
      </c>
      <c r="G37" s="15">
        <v>4713279</v>
      </c>
      <c r="H37" s="15">
        <v>3823064</v>
      </c>
      <c r="I37" s="15">
        <v>1675566</v>
      </c>
      <c r="J37" s="15">
        <v>814862</v>
      </c>
      <c r="K37" s="15">
        <f>SUM(C37+D37+E37+F37+G37+H37+I37+J37)</f>
        <v>48146210</v>
      </c>
    </row>
    <row r="38" spans="1:11" s="7" customFormat="1" ht="7.2" customHeight="1" x14ac:dyDescent="0.3">
      <c r="A38" s="12"/>
      <c r="B38" s="21"/>
      <c r="C38" s="10"/>
      <c r="D38" s="10"/>
      <c r="E38" s="10"/>
      <c r="F38" s="10"/>
      <c r="G38" s="10"/>
      <c r="H38" s="10"/>
      <c r="I38" s="10"/>
      <c r="J38" s="10"/>
      <c r="K38" s="9"/>
    </row>
    <row r="39" spans="1:11" s="19" customFormat="1" ht="21" customHeight="1" x14ac:dyDescent="0.3">
      <c r="A39" s="16">
        <v>2000000</v>
      </c>
      <c r="B39" s="17" t="s">
        <v>29</v>
      </c>
      <c r="C39" s="37">
        <f>SUM(C40+C48+C50+C52)</f>
        <v>45183760</v>
      </c>
      <c r="D39" s="37">
        <f t="shared" ref="D39:K39" si="10">SUM(D40+D48+D50+D52)</f>
        <v>190888</v>
      </c>
      <c r="E39" s="37">
        <f t="shared" si="10"/>
        <v>9040301</v>
      </c>
      <c r="F39" s="37">
        <f t="shared" si="10"/>
        <v>11289808</v>
      </c>
      <c r="G39" s="37">
        <f t="shared" si="10"/>
        <v>2234976</v>
      </c>
      <c r="H39" s="37">
        <f t="shared" si="10"/>
        <v>2868355</v>
      </c>
      <c r="I39" s="37">
        <f t="shared" si="10"/>
        <v>4554878</v>
      </c>
      <c r="J39" s="37">
        <f t="shared" si="10"/>
        <v>751957</v>
      </c>
      <c r="K39" s="37">
        <f t="shared" si="10"/>
        <v>76114923</v>
      </c>
    </row>
    <row r="40" spans="1:11" s="7" customFormat="1" ht="26.4" x14ac:dyDescent="0.3">
      <c r="A40" s="12">
        <v>2010000</v>
      </c>
      <c r="B40" s="21" t="s">
        <v>30</v>
      </c>
      <c r="C40" s="15">
        <v>18214014</v>
      </c>
      <c r="D40" s="15">
        <v>7539</v>
      </c>
      <c r="E40" s="15">
        <v>1069311</v>
      </c>
      <c r="F40" s="15">
        <v>7010974</v>
      </c>
      <c r="G40" s="15">
        <v>162212</v>
      </c>
      <c r="H40" s="15">
        <v>292511</v>
      </c>
      <c r="I40" s="15">
        <v>3435648</v>
      </c>
      <c r="J40" s="15">
        <v>15386</v>
      </c>
      <c r="K40" s="15">
        <f t="shared" ref="K40:K50" si="11">SUM(C40+D40+E40+F40+G40+H40+I40+J40)</f>
        <v>30207595</v>
      </c>
    </row>
    <row r="41" spans="1:11" s="7" customFormat="1" ht="26.4" x14ac:dyDescent="0.3">
      <c r="A41" s="12">
        <v>2010200</v>
      </c>
      <c r="B41" s="21" t="s">
        <v>31</v>
      </c>
      <c r="C41" s="15">
        <v>1589197</v>
      </c>
      <c r="D41" s="15">
        <v>7539</v>
      </c>
      <c r="E41" s="15">
        <v>429823</v>
      </c>
      <c r="F41" s="15">
        <v>143654</v>
      </c>
      <c r="G41" s="15">
        <v>108363</v>
      </c>
      <c r="H41" s="15">
        <v>149606</v>
      </c>
      <c r="I41" s="15">
        <v>90955</v>
      </c>
      <c r="J41" s="15">
        <v>15386</v>
      </c>
      <c r="K41" s="15">
        <f t="shared" si="11"/>
        <v>2534523</v>
      </c>
    </row>
    <row r="42" spans="1:11" s="7" customFormat="1" ht="26.4" x14ac:dyDescent="0.3">
      <c r="A42" s="12">
        <v>2010300</v>
      </c>
      <c r="B42" s="21" t="s">
        <v>32</v>
      </c>
      <c r="C42" s="15">
        <v>282</v>
      </c>
      <c r="D42" s="15">
        <v>0</v>
      </c>
      <c r="E42" s="15">
        <v>479352</v>
      </c>
      <c r="F42" s="15">
        <v>6837023</v>
      </c>
      <c r="G42" s="15">
        <v>0</v>
      </c>
      <c r="H42" s="15">
        <v>0</v>
      </c>
      <c r="I42" s="15">
        <v>0</v>
      </c>
      <c r="J42" s="15">
        <v>0</v>
      </c>
      <c r="K42" s="15">
        <f t="shared" si="11"/>
        <v>7316657</v>
      </c>
    </row>
    <row r="43" spans="1:11" s="7" customFormat="1" x14ac:dyDescent="0.3">
      <c r="A43" s="12">
        <v>2010400</v>
      </c>
      <c r="B43" s="21" t="s">
        <v>33</v>
      </c>
      <c r="C43" s="15">
        <v>85000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f t="shared" si="11"/>
        <v>85000</v>
      </c>
    </row>
    <row r="44" spans="1:11" s="7" customFormat="1" x14ac:dyDescent="0.3">
      <c r="A44" s="12">
        <v>2010500</v>
      </c>
      <c r="B44" s="21" t="s">
        <v>34</v>
      </c>
      <c r="C44" s="15">
        <v>69296</v>
      </c>
      <c r="D44" s="15">
        <v>0</v>
      </c>
      <c r="E44" s="15">
        <v>39937</v>
      </c>
      <c r="F44" s="15">
        <v>1297</v>
      </c>
      <c r="G44" s="15">
        <v>706</v>
      </c>
      <c r="H44" s="15">
        <v>142905</v>
      </c>
      <c r="I44" s="15">
        <v>0</v>
      </c>
      <c r="J44" s="15">
        <v>0</v>
      </c>
      <c r="K44" s="15">
        <f t="shared" si="11"/>
        <v>254141</v>
      </c>
    </row>
    <row r="45" spans="1:11" s="7" customFormat="1" x14ac:dyDescent="0.3">
      <c r="A45" s="12">
        <v>2010900</v>
      </c>
      <c r="B45" s="21" t="s">
        <v>35</v>
      </c>
      <c r="C45" s="15">
        <v>2053704</v>
      </c>
      <c r="D45" s="15">
        <v>0</v>
      </c>
      <c r="E45" s="15">
        <v>31749</v>
      </c>
      <c r="F45" s="15">
        <v>0</v>
      </c>
      <c r="G45" s="15">
        <v>3843</v>
      </c>
      <c r="H45" s="15">
        <v>0</v>
      </c>
      <c r="I45" s="15">
        <v>3344693</v>
      </c>
      <c r="J45" s="15">
        <v>0</v>
      </c>
      <c r="K45" s="15">
        <f t="shared" si="11"/>
        <v>5433989</v>
      </c>
    </row>
    <row r="46" spans="1:11" s="7" customFormat="1" x14ac:dyDescent="0.3">
      <c r="A46" s="12">
        <v>2011000</v>
      </c>
      <c r="B46" s="21" t="s">
        <v>36</v>
      </c>
      <c r="C46" s="15">
        <v>11296260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f t="shared" si="11"/>
        <v>11296260</v>
      </c>
    </row>
    <row r="47" spans="1:11" s="7" customFormat="1" ht="5.4" customHeight="1" x14ac:dyDescent="0.3">
      <c r="A47" s="12"/>
      <c r="B47" s="21"/>
      <c r="C47" s="15"/>
      <c r="D47" s="15"/>
      <c r="E47" s="15"/>
      <c r="F47" s="15"/>
      <c r="G47" s="15"/>
      <c r="H47" s="15"/>
      <c r="I47" s="15"/>
      <c r="J47" s="15"/>
      <c r="K47" s="15">
        <f t="shared" si="11"/>
        <v>0</v>
      </c>
    </row>
    <row r="48" spans="1:11" s="7" customFormat="1" ht="26.4" x14ac:dyDescent="0.3">
      <c r="A48" s="12">
        <v>2020000</v>
      </c>
      <c r="B48" s="21" t="s">
        <v>37</v>
      </c>
      <c r="C48" s="15">
        <v>4168340</v>
      </c>
      <c r="D48" s="15">
        <v>719</v>
      </c>
      <c r="E48" s="15">
        <v>361350</v>
      </c>
      <c r="F48" s="15">
        <v>202977</v>
      </c>
      <c r="G48" s="15">
        <v>62390</v>
      </c>
      <c r="H48" s="15">
        <v>1756</v>
      </c>
      <c r="I48" s="15">
        <v>103575</v>
      </c>
      <c r="J48" s="15">
        <v>0</v>
      </c>
      <c r="K48" s="15">
        <f t="shared" si="11"/>
        <v>4901107</v>
      </c>
    </row>
    <row r="49" spans="1:11" s="7" customFormat="1" ht="6.6" customHeight="1" x14ac:dyDescent="0.3">
      <c r="A49" s="12"/>
      <c r="B49" s="21"/>
      <c r="C49" s="15"/>
      <c r="D49" s="15"/>
      <c r="E49" s="15"/>
      <c r="F49" s="15"/>
      <c r="G49" s="15"/>
      <c r="H49" s="15"/>
      <c r="I49" s="15"/>
      <c r="J49" s="15"/>
      <c r="K49" s="15">
        <f t="shared" si="11"/>
        <v>0</v>
      </c>
    </row>
    <row r="50" spans="1:11" s="7" customFormat="1" x14ac:dyDescent="0.3">
      <c r="A50" s="13">
        <v>2060000</v>
      </c>
      <c r="B50" s="21" t="s">
        <v>38</v>
      </c>
      <c r="C50" s="15">
        <v>4168340</v>
      </c>
      <c r="D50" s="15">
        <v>123973</v>
      </c>
      <c r="E50" s="15">
        <v>706979</v>
      </c>
      <c r="F50" s="15">
        <v>809074</v>
      </c>
      <c r="G50" s="15">
        <v>337121</v>
      </c>
      <c r="H50" s="15">
        <v>463038</v>
      </c>
      <c r="I50" s="15">
        <v>320600</v>
      </c>
      <c r="J50" s="15">
        <v>116672</v>
      </c>
      <c r="K50" s="15">
        <f t="shared" si="11"/>
        <v>7045797</v>
      </c>
    </row>
    <row r="51" spans="1:11" s="7" customFormat="1" ht="6.6" customHeight="1" x14ac:dyDescent="0.3">
      <c r="A51" s="13"/>
      <c r="B51" s="21"/>
      <c r="C51" s="15"/>
      <c r="D51" s="15"/>
      <c r="E51" s="15"/>
      <c r="F51" s="15"/>
      <c r="G51" s="15"/>
      <c r="H51" s="15"/>
      <c r="I51" s="15"/>
      <c r="J51" s="15"/>
      <c r="K51" s="15"/>
    </row>
    <row r="52" spans="1:11" s="7" customFormat="1" x14ac:dyDescent="0.3">
      <c r="A52" s="13">
        <v>2070000</v>
      </c>
      <c r="B52" s="21" t="s">
        <v>39</v>
      </c>
      <c r="C52" s="15">
        <v>18633066</v>
      </c>
      <c r="D52" s="15">
        <v>58657</v>
      </c>
      <c r="E52" s="15">
        <v>6902661</v>
      </c>
      <c r="F52" s="15">
        <v>3266783</v>
      </c>
      <c r="G52" s="15">
        <v>1673253</v>
      </c>
      <c r="H52" s="15">
        <v>2111050</v>
      </c>
      <c r="I52" s="15">
        <v>695055</v>
      </c>
      <c r="J52" s="15">
        <v>619899</v>
      </c>
      <c r="K52" s="15">
        <f>SUM(C52+D52+E52+F52+G52+H52+I52+J52)</f>
        <v>33960424</v>
      </c>
    </row>
    <row r="53" spans="1:11" s="7" customFormat="1" ht="7.95" customHeight="1" x14ac:dyDescent="0.3">
      <c r="A53" s="13"/>
      <c r="B53" s="21"/>
      <c r="C53" s="15"/>
      <c r="D53" s="15"/>
      <c r="E53" s="15"/>
      <c r="F53" s="15"/>
      <c r="G53" s="15"/>
      <c r="H53" s="15"/>
      <c r="I53" s="15"/>
      <c r="J53" s="15"/>
      <c r="K53" s="15"/>
    </row>
    <row r="54" spans="1:11" s="19" customFormat="1" x14ac:dyDescent="0.3">
      <c r="A54" s="17">
        <v>4000000</v>
      </c>
      <c r="B54" s="17" t="s">
        <v>40</v>
      </c>
      <c r="C54" s="36">
        <f>SUM(C55+C58+C60+C62+C64+C66+C68)</f>
        <v>417770841</v>
      </c>
      <c r="D54" s="36">
        <f t="shared" ref="D54:J54" si="12">SUM(D55+D58+D60+D62+D64+D66+D68)</f>
        <v>6102569</v>
      </c>
      <c r="E54" s="36">
        <f t="shared" si="12"/>
        <v>12129266</v>
      </c>
      <c r="F54" s="36">
        <f t="shared" si="12"/>
        <v>23434786</v>
      </c>
      <c r="G54" s="36">
        <f t="shared" si="12"/>
        <v>9883246</v>
      </c>
      <c r="H54" s="36">
        <f t="shared" si="12"/>
        <v>22488072</v>
      </c>
      <c r="I54" s="36">
        <f t="shared" si="12"/>
        <v>18311332</v>
      </c>
      <c r="J54" s="36">
        <f t="shared" si="12"/>
        <v>6097342</v>
      </c>
      <c r="K54" s="36">
        <f>SUM(K55+K58+K60+K62+K64+K66+K68)</f>
        <v>516217454</v>
      </c>
    </row>
    <row r="55" spans="1:11" s="7" customFormat="1" x14ac:dyDescent="0.3">
      <c r="A55" s="13">
        <v>4010000</v>
      </c>
      <c r="B55" s="21" t="s">
        <v>41</v>
      </c>
      <c r="C55" s="15">
        <v>239149338</v>
      </c>
      <c r="D55" s="15">
        <v>5722562</v>
      </c>
      <c r="E55" s="15">
        <v>10419583</v>
      </c>
      <c r="F55" s="15">
        <v>6933075</v>
      </c>
      <c r="G55" s="15">
        <v>2795887</v>
      </c>
      <c r="H55" s="15">
        <v>4482550</v>
      </c>
      <c r="I55" s="15">
        <v>2214754</v>
      </c>
      <c r="J55" s="15">
        <v>786718</v>
      </c>
      <c r="K55" s="15">
        <f>SUM(C55+D55+E55+F55+G55+H55+I55+J55)</f>
        <v>272504467</v>
      </c>
    </row>
    <row r="56" spans="1:11" s="7" customFormat="1" x14ac:dyDescent="0.3">
      <c r="A56" s="13">
        <v>4010104</v>
      </c>
      <c r="B56" s="21" t="s">
        <v>42</v>
      </c>
      <c r="C56" s="15">
        <v>63783470</v>
      </c>
      <c r="D56" s="15">
        <v>5372122</v>
      </c>
      <c r="E56" s="15">
        <v>8132357</v>
      </c>
      <c r="F56" s="15">
        <v>4481161</v>
      </c>
      <c r="G56" s="15">
        <v>1827164</v>
      </c>
      <c r="H56" s="15">
        <v>3036255</v>
      </c>
      <c r="I56" s="15">
        <v>1574660</v>
      </c>
      <c r="J56" s="15">
        <v>384251</v>
      </c>
      <c r="K56" s="15">
        <f>SUM(C56+D56+E56+F56+G56+H56+I56+J56)</f>
        <v>88591440</v>
      </c>
    </row>
    <row r="57" spans="1:11" s="7" customFormat="1" ht="6" customHeight="1" x14ac:dyDescent="0.3">
      <c r="A57" s="13"/>
      <c r="B57" s="21"/>
      <c r="C57" s="15"/>
      <c r="D57" s="15"/>
      <c r="E57" s="15"/>
      <c r="F57" s="15"/>
      <c r="G57" s="15"/>
      <c r="H57" s="15"/>
      <c r="I57" s="15"/>
      <c r="J57" s="15"/>
      <c r="K57" s="15"/>
    </row>
    <row r="58" spans="1:11" s="7" customFormat="1" x14ac:dyDescent="0.3">
      <c r="A58" s="13">
        <v>4020100</v>
      </c>
      <c r="B58" s="21" t="s">
        <v>43</v>
      </c>
      <c r="C58" s="15">
        <v>2764100</v>
      </c>
      <c r="D58" s="15">
        <v>380007</v>
      </c>
      <c r="E58" s="15">
        <v>859922</v>
      </c>
      <c r="F58" s="15">
        <v>1225519</v>
      </c>
      <c r="G58" s="15">
        <v>311878</v>
      </c>
      <c r="H58" s="15">
        <v>784419</v>
      </c>
      <c r="I58" s="15">
        <v>259115</v>
      </c>
      <c r="J58" s="15">
        <v>147440</v>
      </c>
      <c r="K58" s="15">
        <f>SUM(C58+D58+E58+F58+G58+H58+I58+J58)</f>
        <v>6732400</v>
      </c>
    </row>
    <row r="59" spans="1:11" s="7" customFormat="1" ht="6" customHeight="1" x14ac:dyDescent="0.3">
      <c r="A59" s="13"/>
      <c r="B59" s="21"/>
      <c r="C59" s="8"/>
      <c r="D59" s="8"/>
      <c r="E59" s="8"/>
      <c r="F59" s="8"/>
      <c r="G59" s="8"/>
      <c r="H59" s="8"/>
      <c r="I59" s="8"/>
      <c r="J59" s="8"/>
      <c r="K59" s="9"/>
    </row>
    <row r="60" spans="1:11" s="11" customFormat="1" ht="43.5" customHeight="1" x14ac:dyDescent="0.3">
      <c r="A60" s="12">
        <v>4080000</v>
      </c>
      <c r="B60" s="21" t="s">
        <v>44</v>
      </c>
      <c r="C60" s="15">
        <f>561056-25503</f>
        <v>535553</v>
      </c>
      <c r="D60" s="15">
        <v>0</v>
      </c>
      <c r="E60" s="15">
        <f>702136-31915</f>
        <v>670221</v>
      </c>
      <c r="F60" s="15">
        <f>12947391-588518</f>
        <v>12358873</v>
      </c>
      <c r="G60" s="15">
        <f>5760700-261850</f>
        <v>5498850</v>
      </c>
      <c r="H60" s="15">
        <f>14656659-666212</f>
        <v>13990447</v>
      </c>
      <c r="I60" s="15">
        <f>13440784-610945</f>
        <v>12829839</v>
      </c>
      <c r="J60" s="15">
        <f>4119857-187265</f>
        <v>3932592</v>
      </c>
      <c r="K60" s="15">
        <f>SUM(C60+D60+E60+F60+G60+H60+I60+J60)</f>
        <v>49816375</v>
      </c>
    </row>
    <row r="61" spans="1:11" s="11" customFormat="1" ht="6" customHeight="1" x14ac:dyDescent="0.3">
      <c r="A61" s="13"/>
      <c r="B61" s="21"/>
      <c r="C61" s="15"/>
      <c r="D61" s="15"/>
      <c r="E61" s="15"/>
      <c r="F61" s="15"/>
      <c r="G61" s="15"/>
      <c r="H61" s="15"/>
      <c r="I61" s="15"/>
      <c r="J61" s="15"/>
      <c r="K61" s="15"/>
    </row>
    <row r="62" spans="1:11" s="11" customFormat="1" x14ac:dyDescent="0.3">
      <c r="A62" s="13">
        <v>4100000</v>
      </c>
      <c r="B62" s="21" t="s">
        <v>45</v>
      </c>
      <c r="C62" s="15">
        <f>74809530+23543901+48088456-35743750</f>
        <v>110698137</v>
      </c>
      <c r="D62" s="15"/>
      <c r="E62" s="15"/>
      <c r="F62" s="15"/>
      <c r="G62" s="15"/>
      <c r="H62" s="15"/>
      <c r="I62" s="15"/>
      <c r="J62" s="15"/>
      <c r="K62" s="15">
        <f>SUM(C62+D62+E62+F62+G62+H62+I62+J62)</f>
        <v>110698137</v>
      </c>
    </row>
    <row r="63" spans="1:11" s="11" customFormat="1" ht="6" customHeight="1" x14ac:dyDescent="0.3">
      <c r="A63" s="13"/>
      <c r="B63" s="21"/>
      <c r="C63" s="15"/>
      <c r="D63" s="15"/>
      <c r="E63" s="15"/>
      <c r="F63" s="15"/>
      <c r="G63" s="15"/>
      <c r="H63" s="15"/>
      <c r="I63" s="15"/>
      <c r="J63" s="15"/>
      <c r="K63" s="15"/>
    </row>
    <row r="64" spans="1:11" s="22" customFormat="1" x14ac:dyDescent="0.3">
      <c r="A64" s="13">
        <v>4110000</v>
      </c>
      <c r="B64" s="21" t="s">
        <v>46</v>
      </c>
      <c r="C64" s="15">
        <v>14511712</v>
      </c>
      <c r="D64" s="15"/>
      <c r="E64" s="15"/>
      <c r="F64" s="15"/>
      <c r="G64" s="15"/>
      <c r="H64" s="15"/>
      <c r="I64" s="15"/>
      <c r="J64" s="15"/>
      <c r="K64" s="15">
        <f>SUM(C64+D64+E64+F64+G64+H64+I64+J64)</f>
        <v>14511712</v>
      </c>
    </row>
    <row r="65" spans="1:11" s="22" customFormat="1" ht="6" customHeight="1" x14ac:dyDescent="0.3">
      <c r="A65" s="13"/>
      <c r="B65" s="21"/>
      <c r="C65" s="15"/>
      <c r="D65" s="15"/>
      <c r="E65" s="15"/>
      <c r="F65" s="15"/>
      <c r="G65" s="15"/>
      <c r="H65" s="15"/>
      <c r="I65" s="15"/>
      <c r="J65" s="15"/>
      <c r="K65" s="15"/>
    </row>
    <row r="66" spans="1:11" s="22" customFormat="1" x14ac:dyDescent="0.3">
      <c r="A66" s="13">
        <v>4120000</v>
      </c>
      <c r="B66" s="21" t="s">
        <v>47</v>
      </c>
      <c r="C66" s="15">
        <v>4682935</v>
      </c>
      <c r="D66" s="15"/>
      <c r="E66" s="15"/>
      <c r="F66" s="15"/>
      <c r="G66" s="15"/>
      <c r="H66" s="15"/>
      <c r="I66" s="15"/>
      <c r="J66" s="15"/>
      <c r="K66" s="15">
        <f>SUM(C66+D66+E66+F66+G66+H66+I66+J66)</f>
        <v>4682935</v>
      </c>
    </row>
    <row r="67" spans="1:11" s="22" customFormat="1" ht="6" customHeight="1" x14ac:dyDescent="0.3">
      <c r="A67" s="13"/>
      <c r="B67" s="21"/>
      <c r="C67" s="15"/>
      <c r="D67" s="15"/>
      <c r="E67" s="15"/>
      <c r="F67" s="15"/>
      <c r="G67" s="15"/>
      <c r="H67" s="15"/>
      <c r="I67" s="15"/>
      <c r="J67" s="15"/>
      <c r="K67" s="15">
        <v>0</v>
      </c>
    </row>
    <row r="68" spans="1:11" s="22" customFormat="1" x14ac:dyDescent="0.3">
      <c r="A68" s="13">
        <v>4140000</v>
      </c>
      <c r="B68" s="21" t="s">
        <v>49</v>
      </c>
      <c r="C68" s="15">
        <f>126800+45307143-4877</f>
        <v>45429066</v>
      </c>
      <c r="D68" s="15">
        <v>0</v>
      </c>
      <c r="E68" s="15">
        <f>186722-7182</f>
        <v>179540</v>
      </c>
      <c r="F68" s="15">
        <f>3034012-116693</f>
        <v>2917319</v>
      </c>
      <c r="G68" s="15">
        <f>1327696-51065</f>
        <v>1276631</v>
      </c>
      <c r="H68" s="15">
        <f>3359882-129226</f>
        <v>3230656</v>
      </c>
      <c r="I68" s="15">
        <f>3127929-120305</f>
        <v>3007624</v>
      </c>
      <c r="J68" s="15">
        <f>1279816-49224</f>
        <v>1230592</v>
      </c>
      <c r="K68" s="15">
        <f>SUM(C68+D68+E68+F68+G68+H68+I68+J68)</f>
        <v>57271428</v>
      </c>
    </row>
    <row r="69" spans="1:11" s="22" customFormat="1" ht="7.2" customHeight="1" x14ac:dyDescent="0.3">
      <c r="A69" s="13"/>
      <c r="B69" s="21"/>
      <c r="C69" s="15"/>
      <c r="D69" s="15"/>
      <c r="E69" s="15"/>
      <c r="F69" s="15"/>
      <c r="G69" s="15"/>
      <c r="H69" s="15"/>
      <c r="I69" s="15"/>
      <c r="J69" s="15"/>
      <c r="K69" s="15"/>
    </row>
    <row r="70" spans="1:11" s="25" customFormat="1" ht="26.4" x14ac:dyDescent="0.3">
      <c r="A70" s="17">
        <v>5000000</v>
      </c>
      <c r="B70" s="39" t="s">
        <v>57</v>
      </c>
      <c r="C70" s="36">
        <f>136427268-3418142</f>
        <v>133009126</v>
      </c>
      <c r="D70" s="36">
        <v>7380113</v>
      </c>
      <c r="E70" s="36">
        <f>45741871+3418142</f>
        <v>49160013</v>
      </c>
      <c r="F70" s="36">
        <v>22824144</v>
      </c>
      <c r="G70" s="36">
        <v>10817888</v>
      </c>
      <c r="H70" s="36">
        <v>3748651</v>
      </c>
      <c r="I70" s="36">
        <v>7422937</v>
      </c>
      <c r="J70" s="36">
        <v>2421985</v>
      </c>
      <c r="K70" s="36">
        <f>SUM(C70+D70+E70+F70+G70+H70+I70+J70)</f>
        <v>236784857</v>
      </c>
    </row>
    <row r="71" spans="1:11" s="22" customFormat="1" ht="6.6" customHeight="1" x14ac:dyDescent="0.3">
      <c r="A71" s="13"/>
      <c r="B71" s="40"/>
      <c r="C71" s="15"/>
      <c r="D71" s="15"/>
      <c r="E71" s="15"/>
      <c r="F71" s="15"/>
      <c r="G71" s="15"/>
      <c r="H71" s="15"/>
      <c r="I71" s="15"/>
      <c r="J71" s="15"/>
      <c r="K71" s="15"/>
    </row>
    <row r="72" spans="1:11" s="25" customFormat="1" x14ac:dyDescent="0.3">
      <c r="A72" s="17">
        <v>6010000</v>
      </c>
      <c r="B72" s="41" t="s">
        <v>55</v>
      </c>
      <c r="C72" s="36">
        <f>48000000+1030000</f>
        <v>49030000</v>
      </c>
      <c r="D72" s="36"/>
      <c r="E72" s="36"/>
      <c r="F72" s="36"/>
      <c r="G72" s="36"/>
      <c r="H72" s="36"/>
      <c r="I72" s="36"/>
      <c r="J72" s="36"/>
      <c r="K72" s="36">
        <f t="shared" ref="K72" si="13">SUM(C72+D72+E72+F72+G72+H72+I72+J72)</f>
        <v>49030000</v>
      </c>
    </row>
    <row r="73" spans="1:11" s="22" customFormat="1" ht="7.2" customHeight="1" x14ac:dyDescent="0.3">
      <c r="A73" s="13"/>
      <c r="B73" s="23"/>
      <c r="C73" s="15"/>
      <c r="D73" s="15"/>
      <c r="E73" s="15"/>
      <c r="F73" s="15"/>
      <c r="G73" s="15"/>
      <c r="H73" s="15"/>
      <c r="I73" s="15"/>
      <c r="J73" s="15"/>
      <c r="K73" s="15"/>
    </row>
    <row r="74" spans="1:11" s="25" customFormat="1" x14ac:dyDescent="0.3">
      <c r="A74" s="17"/>
      <c r="B74" s="24" t="s">
        <v>48</v>
      </c>
      <c r="C74" s="36">
        <f>SUM(C15+C39++C54+C70+C72)</f>
        <v>2074287835</v>
      </c>
      <c r="D74" s="36">
        <f t="shared" ref="D74:J74" si="14">SUM(D15+D39++D54+D70+D72)</f>
        <v>83028492</v>
      </c>
      <c r="E74" s="36">
        <f t="shared" si="14"/>
        <v>193733041</v>
      </c>
      <c r="F74" s="36">
        <f t="shared" si="14"/>
        <v>135490902</v>
      </c>
      <c r="G74" s="36">
        <f t="shared" si="14"/>
        <v>56737989</v>
      </c>
      <c r="H74" s="36">
        <f t="shared" si="14"/>
        <v>74861434</v>
      </c>
      <c r="I74" s="36">
        <f t="shared" si="14"/>
        <v>63856092</v>
      </c>
      <c r="J74" s="36">
        <f t="shared" si="14"/>
        <v>16581405</v>
      </c>
      <c r="K74" s="36">
        <f>SUM(K15+K39+K54+K70+K72)</f>
        <v>2698577190</v>
      </c>
    </row>
    <row r="75" spans="1:11" s="28" customFormat="1" x14ac:dyDescent="0.3">
      <c r="A75" s="35"/>
      <c r="B75" s="26"/>
      <c r="C75" s="27"/>
      <c r="D75" s="27"/>
      <c r="E75" s="27"/>
      <c r="F75" s="27"/>
      <c r="G75" s="27"/>
      <c r="H75" s="27"/>
      <c r="I75" s="27"/>
      <c r="J75" s="27"/>
    </row>
    <row r="76" spans="1:11" s="28" customFormat="1" x14ac:dyDescent="0.3">
      <c r="A76" s="35"/>
      <c r="B76" s="26"/>
      <c r="C76" s="27"/>
      <c r="D76" s="27"/>
      <c r="E76" s="27"/>
      <c r="F76" s="27"/>
      <c r="G76" s="27"/>
      <c r="H76" s="27"/>
      <c r="I76" s="27"/>
      <c r="J76" s="27"/>
    </row>
    <row r="77" spans="1:11" s="28" customFormat="1" x14ac:dyDescent="0.3">
      <c r="A77" s="35"/>
      <c r="B77" s="26"/>
      <c r="C77" s="27"/>
      <c r="D77" s="27"/>
      <c r="E77" s="27"/>
      <c r="F77" s="27"/>
      <c r="G77" s="27"/>
      <c r="H77" s="27"/>
      <c r="I77" s="27"/>
      <c r="J77" s="27"/>
    </row>
    <row r="78" spans="1:11" s="28" customFormat="1" x14ac:dyDescent="0.3">
      <c r="A78" s="35"/>
      <c r="B78" s="26"/>
      <c r="C78" s="27"/>
      <c r="D78" s="27"/>
      <c r="E78" s="27"/>
      <c r="F78" s="27"/>
      <c r="G78" s="27"/>
      <c r="H78" s="27"/>
      <c r="I78" s="27"/>
      <c r="J78" s="27"/>
    </row>
    <row r="79" spans="1:11" s="28" customFormat="1" x14ac:dyDescent="0.3">
      <c r="A79" s="35"/>
      <c r="B79" s="26"/>
      <c r="C79" s="27"/>
      <c r="D79" s="27"/>
      <c r="E79" s="27"/>
      <c r="F79" s="27"/>
      <c r="G79" s="27"/>
      <c r="H79" s="27"/>
      <c r="I79" s="27"/>
      <c r="J79" s="27"/>
    </row>
    <row r="80" spans="1:11" s="28" customFormat="1" x14ac:dyDescent="0.3">
      <c r="A80" s="35"/>
      <c r="B80" s="26"/>
      <c r="C80" s="27"/>
      <c r="D80" s="27"/>
      <c r="E80" s="27"/>
      <c r="F80" s="27"/>
      <c r="G80" s="27"/>
      <c r="H80" s="27"/>
      <c r="I80" s="27"/>
      <c r="J80" s="27"/>
    </row>
    <row r="81" spans="1:10" s="28" customFormat="1" x14ac:dyDescent="0.3">
      <c r="A81" s="35"/>
      <c r="B81" s="26"/>
      <c r="C81" s="27"/>
      <c r="D81" s="27"/>
      <c r="E81" s="27"/>
      <c r="F81" s="27"/>
      <c r="G81" s="27"/>
      <c r="H81" s="27"/>
      <c r="I81" s="27"/>
      <c r="J81" s="27"/>
    </row>
    <row r="82" spans="1:10" s="28" customFormat="1" x14ac:dyDescent="0.3">
      <c r="A82" s="35"/>
      <c r="B82" s="26"/>
      <c r="C82" s="27"/>
      <c r="D82" s="27"/>
      <c r="E82" s="27"/>
      <c r="F82" s="27"/>
      <c r="G82" s="27"/>
      <c r="H82" s="27"/>
      <c r="I82" s="27"/>
      <c r="J82" s="27"/>
    </row>
    <row r="83" spans="1:10" s="28" customFormat="1" x14ac:dyDescent="0.3">
      <c r="A83" s="35"/>
      <c r="B83" s="26"/>
      <c r="C83" s="27"/>
      <c r="D83" s="27"/>
      <c r="E83" s="27"/>
      <c r="F83" s="27"/>
      <c r="G83" s="27"/>
      <c r="H83" s="27"/>
      <c r="I83" s="27"/>
      <c r="J83" s="27"/>
    </row>
    <row r="84" spans="1:10" s="28" customFormat="1" x14ac:dyDescent="0.3">
      <c r="A84" s="35"/>
      <c r="B84" s="26"/>
      <c r="C84" s="27"/>
      <c r="D84" s="27"/>
      <c r="E84" s="27"/>
      <c r="F84" s="27"/>
      <c r="G84" s="27"/>
      <c r="H84" s="27"/>
      <c r="I84" s="27"/>
      <c r="J84" s="27"/>
    </row>
    <row r="85" spans="1:10" s="28" customFormat="1" x14ac:dyDescent="0.3">
      <c r="A85" s="35"/>
      <c r="B85" s="26"/>
      <c r="C85" s="27"/>
      <c r="D85" s="27"/>
      <c r="E85" s="27"/>
      <c r="F85" s="27"/>
      <c r="G85" s="27"/>
      <c r="H85" s="27"/>
      <c r="I85" s="27"/>
      <c r="J85" s="27"/>
    </row>
    <row r="86" spans="1:10" s="28" customFormat="1" x14ac:dyDescent="0.3">
      <c r="A86" s="35"/>
      <c r="B86" s="26"/>
      <c r="C86" s="27"/>
      <c r="D86" s="27"/>
      <c r="E86" s="27"/>
      <c r="F86" s="27"/>
      <c r="G86" s="27"/>
      <c r="H86" s="27"/>
      <c r="I86" s="27"/>
      <c r="J86" s="27"/>
    </row>
    <row r="87" spans="1:10" s="28" customFormat="1" x14ac:dyDescent="0.3">
      <c r="A87" s="35"/>
      <c r="B87" s="26"/>
      <c r="C87" s="27"/>
      <c r="D87" s="27"/>
      <c r="E87" s="27"/>
      <c r="F87" s="27"/>
      <c r="G87" s="27"/>
      <c r="H87" s="27"/>
      <c r="I87" s="27"/>
      <c r="J87" s="27"/>
    </row>
    <row r="88" spans="1:10" s="28" customFormat="1" x14ac:dyDescent="0.3">
      <c r="A88" s="35"/>
      <c r="B88" s="26"/>
      <c r="C88" s="27"/>
      <c r="D88" s="27"/>
      <c r="E88" s="27"/>
      <c r="F88" s="27"/>
      <c r="G88" s="27"/>
      <c r="H88" s="27"/>
      <c r="I88" s="27"/>
      <c r="J88" s="27"/>
    </row>
    <row r="89" spans="1:10" s="28" customFormat="1" x14ac:dyDescent="0.3">
      <c r="A89" s="35"/>
      <c r="B89" s="26"/>
      <c r="C89" s="27"/>
      <c r="D89" s="27"/>
      <c r="E89" s="27"/>
      <c r="F89" s="27"/>
      <c r="G89" s="27"/>
      <c r="H89" s="27"/>
      <c r="I89" s="27"/>
      <c r="J89" s="27"/>
    </row>
    <row r="90" spans="1:10" s="28" customFormat="1" x14ac:dyDescent="0.3">
      <c r="A90" s="35"/>
      <c r="B90" s="26"/>
      <c r="C90" s="27"/>
      <c r="D90" s="27"/>
      <c r="E90" s="27"/>
      <c r="F90" s="27"/>
      <c r="G90" s="27"/>
      <c r="H90" s="27"/>
      <c r="I90" s="27"/>
      <c r="J90" s="27"/>
    </row>
    <row r="91" spans="1:10" s="28" customFormat="1" x14ac:dyDescent="0.3">
      <c r="A91" s="35"/>
      <c r="B91" s="26"/>
      <c r="C91" s="27"/>
      <c r="D91" s="27"/>
      <c r="E91" s="27"/>
      <c r="F91" s="27"/>
      <c r="G91" s="27"/>
      <c r="H91" s="27"/>
      <c r="I91" s="27"/>
      <c r="J91" s="27"/>
    </row>
    <row r="92" spans="1:10" s="28" customFormat="1" x14ac:dyDescent="0.3">
      <c r="A92" s="35"/>
      <c r="B92" s="26"/>
      <c r="C92" s="27"/>
      <c r="D92" s="27"/>
      <c r="E92" s="27"/>
      <c r="F92" s="27"/>
      <c r="G92" s="27"/>
      <c r="H92" s="27"/>
      <c r="I92" s="27"/>
      <c r="J92" s="27"/>
    </row>
    <row r="93" spans="1:10" s="28" customFormat="1" x14ac:dyDescent="0.3">
      <c r="A93" s="35"/>
      <c r="B93" s="26"/>
      <c r="C93" s="27"/>
      <c r="D93" s="27"/>
      <c r="E93" s="27"/>
      <c r="F93" s="27"/>
      <c r="G93" s="27"/>
      <c r="H93" s="27"/>
      <c r="I93" s="27"/>
      <c r="J93" s="27"/>
    </row>
    <row r="94" spans="1:10" s="28" customFormat="1" x14ac:dyDescent="0.3">
      <c r="A94" s="35"/>
      <c r="B94" s="26"/>
      <c r="C94" s="27"/>
      <c r="D94" s="27"/>
      <c r="E94" s="27"/>
      <c r="F94" s="27"/>
      <c r="G94" s="27"/>
      <c r="H94" s="27"/>
      <c r="I94" s="27"/>
      <c r="J94" s="27"/>
    </row>
    <row r="95" spans="1:10" s="28" customFormat="1" x14ac:dyDescent="0.3">
      <c r="A95" s="35"/>
      <c r="B95" s="26"/>
      <c r="C95" s="27"/>
      <c r="D95" s="27"/>
      <c r="E95" s="27"/>
      <c r="F95" s="27"/>
      <c r="G95" s="27"/>
      <c r="H95" s="27"/>
      <c r="I95" s="27"/>
      <c r="J95" s="27"/>
    </row>
    <row r="96" spans="1:10" s="28" customFormat="1" x14ac:dyDescent="0.3">
      <c r="A96" s="35"/>
      <c r="B96" s="26"/>
      <c r="C96" s="27"/>
      <c r="D96" s="27"/>
      <c r="E96" s="27"/>
      <c r="F96" s="27"/>
      <c r="G96" s="27"/>
      <c r="H96" s="27"/>
      <c r="I96" s="27"/>
      <c r="J96" s="27"/>
    </row>
    <row r="97" spans="1:10" s="28" customFormat="1" x14ac:dyDescent="0.3">
      <c r="A97" s="35"/>
      <c r="B97" s="26"/>
      <c r="C97" s="27"/>
      <c r="D97" s="27"/>
      <c r="E97" s="27"/>
      <c r="F97" s="27"/>
      <c r="G97" s="27"/>
      <c r="H97" s="27"/>
      <c r="I97" s="27"/>
      <c r="J97" s="27"/>
    </row>
    <row r="98" spans="1:10" s="28" customFormat="1" x14ac:dyDescent="0.3">
      <c r="A98" s="35"/>
      <c r="B98" s="26"/>
      <c r="C98" s="27"/>
      <c r="D98" s="27"/>
      <c r="E98" s="27"/>
      <c r="F98" s="27"/>
      <c r="G98" s="27"/>
      <c r="H98" s="27"/>
      <c r="I98" s="27"/>
      <c r="J98" s="27"/>
    </row>
    <row r="99" spans="1:10" s="28" customFormat="1" x14ac:dyDescent="0.3">
      <c r="A99" s="35"/>
      <c r="B99" s="26"/>
      <c r="C99" s="27"/>
      <c r="D99" s="27"/>
      <c r="E99" s="27"/>
      <c r="F99" s="27"/>
      <c r="G99" s="27"/>
      <c r="H99" s="27"/>
      <c r="I99" s="27"/>
      <c r="J99" s="27"/>
    </row>
    <row r="100" spans="1:10" s="28" customFormat="1" x14ac:dyDescent="0.3">
      <c r="A100" s="35"/>
      <c r="B100" s="26"/>
      <c r="C100" s="27"/>
      <c r="D100" s="27"/>
      <c r="E100" s="27"/>
      <c r="F100" s="27"/>
      <c r="G100" s="27"/>
      <c r="H100" s="27"/>
      <c r="I100" s="27"/>
      <c r="J100" s="27"/>
    </row>
    <row r="101" spans="1:10" s="28" customFormat="1" x14ac:dyDescent="0.3">
      <c r="A101" s="35"/>
      <c r="B101" s="26"/>
      <c r="C101" s="27"/>
      <c r="D101" s="27"/>
      <c r="E101" s="27"/>
      <c r="F101" s="27"/>
      <c r="G101" s="27"/>
      <c r="H101" s="27"/>
      <c r="I101" s="27"/>
      <c r="J101" s="27"/>
    </row>
    <row r="102" spans="1:10" s="28" customFormat="1" x14ac:dyDescent="0.3">
      <c r="A102" s="35"/>
      <c r="B102" s="26"/>
      <c r="C102" s="27"/>
      <c r="D102" s="27"/>
      <c r="E102" s="27"/>
      <c r="F102" s="27"/>
      <c r="G102" s="27"/>
      <c r="H102" s="27"/>
      <c r="I102" s="27"/>
      <c r="J102" s="27"/>
    </row>
    <row r="103" spans="1:10" s="28" customFormat="1" x14ac:dyDescent="0.3">
      <c r="A103" s="35"/>
      <c r="B103" s="26"/>
      <c r="C103" s="27"/>
      <c r="D103" s="27"/>
      <c r="E103" s="27"/>
      <c r="F103" s="27"/>
      <c r="G103" s="27"/>
      <c r="H103" s="27"/>
      <c r="I103" s="27"/>
      <c r="J103" s="27"/>
    </row>
    <row r="104" spans="1:10" s="28" customFormat="1" x14ac:dyDescent="0.3">
      <c r="A104" s="35"/>
      <c r="B104" s="26"/>
      <c r="C104" s="27"/>
      <c r="D104" s="27"/>
      <c r="E104" s="27"/>
      <c r="F104" s="27"/>
      <c r="G104" s="27"/>
      <c r="H104" s="27"/>
      <c r="I104" s="27"/>
      <c r="J104" s="27"/>
    </row>
    <row r="105" spans="1:10" s="28" customFormat="1" x14ac:dyDescent="0.3">
      <c r="A105" s="35"/>
      <c r="B105" s="26"/>
      <c r="C105" s="27"/>
      <c r="D105" s="27"/>
      <c r="E105" s="27"/>
      <c r="F105" s="27"/>
      <c r="G105" s="27"/>
      <c r="H105" s="27"/>
      <c r="I105" s="27"/>
      <c r="J105" s="27"/>
    </row>
    <row r="106" spans="1:10" s="28" customFormat="1" x14ac:dyDescent="0.3">
      <c r="A106" s="35"/>
      <c r="B106" s="26"/>
      <c r="C106" s="27"/>
      <c r="D106" s="27"/>
      <c r="E106" s="27"/>
      <c r="F106" s="27"/>
      <c r="G106" s="27"/>
      <c r="H106" s="27"/>
      <c r="I106" s="27"/>
      <c r="J106" s="27"/>
    </row>
    <row r="107" spans="1:10" s="28" customFormat="1" x14ac:dyDescent="0.3">
      <c r="A107" s="35"/>
      <c r="B107" s="26"/>
      <c r="C107" s="27"/>
      <c r="D107" s="27"/>
      <c r="E107" s="27"/>
      <c r="F107" s="27"/>
      <c r="G107" s="27"/>
      <c r="H107" s="27"/>
      <c r="I107" s="27"/>
      <c r="J107" s="27"/>
    </row>
    <row r="108" spans="1:10" s="28" customFormat="1" x14ac:dyDescent="0.3">
      <c r="A108" s="35"/>
      <c r="B108" s="26"/>
      <c r="C108" s="27"/>
      <c r="D108" s="27"/>
      <c r="E108" s="27"/>
      <c r="F108" s="27"/>
      <c r="G108" s="27"/>
      <c r="H108" s="27"/>
      <c r="I108" s="27"/>
      <c r="J108" s="27"/>
    </row>
    <row r="109" spans="1:10" s="28" customFormat="1" x14ac:dyDescent="0.3">
      <c r="A109" s="35"/>
      <c r="B109" s="26"/>
      <c r="C109" s="27"/>
      <c r="D109" s="27"/>
      <c r="E109" s="27"/>
      <c r="F109" s="27"/>
      <c r="G109" s="27"/>
      <c r="H109" s="27"/>
      <c r="I109" s="27"/>
      <c r="J109" s="27"/>
    </row>
    <row r="110" spans="1:10" s="28" customFormat="1" x14ac:dyDescent="0.3">
      <c r="A110" s="35"/>
      <c r="B110" s="26"/>
      <c r="C110" s="27"/>
      <c r="D110" s="27"/>
      <c r="E110" s="27"/>
      <c r="F110" s="27"/>
      <c r="G110" s="27"/>
      <c r="H110" s="27"/>
      <c r="I110" s="27"/>
      <c r="J110" s="27"/>
    </row>
    <row r="111" spans="1:10" s="28" customFormat="1" x14ac:dyDescent="0.3">
      <c r="A111" s="35"/>
      <c r="B111" s="26"/>
      <c r="C111" s="27"/>
      <c r="D111" s="27"/>
      <c r="E111" s="27"/>
      <c r="F111" s="27"/>
      <c r="G111" s="27"/>
      <c r="H111" s="27"/>
      <c r="I111" s="27"/>
      <c r="J111" s="27"/>
    </row>
    <row r="112" spans="1:10" s="28" customFormat="1" x14ac:dyDescent="0.3">
      <c r="A112" s="35"/>
      <c r="B112" s="26"/>
      <c r="C112" s="27"/>
      <c r="D112" s="27"/>
      <c r="E112" s="27"/>
      <c r="F112" s="27"/>
      <c r="G112" s="27"/>
      <c r="H112" s="27"/>
      <c r="I112" s="27"/>
      <c r="J112" s="27"/>
    </row>
    <row r="113" spans="1:10" s="28" customFormat="1" x14ac:dyDescent="0.3">
      <c r="A113" s="35"/>
      <c r="B113" s="26"/>
      <c r="C113" s="27"/>
      <c r="D113" s="27"/>
      <c r="E113" s="27"/>
      <c r="F113" s="27"/>
      <c r="G113" s="27"/>
      <c r="H113" s="27"/>
      <c r="I113" s="27"/>
      <c r="J113" s="27"/>
    </row>
    <row r="114" spans="1:10" s="28" customFormat="1" x14ac:dyDescent="0.3">
      <c r="A114" s="35"/>
      <c r="B114" s="26"/>
      <c r="C114" s="27"/>
      <c r="D114" s="27"/>
      <c r="E114" s="27"/>
      <c r="F114" s="27"/>
      <c r="G114" s="27"/>
      <c r="H114" s="27"/>
      <c r="I114" s="27"/>
      <c r="J114" s="27"/>
    </row>
    <row r="115" spans="1:10" s="28" customFormat="1" x14ac:dyDescent="0.3">
      <c r="A115" s="35"/>
      <c r="B115" s="29"/>
      <c r="C115" s="30"/>
      <c r="D115" s="30"/>
      <c r="E115" s="30"/>
      <c r="F115" s="30"/>
      <c r="G115" s="30"/>
      <c r="H115" s="30"/>
      <c r="I115" s="30"/>
      <c r="J115" s="30"/>
    </row>
    <row r="116" spans="1:10" s="28" customFormat="1" x14ac:dyDescent="0.3">
      <c r="A116" s="35"/>
      <c r="B116" s="29"/>
      <c r="C116" s="30"/>
      <c r="D116" s="30"/>
      <c r="E116" s="30"/>
      <c r="F116" s="30"/>
      <c r="G116" s="30"/>
      <c r="H116" s="30"/>
      <c r="I116" s="30"/>
      <c r="J116" s="30"/>
    </row>
    <row r="117" spans="1:10" s="28" customFormat="1" x14ac:dyDescent="0.3">
      <c r="A117" s="35"/>
      <c r="B117" s="29"/>
      <c r="C117" s="30"/>
      <c r="D117" s="30"/>
      <c r="E117" s="30"/>
      <c r="F117" s="30"/>
      <c r="G117" s="30"/>
      <c r="H117" s="30"/>
      <c r="I117" s="30"/>
      <c r="J117" s="30"/>
    </row>
    <row r="118" spans="1:10" s="28" customFormat="1" x14ac:dyDescent="0.3">
      <c r="A118" s="35"/>
      <c r="B118" s="29"/>
      <c r="C118" s="30"/>
      <c r="D118" s="30"/>
      <c r="E118" s="30"/>
      <c r="F118" s="30"/>
      <c r="G118" s="30"/>
      <c r="H118" s="30"/>
      <c r="I118" s="30"/>
      <c r="J118" s="30"/>
    </row>
    <row r="119" spans="1:10" s="28" customFormat="1" x14ac:dyDescent="0.3">
      <c r="A119" s="35"/>
      <c r="B119" s="26"/>
      <c r="C119" s="27"/>
      <c r="D119" s="27"/>
      <c r="E119" s="27"/>
      <c r="F119" s="27"/>
      <c r="G119" s="27"/>
      <c r="H119" s="27"/>
      <c r="I119" s="27"/>
      <c r="J119" s="27"/>
    </row>
    <row r="120" spans="1:10" s="28" customFormat="1" x14ac:dyDescent="0.3">
      <c r="A120" s="35"/>
      <c r="B120" s="29"/>
      <c r="C120" s="30"/>
      <c r="D120" s="30"/>
      <c r="E120" s="30"/>
      <c r="F120" s="30"/>
      <c r="G120" s="30"/>
      <c r="H120" s="30"/>
      <c r="I120" s="30"/>
      <c r="J120" s="30"/>
    </row>
    <row r="121" spans="1:10" s="28" customFormat="1" x14ac:dyDescent="0.3">
      <c r="A121" s="35"/>
      <c r="B121" s="31"/>
      <c r="C121" s="32"/>
      <c r="D121" s="32"/>
      <c r="E121" s="32"/>
      <c r="F121" s="32"/>
      <c r="G121" s="32"/>
      <c r="H121" s="32"/>
      <c r="I121" s="32"/>
      <c r="J121" s="32"/>
    </row>
    <row r="122" spans="1:10" s="28" customFormat="1" x14ac:dyDescent="0.3">
      <c r="A122" s="35"/>
      <c r="B122" s="26"/>
      <c r="C122" s="27"/>
      <c r="D122" s="27"/>
      <c r="E122" s="27"/>
      <c r="F122" s="27"/>
      <c r="G122" s="27"/>
      <c r="H122" s="27"/>
      <c r="I122" s="27"/>
      <c r="J122" s="27"/>
    </row>
    <row r="123" spans="1:10" s="28" customFormat="1" x14ac:dyDescent="0.3">
      <c r="A123" s="35"/>
      <c r="B123" s="26"/>
      <c r="C123" s="27"/>
      <c r="D123" s="27"/>
      <c r="E123" s="27"/>
      <c r="F123" s="27"/>
      <c r="G123" s="27"/>
      <c r="H123" s="27"/>
      <c r="I123" s="27"/>
      <c r="J123" s="27"/>
    </row>
    <row r="124" spans="1:10" s="28" customFormat="1" x14ac:dyDescent="0.3">
      <c r="A124" s="35"/>
      <c r="B124" s="26"/>
      <c r="C124" s="27"/>
      <c r="D124" s="27"/>
      <c r="E124" s="27"/>
      <c r="F124" s="27"/>
      <c r="G124" s="27"/>
      <c r="H124" s="27"/>
      <c r="I124" s="27"/>
      <c r="J124" s="27"/>
    </row>
    <row r="125" spans="1:10" s="28" customFormat="1" x14ac:dyDescent="0.3">
      <c r="A125" s="35"/>
      <c r="B125" s="26"/>
      <c r="C125" s="27"/>
      <c r="D125" s="27"/>
      <c r="E125" s="27"/>
      <c r="F125" s="27"/>
      <c r="G125" s="27"/>
      <c r="H125" s="27"/>
      <c r="I125" s="27"/>
      <c r="J125" s="27"/>
    </row>
    <row r="126" spans="1:10" s="28" customFormat="1" x14ac:dyDescent="0.3">
      <c r="A126" s="35"/>
      <c r="B126" s="26"/>
      <c r="C126" s="27"/>
      <c r="D126" s="27"/>
      <c r="E126" s="27"/>
      <c r="F126" s="27"/>
      <c r="G126" s="27"/>
      <c r="H126" s="27"/>
      <c r="I126" s="27"/>
      <c r="J126" s="27"/>
    </row>
    <row r="127" spans="1:10" s="28" customFormat="1" x14ac:dyDescent="0.3">
      <c r="A127" s="35"/>
      <c r="B127" s="26"/>
      <c r="C127" s="27"/>
      <c r="D127" s="27"/>
      <c r="E127" s="27"/>
      <c r="F127" s="27"/>
      <c r="G127" s="27"/>
      <c r="H127" s="27"/>
      <c r="I127" s="27"/>
      <c r="J127" s="27"/>
    </row>
    <row r="128" spans="1:10" s="28" customFormat="1" x14ac:dyDescent="0.3">
      <c r="A128" s="35"/>
      <c r="B128" s="26"/>
      <c r="C128" s="27"/>
      <c r="D128" s="27"/>
      <c r="E128" s="27"/>
      <c r="F128" s="27"/>
      <c r="G128" s="27"/>
      <c r="H128" s="27"/>
      <c r="I128" s="27"/>
      <c r="J128" s="27"/>
    </row>
    <row r="129" spans="1:10" s="28" customFormat="1" x14ac:dyDescent="0.3">
      <c r="A129" s="35"/>
      <c r="B129" s="26"/>
      <c r="C129" s="27"/>
      <c r="D129" s="27"/>
      <c r="E129" s="27"/>
      <c r="F129" s="27"/>
      <c r="G129" s="27"/>
      <c r="H129" s="27"/>
      <c r="I129" s="27"/>
      <c r="J129" s="27"/>
    </row>
    <row r="130" spans="1:10" s="28" customFormat="1" x14ac:dyDescent="0.3">
      <c r="A130" s="35"/>
      <c r="B130" s="26"/>
      <c r="C130" s="27"/>
      <c r="D130" s="27"/>
      <c r="E130" s="27"/>
      <c r="F130" s="27"/>
      <c r="G130" s="27"/>
      <c r="H130" s="27"/>
      <c r="I130" s="27"/>
      <c r="J130" s="27"/>
    </row>
    <row r="131" spans="1:10" s="28" customFormat="1" x14ac:dyDescent="0.3">
      <c r="A131" s="35"/>
      <c r="B131" s="26"/>
      <c r="C131" s="27"/>
      <c r="D131" s="27"/>
      <c r="E131" s="27"/>
      <c r="F131" s="27"/>
      <c r="G131" s="27"/>
      <c r="H131" s="27"/>
      <c r="I131" s="27"/>
      <c r="J131" s="27"/>
    </row>
    <row r="132" spans="1:10" s="28" customFormat="1" x14ac:dyDescent="0.3">
      <c r="A132" s="35"/>
      <c r="B132" s="26"/>
      <c r="C132" s="27"/>
      <c r="D132" s="27"/>
      <c r="E132" s="27"/>
      <c r="F132" s="27"/>
      <c r="G132" s="27"/>
      <c r="H132" s="27"/>
      <c r="I132" s="27"/>
      <c r="J132" s="27"/>
    </row>
    <row r="133" spans="1:10" s="28" customFormat="1" x14ac:dyDescent="0.3">
      <c r="A133" s="35"/>
      <c r="B133" s="26"/>
      <c r="C133" s="27"/>
      <c r="D133" s="27"/>
      <c r="E133" s="27"/>
      <c r="F133" s="27"/>
      <c r="G133" s="27"/>
      <c r="H133" s="27"/>
      <c r="I133" s="27"/>
      <c r="J133" s="27"/>
    </row>
    <row r="134" spans="1:10" s="28" customFormat="1" x14ac:dyDescent="0.3">
      <c r="A134" s="35"/>
      <c r="B134" s="26"/>
      <c r="C134" s="27"/>
      <c r="D134" s="27"/>
      <c r="E134" s="27"/>
      <c r="F134" s="27"/>
      <c r="G134" s="27"/>
      <c r="H134" s="27"/>
      <c r="I134" s="27"/>
      <c r="J134" s="27"/>
    </row>
    <row r="135" spans="1:10" s="28" customFormat="1" x14ac:dyDescent="0.3">
      <c r="A135" s="35"/>
      <c r="B135" s="26"/>
      <c r="C135" s="27"/>
      <c r="D135" s="27"/>
      <c r="E135" s="27"/>
      <c r="F135" s="27"/>
      <c r="G135" s="27"/>
      <c r="H135" s="27"/>
      <c r="I135" s="27"/>
      <c r="J135" s="27"/>
    </row>
    <row r="136" spans="1:10" s="28" customFormat="1" x14ac:dyDescent="0.3">
      <c r="A136" s="35"/>
      <c r="B136" s="26"/>
      <c r="C136" s="27"/>
      <c r="D136" s="27"/>
      <c r="E136" s="27"/>
      <c r="F136" s="27"/>
      <c r="G136" s="27"/>
      <c r="H136" s="27"/>
      <c r="I136" s="27"/>
      <c r="J136" s="27"/>
    </row>
    <row r="137" spans="1:10" s="28" customFormat="1" x14ac:dyDescent="0.3">
      <c r="A137" s="35"/>
      <c r="B137" s="26"/>
      <c r="C137" s="27"/>
      <c r="D137" s="27"/>
      <c r="E137" s="27"/>
      <c r="F137" s="27"/>
      <c r="G137" s="27"/>
      <c r="H137" s="27"/>
      <c r="I137" s="27"/>
      <c r="J137" s="27"/>
    </row>
    <row r="138" spans="1:10" s="28" customFormat="1" x14ac:dyDescent="0.3">
      <c r="A138" s="35"/>
      <c r="B138" s="26"/>
      <c r="C138" s="27"/>
      <c r="D138" s="27"/>
      <c r="E138" s="27"/>
      <c r="F138" s="27"/>
      <c r="G138" s="27"/>
      <c r="H138" s="27"/>
      <c r="I138" s="27"/>
      <c r="J138" s="27"/>
    </row>
    <row r="139" spans="1:10" s="28" customFormat="1" x14ac:dyDescent="0.3">
      <c r="A139" s="35"/>
      <c r="B139" s="26"/>
      <c r="C139" s="27"/>
      <c r="D139" s="27"/>
      <c r="E139" s="27"/>
      <c r="F139" s="27"/>
      <c r="G139" s="27"/>
      <c r="H139" s="27"/>
      <c r="I139" s="27"/>
      <c r="J139" s="27"/>
    </row>
    <row r="140" spans="1:10" s="28" customFormat="1" x14ac:dyDescent="0.3">
      <c r="A140" s="35"/>
      <c r="B140" s="26"/>
      <c r="C140" s="27"/>
      <c r="D140" s="27"/>
      <c r="E140" s="27"/>
      <c r="F140" s="27"/>
      <c r="G140" s="27"/>
      <c r="H140" s="27"/>
      <c r="I140" s="27"/>
      <c r="J140" s="27"/>
    </row>
    <row r="141" spans="1:10" s="28" customFormat="1" x14ac:dyDescent="0.3">
      <c r="A141" s="35"/>
      <c r="B141" s="26"/>
      <c r="C141" s="27"/>
      <c r="D141" s="27"/>
      <c r="E141" s="27"/>
      <c r="F141" s="27"/>
      <c r="G141" s="27"/>
      <c r="H141" s="27"/>
      <c r="I141" s="27"/>
      <c r="J141" s="27"/>
    </row>
    <row r="142" spans="1:10" s="28" customFormat="1" x14ac:dyDescent="0.3">
      <c r="A142" s="35"/>
      <c r="B142" s="26"/>
      <c r="C142" s="27"/>
      <c r="D142" s="27"/>
      <c r="E142" s="27"/>
      <c r="F142" s="27"/>
      <c r="G142" s="27"/>
      <c r="H142" s="27"/>
      <c r="I142" s="27"/>
      <c r="J142" s="27"/>
    </row>
  </sheetData>
  <mergeCells count="9">
    <mergeCell ref="I7:K7"/>
    <mergeCell ref="G8:K8"/>
    <mergeCell ref="H9:K9"/>
    <mergeCell ref="A11:K11"/>
    <mergeCell ref="G1:K1"/>
    <mergeCell ref="G2:K2"/>
    <mergeCell ref="G3:K3"/>
    <mergeCell ref="G4:K4"/>
    <mergeCell ref="G5:K5"/>
  </mergeCells>
  <pageMargins left="0.39370078740157483" right="0.39370078740157483" top="1.1811023622047245" bottom="0.39370078740157483" header="0" footer="0"/>
  <pageSetup paperSize="9" scale="80" firstPageNumber="25" fitToHeight="3" orientation="landscape" useFirstPageNumber="1" r:id="rId1"/>
  <headerFooter scaleWithDoc="0" alignWithMargins="0">
    <oddHeader>&amp;C&amp;"Times New Roman,обычный"&amp;P</oddHeader>
  </headerFooter>
  <rowBreaks count="1" manualBreakCount="1">
    <brk id="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 </vt:lpstr>
      <vt:lpstr>'Приложение № 1 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2026-04-30T09:26:55Z</dcterms:modified>
</cp:coreProperties>
</file>