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Common\Заворотнюк А.А\Распоряжение № 137рп\"/>
    </mc:Choice>
  </mc:AlternateContent>
  <bookViews>
    <workbookView xWindow="-120" yWindow="-120" windowWidth="29040" windowHeight="15840"/>
  </bookViews>
  <sheets>
    <sheet name="Новая ред. Приложение №2.2" sheetId="12" r:id="rId1"/>
  </sheets>
  <definedNames>
    <definedName name="_xlnm.Print_Titles" localSheetId="0">'Новая ред. Приложение №2.2'!$14:$14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9" i="12" l="1"/>
  <c r="C144" i="12"/>
  <c r="C139" i="12"/>
  <c r="C135" i="12"/>
  <c r="C136" i="12" s="1"/>
  <c r="C127" i="12"/>
  <c r="C123" i="12"/>
  <c r="C124" i="12" s="1"/>
  <c r="C128" i="12" s="1"/>
  <c r="C117" i="12"/>
  <c r="C118" i="12" s="1"/>
  <c r="C112" i="12"/>
  <c r="C115" i="12" s="1"/>
  <c r="C109" i="12"/>
  <c r="C110" i="12" s="1"/>
  <c r="C107" i="12"/>
  <c r="C101" i="12"/>
  <c r="C104" i="12" s="1"/>
  <c r="C97" i="12"/>
  <c r="C98" i="12" s="1"/>
  <c r="C94" i="12"/>
  <c r="C95" i="12" s="1"/>
  <c r="C91" i="12"/>
  <c r="C92" i="12" s="1"/>
  <c r="C84" i="12"/>
  <c r="C82" i="12"/>
  <c r="C74" i="12"/>
  <c r="C75" i="12" s="1"/>
  <c r="C76" i="12" s="1"/>
  <c r="C64" i="12"/>
  <c r="C65" i="12" s="1"/>
  <c r="C62" i="12"/>
  <c r="C58" i="12"/>
  <c r="C59" i="12" s="1"/>
  <c r="C56" i="12"/>
  <c r="C53" i="12"/>
  <c r="C49" i="12"/>
  <c r="C48" i="12"/>
  <c r="C45" i="12"/>
  <c r="C46" i="12" s="1"/>
  <c r="C39" i="12"/>
  <c r="C37" i="12"/>
  <c r="C35" i="12"/>
  <c r="C34" i="12"/>
  <c r="C33" i="12"/>
  <c r="C27" i="12"/>
  <c r="C26" i="12"/>
  <c r="C18" i="12"/>
  <c r="C15" i="12"/>
  <c r="C28" i="12" l="1"/>
  <c r="C29" i="12" s="1"/>
  <c r="C89" i="12"/>
  <c r="C43" i="12"/>
  <c r="C140" i="12"/>
  <c r="C145" i="12" s="1"/>
  <c r="C50" i="12"/>
  <c r="C119" i="12"/>
  <c r="C66" i="12" l="1"/>
  <c r="C68" i="12" s="1"/>
  <c r="C130" i="12"/>
  <c r="C21" i="12" l="1"/>
</calcChain>
</file>

<file path=xl/sharedStrings.xml><?xml version="1.0" encoding="utf-8"?>
<sst xmlns="http://schemas.openxmlformats.org/spreadsheetml/2006/main" count="136" uniqueCount="101">
  <si>
    <t>Итого по программе капитальных вложений</t>
  </si>
  <si>
    <t>Итого по программе капитального ремонта</t>
  </si>
  <si>
    <t>№ п/п</t>
  </si>
  <si>
    <t xml:space="preserve">Наименование объекта </t>
  </si>
  <si>
    <t>Программа капитальных вложений</t>
  </si>
  <si>
    <t xml:space="preserve">Сумма, руб. </t>
  </si>
  <si>
    <t>Программа капитального ремонта</t>
  </si>
  <si>
    <t>Итого по подстатье 240230</t>
  </si>
  <si>
    <t>Итого по подстатье 111070</t>
  </si>
  <si>
    <t>Товары и услуги, не отнесенные к другим подстатьям (111070)</t>
  </si>
  <si>
    <t>Итого по подстатье 240330</t>
  </si>
  <si>
    <t>Итого по подстатье 240340</t>
  </si>
  <si>
    <t>Итого:</t>
  </si>
  <si>
    <t>Государственная администрация г. Бендеры</t>
  </si>
  <si>
    <t xml:space="preserve">Министерство по социальной защите и труду Приднестровской Молдавской Республики </t>
  </si>
  <si>
    <t xml:space="preserve">Министерство обороны Приднестровской Молдавской Республики </t>
  </si>
  <si>
    <t xml:space="preserve">Государственная служба по культуре и историческому наследию Приднестровской Молдавской Республики </t>
  </si>
  <si>
    <t xml:space="preserve">Экспертиза проектно-сметной документации </t>
  </si>
  <si>
    <t>Государственная администрация  Каменского района и г. Каменки</t>
  </si>
  <si>
    <t xml:space="preserve">Министерство экономического развития Приднестровской Молдавской Республики </t>
  </si>
  <si>
    <t>Капитальный ремонт парка "Октябрьский" в г. Бендеры, в том числе проектные работы и технический надзор</t>
  </si>
  <si>
    <t>Капитальный ремонт СВА с. Парканы ГУ "Бендерский центр амбулаторно-поликлинической помощи", расположенной по адресу: с. Парканы, ул. Ленина, 83, в том числе проектные работы, технический надзор и благоустройство</t>
  </si>
  <si>
    <t>"О республиканском бюджете на 2026 год"</t>
  </si>
  <si>
    <t>ДОХОДЫ ВСЕГО, в том числе:</t>
  </si>
  <si>
    <t>1.1.</t>
  </si>
  <si>
    <t>РАСХОДЫ ВСЕГО, в том числе:</t>
  </si>
  <si>
    <t>Приложение № 2.2</t>
  </si>
  <si>
    <t>Прочие поступления, установленные в статье 5 (секретно)</t>
  </si>
  <si>
    <t>Разработка (изменение) проектно-сметной документации</t>
  </si>
  <si>
    <t>Государственная администрация Рыбницкого района и г. Рыбницы</t>
  </si>
  <si>
    <t>Капитальный ремонт  МОУ "Каменская ОСШГ № 2", расположенного по адресу: г. Каменка, ул. Ленина, 46, в том числе технический надзор</t>
  </si>
  <si>
    <t>Капитальный ремонт МОУ "Рашковская ОСШ-детский сад им. Ф. И. Жарчинского", расположенного по адресу: с. Рашков, ул. Ленина, 130, в том числе технический надзор</t>
  </si>
  <si>
    <t xml:space="preserve">Министерство здравоохранения Приднестровской Молдавской Республики </t>
  </si>
  <si>
    <t>Государственная администрация Григориопольского района и г. Григориополя</t>
  </si>
  <si>
    <t>Капитальный ремонт ГУ "Бендерская центральная городская больница", расположенного по адресу: г. Бендеры, ул. Б. Восстания, 146, в том числе проектные работы и технический надзор</t>
  </si>
  <si>
    <t>Капитальный ремонт урологической операционной педиатрического стационара и двух родильных залов акушерско-гинекологического стационара ГУ "Бендерский центр матери и ребенка", расположенного по адресу: г. Бендеры, ул. Протягайловская, 6, в том числе проектные работы и технический надзор</t>
  </si>
  <si>
    <t>Государственная администрация Слободзейского района и г. Слободзеи</t>
  </si>
  <si>
    <t>Замена оконных блоков в помещении столовой МОУ "Рыбницкая русская средняя образовательная школа № 6 с лицейскими классами", расположенного по адресу: г. Рыбница, ул. Кирова, 134, в том числе технический надзор</t>
  </si>
  <si>
    <t>Реконструкция с усилением фундамента учебного корпуса ГОУ ВПО "Приднестровский государственный институт искусств им. А. Г. Рубинштейна", расположенного по адресу: г. Тирасполь, ул. Луначарского, 26, в том числе проектные работы и технический надзор</t>
  </si>
  <si>
    <t>Строительство пристройки к зданию корпуса ГУ "Тираспольский психоневрологический дом-интернат", расположенного по адресу: г. Тирасполь, ул. Гвардейская, 9, в том числе проектные работы и технический надзор</t>
  </si>
  <si>
    <t>Реконструкция поликлиники ГУ "Григориопольская центральная районная больница", расположенного по адресу: г. Григориополь, ул. Дзержинского, 34, в том числе проектные работы, технический надзор и благоустройство</t>
  </si>
  <si>
    <t>Капитальные вложения в строительство объектов социально-культурного назначения (240230)</t>
  </si>
  <si>
    <t>Капитальный ремонт объектов социально-культурного назначения (240330)</t>
  </si>
  <si>
    <t>Капитальный ремонт административных зданий (240340)</t>
  </si>
  <si>
    <t>Капитальный ремонт СВА с. Протягайловка ГУ "Бендерский центр амбулаторно-поликлинической помощи", расположенной по адресу: с. Протягайловка, пер. Первомайский, 6, в том числе проектные работы, технический надзор и благоустройство</t>
  </si>
  <si>
    <t xml:space="preserve">Министерство цифрового развития, связи и массовых коммуникаций Приднестровской Молдавской Республики </t>
  </si>
  <si>
    <t>1.</t>
  </si>
  <si>
    <t>Государственная администрация г. Тирасполя</t>
  </si>
  <si>
    <t>Государственная администрация Рыбницкого района и г. Рыбница</t>
  </si>
  <si>
    <t>Государственная администрация г. Днестровск</t>
  </si>
  <si>
    <t>Приднестровский государственный университет им. Т.Г. Шевченко</t>
  </si>
  <si>
    <t>Участие Правительства в осуществлении отдельных программ (290 000)</t>
  </si>
  <si>
    <t>Государственная администрация г. Дубоссарского района и г.Дубоссары</t>
  </si>
  <si>
    <t>Итого по мероприятиям по благоустройству и сохранению мест захоронений Героев Советского Союза, полных кавалеров ордена Славы и мемориалов воинской славы Великой Отечественной войны на 2024–2025 годы</t>
  </si>
  <si>
    <t>Итого по подстатье 290 000</t>
  </si>
  <si>
    <t>Реконструкция педиатрического стационара ГУ «Республиканский центр матери и ребенка» по адресу: г. Тирасполь, ул. 1 Мая, 58, в том числе   проектные работы</t>
  </si>
  <si>
    <t>Реконструкция операционного блока ГУ "Дубоссарская центральная районная больница", расположенного по адресу: г. Дубоссары, ул. Фрунзе, 46</t>
  </si>
  <si>
    <t>Благоустройство ГУ "Республиканская клиническая больница", расположенного по адресу: г. Тирасполь, ул. Мира, 33</t>
  </si>
  <si>
    <t>Министерство экономического развития Приднестровской Молдавской Республики</t>
  </si>
  <si>
    <t>Завершение строительства базы отдыха "Прометей", расположенной по адресу: Слободзейский район, земли Кицканского лесничества ГУП "РЛПХ"</t>
  </si>
  <si>
    <t xml:space="preserve">Капитальный ремонт отделения переливания крови, ГУ "Республиканская клиническая больница", расположенного по адресу:  г. Тирасполь, ул. Мира, 33  </t>
  </si>
  <si>
    <t>Капитальный ремонт здания компьютерной томографии ГУ "Республиканская клиническая больница", расположенного по адресу: г. Тирасполь, ул. Мира, 33</t>
  </si>
  <si>
    <t>Капитальный ремонт рентген-кабинета в противотуберкулезном диспансере ГУ «Республиканская клиническая больница», расположенном по адресу: г. Тирасполь, ул. Мира, 33, в том числе проектные работы</t>
  </si>
  <si>
    <t>Капитальный ремонт учебного корпуса № 4 (Г) ГОУ "ПГУ им. Т. Г. Шевченко", расположенного по адресу: г. Тирасполь, ул. Свердлова, 73</t>
  </si>
  <si>
    <t>Капитальный ремонт учебного корпуса № 3 ГОУ "ПГУ им. Т.Г. Шевченко", расположенного по адресу: г. Тирасполь, ул. 25 Октября, 128</t>
  </si>
  <si>
    <t xml:space="preserve"> к Закону Приднестровской Молдавской Республики</t>
  </si>
  <si>
    <t>Закон Приднестровской Молдавской Республики</t>
  </si>
  <si>
    <t>"О внесении изменений и дополнений в</t>
  </si>
  <si>
    <t>Отчисления от единого таможенного платежа</t>
  </si>
  <si>
    <t>ОСТАТКИ, сложившиеся по состоянию на 01.01.2026 г. ВСЕГО, в том числе:</t>
  </si>
  <si>
    <t xml:space="preserve">2. </t>
  </si>
  <si>
    <t>3.</t>
  </si>
  <si>
    <t>2.1.</t>
  </si>
  <si>
    <t>Замена оконных блоков в многоквартирных жилых домах</t>
  </si>
  <si>
    <r>
      <t xml:space="preserve">Реконструкция Тираспольского городского стадиона им. Е. Я. Шинкаренко (2 этап), расположенного по адресу: г. Тирасполь,  ул. Мира, 21,и ледового катка, расположенного по адресу: г.Тирасполь, ул.Синева, 3,  в том числе проектные работы (в том числе кредиторская задолженность за 2025 год </t>
    </r>
    <r>
      <rPr>
        <b/>
        <sz val="10"/>
        <rFont val="Times New Roman"/>
        <family val="1"/>
        <charset val="204"/>
      </rPr>
      <t>85 971</t>
    </r>
    <r>
      <rPr>
        <sz val="10"/>
        <rFont val="Times New Roman"/>
        <family val="1"/>
        <charset val="204"/>
      </rPr>
      <t xml:space="preserve"> рубль)</t>
    </r>
  </si>
  <si>
    <r>
      <t xml:space="preserve">Капитальный ремонт инфекционного корпуса, лит. И, ГУ "Республиканская клиническая больница", расположенного по адресу:  г. Тирасполь, ул. Мира, 33  (1 этап), в том числе проектные работы (в том числе кредиторская задолженность за 2025 год </t>
    </r>
    <r>
      <rPr>
        <b/>
        <sz val="10"/>
        <rFont val="Times New Roman"/>
        <family val="1"/>
        <charset val="204"/>
      </rPr>
      <t>100 613 рублей)</t>
    </r>
  </si>
  <si>
    <r>
      <t>Капитальный ремонт литер "М", столовая в ГУП "ОК "Днестровские зори", в том числе проектные работы (в том числе кредиторская задолженность за 2025 год</t>
    </r>
    <r>
      <rPr>
        <b/>
        <sz val="10"/>
        <rFont val="Times New Roman"/>
        <family val="1"/>
        <charset val="204"/>
      </rPr>
      <t xml:space="preserve"> 2 529 850 рублей)</t>
    </r>
  </si>
  <si>
    <r>
      <t xml:space="preserve">Капитальный ремонт учебного корпуса № 11 (экономический факультет) ГОУ "ПГУ им. Т. Г. Шевченко", расположенного по адресу: г. Тирасполь,  бульвар Гагарина, 2  (в том числе кредиторская задолженность за 2025 год </t>
    </r>
    <r>
      <rPr>
        <b/>
        <sz val="10"/>
        <rFont val="Times New Roman"/>
        <family val="1"/>
        <charset val="204"/>
      </rPr>
      <t>651 768</t>
    </r>
    <r>
      <rPr>
        <sz val="10"/>
        <rFont val="Times New Roman"/>
        <family val="1"/>
        <charset val="204"/>
      </rPr>
      <t xml:space="preserve"> рублей)</t>
    </r>
  </si>
  <si>
    <t>исключить</t>
  </si>
  <si>
    <t>Реконструкция поликлиники ГУ "Слободзейская центральная районная больница", расположенного по адресу: г. Слободзея, ул. Ленина, 98 "а", в том числе проектные работы, благоустройство и технический надзор (в том числе кредиторская задолженность за 2025 год 1 015 029 рублей)</t>
  </si>
  <si>
    <t xml:space="preserve"> Реконструкция 1-го, 3-го и 4-го этажей кардиологического корпуса лит. С,  ГУ "Республиканская клиническая больница", расположенного по адресу: г. Тирасполь, ул. Мира, 33, в том числе проектные работы и технический надзор (с заменой лифта и устройством шатровой кровли) (в том числе кредиторская задолженность за 2025 год 1 786 397 рублей)</t>
  </si>
  <si>
    <r>
      <t>Создание Историко-краеведческого музея Приднестровья (3-й этап), расположенного по адресу: г. Тирасполь, ул. Покровская 40,42,44,46, ул. Федько,28 "Б", в том числе проектные работы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(в том числе кредиторская задолженность за 2025 год</t>
    </r>
    <r>
      <rPr>
        <b/>
        <sz val="1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4 765 781 рубль)</t>
    </r>
  </si>
  <si>
    <t>Реконструкция административно-хозяйственного комплекса строений МОУ "Григориопольская ОСШ № 2 им. А. Стоева с лицейскими классами", расположенного по адресу: г. Григориополь, ул. К. Маркса, № 187, в том числе технический надзор  (в том числе кредиторская задолженность за 2025 год 203 387 рублей)</t>
  </si>
  <si>
    <t>Восстановление парка Витгенштейна, г. Каменка, в том числе проектные работы и технический надзор (в том числе кредиторская задолженность за 2025 год 200 752 рубля)</t>
  </si>
  <si>
    <t>Капитальный ремонт инфекционного корпуса, лит. И, ГУ "Республиканская клиническая больница", расположенного по адресу:  г. Тирасполь, ул. Мира, 33  (2 этап), в том числе проектные работы (в том числе кредиторская задолженность за 2025 год 4 300 466 рублей)</t>
  </si>
  <si>
    <t>Капитальный ремонт городского стадиона, расположенного по адресу: г. Днестровск, ул. Строителей (в том числе кредиторская задолженность за 2025 год 118 271 рублей)</t>
  </si>
  <si>
    <t>Экспертиза проектно-сметной документации (в том числе кредиторская задолженность за 2025 год 5 330 рублей)</t>
  </si>
  <si>
    <r>
      <t>Реконструкция  терапевтического корпуса ГУ "Республиканская клиническая больница" под размещение обучающего (симуляционного) центра и администрации ГУ "Республиканская клиническая больница", расположенного по адресу: г. Тирасполь, ул. Мира, 33, в том числе проектные работы и технический надзор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(в том числе кредиторская задолженность за 2025 год</t>
    </r>
    <r>
      <rPr>
        <b/>
        <sz val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1 941 722 рубля</t>
    </r>
    <r>
      <rPr>
        <sz val="10"/>
        <rFont val="Times New Roman"/>
        <family val="1"/>
        <charset val="204"/>
      </rPr>
      <t>)</t>
    </r>
  </si>
  <si>
    <t>Строительство не завершенного строительством здания под пищеблок и прачечный блок ГУ "Республиканская клиническая больница", расположенного  по адресу: г. Тирасполь, ул. Мира, 33, в том числе проектные работы  (в том числе кредиторская задолженность за 2025 год 1 738 700 рублей)</t>
  </si>
  <si>
    <t>Устройство приточно-вытяжной вентиляции ФАПа с. Янтарное ГУ "Каменская центральная районная больница", расположенного по адресу: с. Янтарное, ул. Ленина, 18 А (в том числе кредиторская задолженность за 2025 год 876 рублей)</t>
  </si>
  <si>
    <t>Реконструкция операционного блока, отделения хирургии № 1, отделения гнойной хирургии,  ГУ "Рыбницкая центральная районная больница", расположенных по адресу:  г. Рыбница, ул. Грибоедова, 3, в том числе проектные работы (в том числе кредиторская задолжность за 2025 год  204 583 рубля)</t>
  </si>
  <si>
    <t>Строительство спортивно-актового зала под спортивные залы бокса МУДО "ДЮСШ г. Рыбница", расположенного по адресу: г. Рыбница, ул. Юбилейная, 33  (в том числе кредиторская задолженность за 2025 год 6 180 рублей)</t>
  </si>
  <si>
    <t>Капитальный ремонт Дома культуры с. Коротное, ул. Фрунзе, 43, в том числе технический надзор (в том числе кредиторская задолженность за 2025 год 636 339 рублей)</t>
  </si>
  <si>
    <t>Капитальный ремонт МОУ "Каменская ОСШ № 3", расположенного по адресу:  г. Каменка, ул. Кирова, 59, в том числе проектные работы и технический надзор (в том числе кредиторская задолженность за 2025 год 526 674 рубля)</t>
  </si>
  <si>
    <t xml:space="preserve"> Капитальный ремонт здания литер А, ГУ "Приднестровский государственный художественный музей", расположенного по адресу: г. Бендеры, ул. Калинина, 43, в том числе проектные работы и технический надзор (в том числе кредиторская задолженность за 2025 год 38 921 рубль)</t>
  </si>
  <si>
    <t>Продолжение работ по капитальному ремонту здания № 1, казарма-столовая, военный городок № 11, г. Рыбница, в том числе технический надзор (в том числе кредиторская задолженность за 2025 год 639 458 рублей)</t>
  </si>
  <si>
    <t>Капитальный ремонт части административного здания лит. А, состоящей из помещений второго этажа: №№№ 5-9, 11-28, 40, 41, общей площадью – 588,2 кв.м., расположенного по адресу: город Тирасполь, улица Свердлова, 57 (в том числе кредиторская задолженность за 2025 год 126 393 рубля)</t>
  </si>
  <si>
    <t>Благоустройство Мемориала воинской славы (устройство стелы, облицовка стен гранитными плитами, мощение тротуарной плиткой), г. Бендеры, площадь Героев (в том числе кредиторская задолженность за 2025 год 144 377 рублей)</t>
  </si>
  <si>
    <t>Капитальный ремонт скульптурной композиции, капитальный ремонт стен, благоустройство территории, установка памятных плит, устройство ограждения Мемориала жертвам фашизма, г. Дубоссары, ул. Зои   Космодемьянской, 22а, в том числе проектные работы (в том числе кредиторская задолженность за 2025 год 1 321 732 рублей)</t>
  </si>
  <si>
    <t>Основные характеристики, источники формирования и направления расходования средств Фонда капитальных вложений Приднестровской Молдавской Республики на 2026 год</t>
  </si>
  <si>
    <t>Приложение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</si>
</sst>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.00\ _L_-;\-* #,##0.00\ _L_-;_-* &quot;-&quot;??\ _L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</cellXfs>
  <cellStyles count="17">
    <cellStyle name="Обычный" xfId="0" builtinId="0"/>
    <cellStyle name="Обычный 2" xfId="1"/>
    <cellStyle name="Финансовый 2" xfId="2"/>
    <cellStyle name="Финансовый 2 2" xfId="7"/>
    <cellStyle name="Финансовый 2 3" xfId="5"/>
    <cellStyle name="Финансовый 2 3 2" xfId="9"/>
    <cellStyle name="Финансовый 2 3 3" xfId="11"/>
    <cellStyle name="Финансовый 2 3 4" xfId="14"/>
    <cellStyle name="Финансовый 2 3 5" xfId="16"/>
    <cellStyle name="Финансовый 2 4" xfId="4"/>
    <cellStyle name="Финансовый 2 5" xfId="8"/>
    <cellStyle name="Финансовый 2 6" xfId="10"/>
    <cellStyle name="Финансовый 2 7" xfId="13"/>
    <cellStyle name="Финансовый 2 8" xfId="15"/>
    <cellStyle name="Финансовый 3" xfId="3"/>
    <cellStyle name="Финансовый 4" xfId="6"/>
    <cellStyle name="Финансовый 5" xfId="12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0"/>
  <sheetViews>
    <sheetView tabSelected="1" zoomScaleNormal="100" zoomScaleSheetLayoutView="90" workbookViewId="0">
      <selection activeCell="A13" sqref="A13:C145"/>
    </sheetView>
  </sheetViews>
  <sheetFormatPr defaultColWidth="8.7109375" defaultRowHeight="12.75" x14ac:dyDescent="0.2"/>
  <cols>
    <col min="1" max="1" width="4.28515625" style="7" customWidth="1"/>
    <col min="2" max="2" width="77.140625" style="9" customWidth="1"/>
    <col min="3" max="3" width="13.42578125" style="8" customWidth="1"/>
    <col min="4" max="4" width="13.5703125" style="1" customWidth="1"/>
    <col min="5" max="16384" width="8.7109375" style="1"/>
  </cols>
  <sheetData>
    <row r="1" spans="1:3" x14ac:dyDescent="0.2">
      <c r="B1" s="37" t="s">
        <v>100</v>
      </c>
      <c r="C1" s="37"/>
    </row>
    <row r="2" spans="1:3" x14ac:dyDescent="0.2">
      <c r="B2" s="37" t="s">
        <v>65</v>
      </c>
      <c r="C2" s="37"/>
    </row>
    <row r="3" spans="1:3" x14ac:dyDescent="0.2">
      <c r="B3" s="37" t="s">
        <v>67</v>
      </c>
      <c r="C3" s="37"/>
    </row>
    <row r="4" spans="1:3" x14ac:dyDescent="0.2">
      <c r="B4" s="37" t="s">
        <v>66</v>
      </c>
      <c r="C4" s="37"/>
    </row>
    <row r="5" spans="1:3" x14ac:dyDescent="0.2">
      <c r="B5" s="37" t="s">
        <v>22</v>
      </c>
      <c r="C5" s="37"/>
    </row>
    <row r="6" spans="1:3" ht="13.15" x14ac:dyDescent="0.25">
      <c r="B6" s="34"/>
    </row>
    <row r="7" spans="1:3" x14ac:dyDescent="0.2">
      <c r="B7" s="37" t="s">
        <v>26</v>
      </c>
      <c r="C7" s="37"/>
    </row>
    <row r="8" spans="1:3" x14ac:dyDescent="0.2">
      <c r="B8" s="37" t="s">
        <v>65</v>
      </c>
      <c r="C8" s="37"/>
    </row>
    <row r="9" spans="1:3" x14ac:dyDescent="0.2">
      <c r="B9" s="37" t="s">
        <v>22</v>
      </c>
      <c r="C9" s="37"/>
    </row>
    <row r="10" spans="1:3" ht="13.15" x14ac:dyDescent="0.25">
      <c r="B10" s="36"/>
      <c r="C10" s="36"/>
    </row>
    <row r="11" spans="1:3" ht="13.15" x14ac:dyDescent="0.25">
      <c r="B11" s="36"/>
      <c r="C11" s="36"/>
    </row>
    <row r="12" spans="1:3" ht="29.25" customHeight="1" x14ac:dyDescent="0.2">
      <c r="A12" s="38" t="s">
        <v>99</v>
      </c>
      <c r="B12" s="38"/>
      <c r="C12" s="38"/>
    </row>
    <row r="13" spans="1:3" ht="13.15" x14ac:dyDescent="0.25">
      <c r="A13" s="35"/>
      <c r="B13" s="2"/>
      <c r="C13" s="3"/>
    </row>
    <row r="14" spans="1:3" ht="25.5" x14ac:dyDescent="0.2">
      <c r="A14" s="35" t="s">
        <v>2</v>
      </c>
      <c r="B14" s="2" t="s">
        <v>3</v>
      </c>
      <c r="C14" s="5" t="s">
        <v>5</v>
      </c>
    </row>
    <row r="15" spans="1:3" x14ac:dyDescent="0.2">
      <c r="A15" s="2" t="s">
        <v>46</v>
      </c>
      <c r="B15" s="12" t="s">
        <v>69</v>
      </c>
      <c r="C15" s="5">
        <f>C16</f>
        <v>442709</v>
      </c>
    </row>
    <row r="16" spans="1:3" x14ac:dyDescent="0.2">
      <c r="A16" s="35" t="s">
        <v>24</v>
      </c>
      <c r="B16" s="6" t="s">
        <v>68</v>
      </c>
      <c r="C16" s="3">
        <v>442709</v>
      </c>
    </row>
    <row r="17" spans="1:4" ht="13.15" x14ac:dyDescent="0.25">
      <c r="A17" s="35"/>
      <c r="B17" s="2"/>
      <c r="C17" s="3"/>
    </row>
    <row r="18" spans="1:4" x14ac:dyDescent="0.2">
      <c r="A18" s="2" t="s">
        <v>70</v>
      </c>
      <c r="B18" s="4" t="s">
        <v>23</v>
      </c>
      <c r="C18" s="5">
        <f>C19</f>
        <v>110698137</v>
      </c>
    </row>
    <row r="19" spans="1:4" x14ac:dyDescent="0.2">
      <c r="A19" s="35" t="s">
        <v>72</v>
      </c>
      <c r="B19" s="6" t="s">
        <v>27</v>
      </c>
      <c r="C19" s="3">
        <f>98353431+48088456-35743750</f>
        <v>110698137</v>
      </c>
    </row>
    <row r="20" spans="1:4" ht="13.15" x14ac:dyDescent="0.25">
      <c r="A20" s="35"/>
      <c r="B20" s="6"/>
      <c r="C20" s="3"/>
    </row>
    <row r="21" spans="1:4" x14ac:dyDescent="0.2">
      <c r="A21" s="2" t="s">
        <v>71</v>
      </c>
      <c r="B21" s="4" t="s">
        <v>25</v>
      </c>
      <c r="C21" s="5">
        <f>C68+C130+C140+C144</f>
        <v>111140846</v>
      </c>
      <c r="D21" s="11"/>
    </row>
    <row r="22" spans="1:4" ht="14.25" x14ac:dyDescent="0.2">
      <c r="A22" s="32"/>
      <c r="B22" s="28" t="s">
        <v>4</v>
      </c>
      <c r="C22" s="32"/>
    </row>
    <row r="23" spans="1:4" ht="13.15" x14ac:dyDescent="0.25">
      <c r="A23" s="35"/>
      <c r="B23" s="6"/>
      <c r="C23" s="3"/>
    </row>
    <row r="24" spans="1:4" x14ac:dyDescent="0.2">
      <c r="A24" s="33"/>
      <c r="B24" s="13" t="s">
        <v>9</v>
      </c>
      <c r="C24" s="33"/>
    </row>
    <row r="25" spans="1:4" x14ac:dyDescent="0.2">
      <c r="A25" s="13"/>
      <c r="B25" s="14" t="s">
        <v>19</v>
      </c>
      <c r="C25" s="15"/>
    </row>
    <row r="26" spans="1:4" x14ac:dyDescent="0.2">
      <c r="A26" s="35">
        <v>1</v>
      </c>
      <c r="B26" s="6" t="s">
        <v>28</v>
      </c>
      <c r="C26" s="16">
        <f>3508115+78787</f>
        <v>3586902</v>
      </c>
    </row>
    <row r="27" spans="1:4" ht="25.5" x14ac:dyDescent="0.2">
      <c r="A27" s="35">
        <v>2</v>
      </c>
      <c r="B27" s="6" t="s">
        <v>86</v>
      </c>
      <c r="C27" s="16">
        <f>300000-150000+32426</f>
        <v>182426</v>
      </c>
    </row>
    <row r="28" spans="1:4" x14ac:dyDescent="0.2">
      <c r="A28" s="35"/>
      <c r="B28" s="17" t="s">
        <v>12</v>
      </c>
      <c r="C28" s="5">
        <f>SUM(C26:C27)</f>
        <v>3769328</v>
      </c>
    </row>
    <row r="29" spans="1:4" x14ac:dyDescent="0.2">
      <c r="A29" s="35"/>
      <c r="B29" s="4" t="s">
        <v>8</v>
      </c>
      <c r="C29" s="5">
        <f>C28</f>
        <v>3769328</v>
      </c>
    </row>
    <row r="30" spans="1:4" ht="13.15" x14ac:dyDescent="0.25">
      <c r="A30" s="35"/>
      <c r="B30" s="6"/>
      <c r="C30" s="3"/>
    </row>
    <row r="31" spans="1:4" ht="25.5" x14ac:dyDescent="0.2">
      <c r="A31" s="29"/>
      <c r="B31" s="18" t="s">
        <v>41</v>
      </c>
      <c r="C31" s="29"/>
    </row>
    <row r="32" spans="1:4" x14ac:dyDescent="0.2">
      <c r="A32" s="18"/>
      <c r="B32" s="2" t="s">
        <v>32</v>
      </c>
      <c r="C32" s="19"/>
    </row>
    <row r="33" spans="1:3" ht="66" x14ac:dyDescent="0.2">
      <c r="A33" s="35">
        <v>1</v>
      </c>
      <c r="B33" s="20" t="s">
        <v>87</v>
      </c>
      <c r="C33" s="16">
        <f>1910675+1412952</f>
        <v>3323627</v>
      </c>
    </row>
    <row r="34" spans="1:3" ht="63.75" x14ac:dyDescent="0.2">
      <c r="A34" s="35">
        <v>2</v>
      </c>
      <c r="B34" s="20" t="s">
        <v>80</v>
      </c>
      <c r="C34" s="16">
        <f>1786397+4077159</f>
        <v>5863556</v>
      </c>
    </row>
    <row r="35" spans="1:3" ht="51" x14ac:dyDescent="0.2">
      <c r="A35" s="21">
        <v>3</v>
      </c>
      <c r="B35" s="6" t="s">
        <v>79</v>
      </c>
      <c r="C35" s="3">
        <f>1000000+1015029-1015029+3937961</f>
        <v>4937961</v>
      </c>
    </row>
    <row r="36" spans="1:3" ht="38.25" x14ac:dyDescent="0.2">
      <c r="A36" s="21">
        <v>4</v>
      </c>
      <c r="B36" s="6" t="s">
        <v>40</v>
      </c>
      <c r="C36" s="16">
        <v>2000000</v>
      </c>
    </row>
    <row r="37" spans="1:3" ht="51" x14ac:dyDescent="0.2">
      <c r="A37" s="21">
        <v>5</v>
      </c>
      <c r="B37" s="6" t="s">
        <v>88</v>
      </c>
      <c r="C37" s="16">
        <f>1738700-36879-1701821+5390727</f>
        <v>5390727</v>
      </c>
    </row>
    <row r="38" spans="1:3" ht="38.25" x14ac:dyDescent="0.2">
      <c r="A38" s="21">
        <v>6</v>
      </c>
      <c r="B38" s="6" t="s">
        <v>89</v>
      </c>
      <c r="C38" s="16">
        <v>876</v>
      </c>
    </row>
    <row r="39" spans="1:3" ht="51" x14ac:dyDescent="0.2">
      <c r="A39" s="21">
        <v>7</v>
      </c>
      <c r="B39" s="6" t="s">
        <v>90</v>
      </c>
      <c r="C39" s="16">
        <f>204583-204583+2311816.5-5439+0.5</f>
        <v>2306378</v>
      </c>
    </row>
    <row r="40" spans="1:3" ht="25.5" x14ac:dyDescent="0.2">
      <c r="A40" s="21">
        <v>8</v>
      </c>
      <c r="B40" s="6" t="s">
        <v>55</v>
      </c>
      <c r="C40" s="16">
        <v>885391</v>
      </c>
    </row>
    <row r="41" spans="1:3" ht="25.5" x14ac:dyDescent="0.2">
      <c r="A41" s="21">
        <v>9</v>
      </c>
      <c r="B41" s="6" t="s">
        <v>56</v>
      </c>
      <c r="C41" s="16">
        <v>491750</v>
      </c>
    </row>
    <row r="42" spans="1:3" ht="25.5" x14ac:dyDescent="0.2">
      <c r="A42" s="21">
        <v>10</v>
      </c>
      <c r="B42" s="6" t="s">
        <v>57</v>
      </c>
      <c r="C42" s="16">
        <v>412530</v>
      </c>
    </row>
    <row r="43" spans="1:3" x14ac:dyDescent="0.2">
      <c r="A43" s="21"/>
      <c r="B43" s="17" t="s">
        <v>12</v>
      </c>
      <c r="C43" s="22">
        <f>SUM(C33:C42)</f>
        <v>25612796</v>
      </c>
    </row>
    <row r="44" spans="1:3" x14ac:dyDescent="0.2">
      <c r="A44" s="21"/>
      <c r="B44" s="17" t="s">
        <v>14</v>
      </c>
      <c r="C44" s="17"/>
    </row>
    <row r="45" spans="1:3" ht="38.25" x14ac:dyDescent="0.2">
      <c r="A45" s="35">
        <v>1</v>
      </c>
      <c r="B45" s="6" t="s">
        <v>39</v>
      </c>
      <c r="C45" s="3">
        <f>792620</f>
        <v>792620</v>
      </c>
    </row>
    <row r="46" spans="1:3" x14ac:dyDescent="0.2">
      <c r="A46" s="21"/>
      <c r="B46" s="17" t="s">
        <v>12</v>
      </c>
      <c r="C46" s="22">
        <f>SUM(C45:C45)</f>
        <v>792620</v>
      </c>
    </row>
    <row r="47" spans="1:3" x14ac:dyDescent="0.2">
      <c r="A47" s="21"/>
      <c r="B47" s="2" t="s">
        <v>47</v>
      </c>
      <c r="C47" s="31"/>
    </row>
    <row r="48" spans="1:3" ht="38.25" x14ac:dyDescent="0.2">
      <c r="A48" s="21">
        <v>1</v>
      </c>
      <c r="B48" s="6" t="s">
        <v>81</v>
      </c>
      <c r="C48" s="16">
        <f>4765781-67987-4697794+10736432+5000000</f>
        <v>15736432</v>
      </c>
    </row>
    <row r="49" spans="1:3" ht="51" x14ac:dyDescent="0.2">
      <c r="A49" s="21">
        <v>2</v>
      </c>
      <c r="B49" s="6" t="s">
        <v>74</v>
      </c>
      <c r="C49" s="16">
        <f>85971-85971+250475</f>
        <v>250475</v>
      </c>
    </row>
    <row r="50" spans="1:3" x14ac:dyDescent="0.2">
      <c r="A50" s="21"/>
      <c r="B50" s="17" t="s">
        <v>12</v>
      </c>
      <c r="C50" s="22">
        <f>SUM(C48:C49)</f>
        <v>15986907</v>
      </c>
    </row>
    <row r="51" spans="1:3" x14ac:dyDescent="0.2">
      <c r="A51" s="35"/>
      <c r="B51" s="2" t="s">
        <v>33</v>
      </c>
      <c r="C51" s="17"/>
    </row>
    <row r="52" spans="1:3" ht="51" x14ac:dyDescent="0.2">
      <c r="A52" s="35">
        <v>1</v>
      </c>
      <c r="B52" s="20" t="s">
        <v>82</v>
      </c>
      <c r="C52" s="3">
        <v>203387</v>
      </c>
    </row>
    <row r="53" spans="1:3" x14ac:dyDescent="0.2">
      <c r="A53" s="35"/>
      <c r="B53" s="17" t="s">
        <v>12</v>
      </c>
      <c r="C53" s="5">
        <f>SUM(C52:C52)</f>
        <v>203387</v>
      </c>
    </row>
    <row r="54" spans="1:3" x14ac:dyDescent="0.2">
      <c r="A54" s="21"/>
      <c r="B54" s="30" t="s">
        <v>48</v>
      </c>
      <c r="C54" s="22"/>
    </row>
    <row r="55" spans="1:3" ht="38.25" x14ac:dyDescent="0.2">
      <c r="A55" s="21">
        <v>1</v>
      </c>
      <c r="B55" s="6" t="s">
        <v>91</v>
      </c>
      <c r="C55" s="16">
        <v>15558</v>
      </c>
    </row>
    <row r="56" spans="1:3" x14ac:dyDescent="0.2">
      <c r="A56" s="35"/>
      <c r="B56" s="17" t="s">
        <v>12</v>
      </c>
      <c r="C56" s="5">
        <f>SUM(C55:C55)</f>
        <v>15558</v>
      </c>
    </row>
    <row r="57" spans="1:3" x14ac:dyDescent="0.2">
      <c r="A57" s="17"/>
      <c r="B57" s="2" t="s">
        <v>18</v>
      </c>
      <c r="C57" s="17"/>
    </row>
    <row r="58" spans="1:3" ht="25.5" x14ac:dyDescent="0.2">
      <c r="A58" s="35">
        <v>1</v>
      </c>
      <c r="B58" s="6" t="s">
        <v>83</v>
      </c>
      <c r="C58" s="3">
        <f>1653025+200752-200752+281668</f>
        <v>1934693</v>
      </c>
    </row>
    <row r="59" spans="1:3" x14ac:dyDescent="0.2">
      <c r="A59" s="35"/>
      <c r="B59" s="17" t="s">
        <v>12</v>
      </c>
      <c r="C59" s="5">
        <f>SUM(C58)</f>
        <v>1934693</v>
      </c>
    </row>
    <row r="60" spans="1:3" x14ac:dyDescent="0.2">
      <c r="A60" s="17"/>
      <c r="B60" s="2" t="s">
        <v>58</v>
      </c>
      <c r="C60" s="23"/>
    </row>
    <row r="61" spans="1:3" ht="25.5" x14ac:dyDescent="0.2">
      <c r="A61" s="21">
        <v>1</v>
      </c>
      <c r="B61" s="6" t="s">
        <v>59</v>
      </c>
      <c r="C61" s="16">
        <v>670823</v>
      </c>
    </row>
    <row r="62" spans="1:3" x14ac:dyDescent="0.2">
      <c r="A62" s="35"/>
      <c r="B62" s="17" t="s">
        <v>12</v>
      </c>
      <c r="C62" s="5">
        <f>SUM(C61:C61)</f>
        <v>670823</v>
      </c>
    </row>
    <row r="63" spans="1:3" ht="25.5" x14ac:dyDescent="0.2">
      <c r="A63" s="17"/>
      <c r="B63" s="2" t="s">
        <v>16</v>
      </c>
      <c r="C63" s="17"/>
    </row>
    <row r="64" spans="1:3" ht="38.25" x14ac:dyDescent="0.2">
      <c r="A64" s="35">
        <v>1</v>
      </c>
      <c r="B64" s="6" t="s">
        <v>38</v>
      </c>
      <c r="C64" s="3">
        <f>1961770+1074125</f>
        <v>3035895</v>
      </c>
    </row>
    <row r="65" spans="1:3" x14ac:dyDescent="0.2">
      <c r="A65" s="35"/>
      <c r="B65" s="17" t="s">
        <v>12</v>
      </c>
      <c r="C65" s="22">
        <f>SUM(C64:C64)</f>
        <v>3035895</v>
      </c>
    </row>
    <row r="66" spans="1:3" x14ac:dyDescent="0.2">
      <c r="A66" s="35"/>
      <c r="B66" s="4" t="s">
        <v>7</v>
      </c>
      <c r="C66" s="5">
        <f>C59+C53+C46+C43+C65+C50+C56+C62</f>
        <v>48252679</v>
      </c>
    </row>
    <row r="67" spans="1:3" x14ac:dyDescent="0.2">
      <c r="A67" s="35"/>
      <c r="B67" s="2"/>
      <c r="C67" s="3"/>
    </row>
    <row r="68" spans="1:3" ht="14.25" x14ac:dyDescent="0.2">
      <c r="A68" s="35"/>
      <c r="B68" s="24" t="s">
        <v>0</v>
      </c>
      <c r="C68" s="5">
        <f>C66+C29</f>
        <v>52022007</v>
      </c>
    </row>
    <row r="69" spans="1:3" x14ac:dyDescent="0.2">
      <c r="A69" s="35"/>
      <c r="B69" s="35"/>
      <c r="C69" s="3"/>
    </row>
    <row r="70" spans="1:3" ht="14.25" x14ac:dyDescent="0.2">
      <c r="A70" s="28"/>
      <c r="B70" s="28" t="s">
        <v>6</v>
      </c>
      <c r="C70" s="32"/>
    </row>
    <row r="71" spans="1:3" x14ac:dyDescent="0.2">
      <c r="A71" s="35"/>
      <c r="B71" s="6"/>
      <c r="C71" s="3"/>
    </row>
    <row r="72" spans="1:3" x14ac:dyDescent="0.2">
      <c r="A72" s="29"/>
      <c r="B72" s="18" t="s">
        <v>9</v>
      </c>
      <c r="C72" s="29"/>
    </row>
    <row r="73" spans="1:3" x14ac:dyDescent="0.2">
      <c r="A73" s="18"/>
      <c r="B73" s="2" t="s">
        <v>19</v>
      </c>
      <c r="C73" s="19"/>
    </row>
    <row r="74" spans="1:3" x14ac:dyDescent="0.2">
      <c r="A74" s="35">
        <v>1</v>
      </c>
      <c r="B74" s="6" t="s">
        <v>17</v>
      </c>
      <c r="C74" s="16">
        <f>300000-150000+1281</f>
        <v>151281</v>
      </c>
    </row>
    <row r="75" spans="1:3" x14ac:dyDescent="0.2">
      <c r="A75" s="35"/>
      <c r="B75" s="17" t="s">
        <v>12</v>
      </c>
      <c r="C75" s="5">
        <f>SUM(C74:C74)</f>
        <v>151281</v>
      </c>
    </row>
    <row r="76" spans="1:3" x14ac:dyDescent="0.2">
      <c r="A76" s="35"/>
      <c r="B76" s="4" t="s">
        <v>8</v>
      </c>
      <c r="C76" s="5">
        <f>C75</f>
        <v>151281</v>
      </c>
    </row>
    <row r="77" spans="1:3" x14ac:dyDescent="0.2">
      <c r="A77" s="35"/>
      <c r="B77" s="4"/>
      <c r="C77" s="5"/>
    </row>
    <row r="78" spans="1:3" x14ac:dyDescent="0.2">
      <c r="A78" s="18"/>
      <c r="B78" s="18" t="s">
        <v>42</v>
      </c>
      <c r="C78" s="29"/>
    </row>
    <row r="79" spans="1:3" x14ac:dyDescent="0.2">
      <c r="A79" s="18"/>
      <c r="B79" s="2" t="s">
        <v>32</v>
      </c>
      <c r="C79" s="19"/>
    </row>
    <row r="80" spans="1:3" ht="38.25" x14ac:dyDescent="0.2">
      <c r="A80" s="35">
        <v>1</v>
      </c>
      <c r="B80" s="20" t="s">
        <v>34</v>
      </c>
      <c r="C80" s="16">
        <v>3000000</v>
      </c>
    </row>
    <row r="81" spans="1:3" ht="38.25" x14ac:dyDescent="0.2">
      <c r="A81" s="21">
        <v>2</v>
      </c>
      <c r="B81" s="6" t="s">
        <v>44</v>
      </c>
      <c r="C81" s="16">
        <v>1000000</v>
      </c>
    </row>
    <row r="82" spans="1:3" ht="38.25" x14ac:dyDescent="0.2">
      <c r="A82" s="21">
        <v>3</v>
      </c>
      <c r="B82" s="6" t="s">
        <v>21</v>
      </c>
      <c r="C82" s="16">
        <f>1423863+781443</f>
        <v>2205306</v>
      </c>
    </row>
    <row r="83" spans="1:3" ht="51" x14ac:dyDescent="0.2">
      <c r="A83" s="21">
        <v>4</v>
      </c>
      <c r="B83" s="6" t="s">
        <v>35</v>
      </c>
      <c r="C83" s="16">
        <v>1500000</v>
      </c>
    </row>
    <row r="84" spans="1:3" ht="38.25" x14ac:dyDescent="0.2">
      <c r="A84" s="21">
        <v>5</v>
      </c>
      <c r="B84" s="6" t="s">
        <v>84</v>
      </c>
      <c r="C84" s="16">
        <f>4401079-487907-3913172+5455669</f>
        <v>5455669</v>
      </c>
    </row>
    <row r="85" spans="1:3" ht="25.5" x14ac:dyDescent="0.2">
      <c r="A85" s="21">
        <v>6</v>
      </c>
      <c r="B85" s="6" t="s">
        <v>60</v>
      </c>
      <c r="C85" s="16">
        <v>3446578</v>
      </c>
    </row>
    <row r="86" spans="1:3" ht="25.5" x14ac:dyDescent="0.2">
      <c r="A86" s="21">
        <v>7</v>
      </c>
      <c r="B86" s="6" t="s">
        <v>61</v>
      </c>
      <c r="C86" s="16">
        <v>1642046</v>
      </c>
    </row>
    <row r="87" spans="1:3" ht="38.25" x14ac:dyDescent="0.2">
      <c r="A87" s="21">
        <v>8</v>
      </c>
      <c r="B87" s="6" t="s">
        <v>62</v>
      </c>
      <c r="C87" s="16">
        <v>505379</v>
      </c>
    </row>
    <row r="88" spans="1:3" ht="38.25" x14ac:dyDescent="0.2">
      <c r="A88" s="21">
        <v>9</v>
      </c>
      <c r="B88" s="6" t="s">
        <v>75</v>
      </c>
      <c r="C88" s="16">
        <v>195686</v>
      </c>
    </row>
    <row r="89" spans="1:3" x14ac:dyDescent="0.2">
      <c r="A89" s="18"/>
      <c r="B89" s="4" t="s">
        <v>12</v>
      </c>
      <c r="C89" s="5">
        <f>SUM(C80:C88)</f>
        <v>18950664</v>
      </c>
    </row>
    <row r="90" spans="1:3" x14ac:dyDescent="0.2">
      <c r="A90" s="18"/>
      <c r="B90" s="2" t="s">
        <v>49</v>
      </c>
      <c r="C90" s="19"/>
    </row>
    <row r="91" spans="1:3" ht="25.5" x14ac:dyDescent="0.2">
      <c r="A91" s="25">
        <v>1</v>
      </c>
      <c r="B91" s="6" t="s">
        <v>85</v>
      </c>
      <c r="C91" s="16">
        <f>233325-233325+242530</f>
        <v>242530</v>
      </c>
    </row>
    <row r="92" spans="1:3" x14ac:dyDescent="0.2">
      <c r="A92" s="18"/>
      <c r="B92" s="4" t="s">
        <v>12</v>
      </c>
      <c r="C92" s="5">
        <f>SUM(C91:C91)</f>
        <v>242530</v>
      </c>
    </row>
    <row r="93" spans="1:3" x14ac:dyDescent="0.2">
      <c r="A93" s="18"/>
      <c r="B93" s="2" t="s">
        <v>13</v>
      </c>
      <c r="C93" s="19"/>
    </row>
    <row r="94" spans="1:3" ht="25.5" x14ac:dyDescent="0.2">
      <c r="A94" s="25">
        <v>1</v>
      </c>
      <c r="B94" s="6" t="s">
        <v>20</v>
      </c>
      <c r="C94" s="16">
        <f>1500000-528600</f>
        <v>971400</v>
      </c>
    </row>
    <row r="95" spans="1:3" x14ac:dyDescent="0.2">
      <c r="A95" s="18"/>
      <c r="B95" s="4" t="s">
        <v>12</v>
      </c>
      <c r="C95" s="5">
        <f>SUM(C94:C94)</f>
        <v>971400</v>
      </c>
    </row>
    <row r="96" spans="1:3" x14ac:dyDescent="0.2">
      <c r="A96" s="17"/>
      <c r="B96" s="2" t="s">
        <v>36</v>
      </c>
      <c r="C96" s="17"/>
    </row>
    <row r="97" spans="1:3" ht="25.5" x14ac:dyDescent="0.2">
      <c r="A97" s="35">
        <v>1</v>
      </c>
      <c r="B97" s="20" t="s">
        <v>92</v>
      </c>
      <c r="C97" s="16">
        <f>1200000+636339</f>
        <v>1836339</v>
      </c>
    </row>
    <row r="98" spans="1:3" x14ac:dyDescent="0.2">
      <c r="A98" s="2"/>
      <c r="B98" s="4" t="s">
        <v>12</v>
      </c>
      <c r="C98" s="5">
        <f>SUM(C97:C97)</f>
        <v>1836339</v>
      </c>
    </row>
    <row r="99" spans="1:3" x14ac:dyDescent="0.2">
      <c r="A99" s="17"/>
      <c r="B99" s="2" t="s">
        <v>18</v>
      </c>
      <c r="C99" s="17"/>
    </row>
    <row r="100" spans="1:3" ht="25.5" x14ac:dyDescent="0.2">
      <c r="A100" s="35">
        <v>1</v>
      </c>
      <c r="B100" s="6" t="s">
        <v>30</v>
      </c>
      <c r="C100" s="16">
        <v>1500000</v>
      </c>
    </row>
    <row r="101" spans="1:3" ht="38.25" x14ac:dyDescent="0.2">
      <c r="A101" s="35">
        <v>2</v>
      </c>
      <c r="B101" s="6" t="s">
        <v>93</v>
      </c>
      <c r="C101" s="16">
        <f>800000+526674</f>
        <v>1326674</v>
      </c>
    </row>
    <row r="102" spans="1:3" ht="25.5" x14ac:dyDescent="0.2">
      <c r="A102" s="35">
        <v>3</v>
      </c>
      <c r="B102" s="6" t="s">
        <v>31</v>
      </c>
      <c r="C102" s="16">
        <v>1500000</v>
      </c>
    </row>
    <row r="103" spans="1:3" x14ac:dyDescent="0.2">
      <c r="A103" s="35">
        <v>4</v>
      </c>
      <c r="B103" s="35" t="s">
        <v>78</v>
      </c>
      <c r="C103" s="16"/>
    </row>
    <row r="104" spans="1:3" x14ac:dyDescent="0.2">
      <c r="A104" s="35"/>
      <c r="B104" s="4" t="s">
        <v>12</v>
      </c>
      <c r="C104" s="5">
        <f>SUM(C100:C103)</f>
        <v>4326674</v>
      </c>
    </row>
    <row r="105" spans="1:3" x14ac:dyDescent="0.2">
      <c r="A105" s="35"/>
      <c r="B105" s="2" t="s">
        <v>29</v>
      </c>
      <c r="C105" s="5"/>
    </row>
    <row r="106" spans="1:3" ht="38.25" x14ac:dyDescent="0.2">
      <c r="A106" s="35">
        <v>1</v>
      </c>
      <c r="B106" s="6" t="s">
        <v>37</v>
      </c>
      <c r="C106" s="3">
        <v>219007</v>
      </c>
    </row>
    <row r="107" spans="1:3" x14ac:dyDescent="0.2">
      <c r="A107" s="2"/>
      <c r="B107" s="4" t="s">
        <v>12</v>
      </c>
      <c r="C107" s="5">
        <f>SUM(C106:C106)</f>
        <v>219007</v>
      </c>
    </row>
    <row r="108" spans="1:3" x14ac:dyDescent="0.2">
      <c r="A108" s="18"/>
      <c r="B108" s="2" t="s">
        <v>15</v>
      </c>
      <c r="C108" s="19"/>
    </row>
    <row r="109" spans="1:3" ht="25.5" x14ac:dyDescent="0.2">
      <c r="A109" s="25">
        <v>1</v>
      </c>
      <c r="B109" s="6" t="s">
        <v>76</v>
      </c>
      <c r="C109" s="16">
        <f>1527733-1527733+2529850</f>
        <v>2529850</v>
      </c>
    </row>
    <row r="110" spans="1:3" x14ac:dyDescent="0.2">
      <c r="A110" s="18"/>
      <c r="B110" s="4" t="s">
        <v>12</v>
      </c>
      <c r="C110" s="5">
        <f>SUM(C109:C109)</f>
        <v>2529850</v>
      </c>
    </row>
    <row r="111" spans="1:3" x14ac:dyDescent="0.2">
      <c r="A111" s="18"/>
      <c r="B111" s="2" t="s">
        <v>50</v>
      </c>
      <c r="C111" s="19"/>
    </row>
    <row r="112" spans="1:3" ht="38.25" x14ac:dyDescent="0.2">
      <c r="A112" s="25">
        <v>1</v>
      </c>
      <c r="B112" s="6" t="s">
        <v>77</v>
      </c>
      <c r="C112" s="16">
        <f>651768-651768+6792399+38</f>
        <v>6792437</v>
      </c>
    </row>
    <row r="113" spans="1:3" ht="25.5" x14ac:dyDescent="0.2">
      <c r="A113" s="25">
        <v>2</v>
      </c>
      <c r="B113" s="6" t="s">
        <v>63</v>
      </c>
      <c r="C113" s="16">
        <v>4881423</v>
      </c>
    </row>
    <row r="114" spans="1:3" ht="25.5" x14ac:dyDescent="0.2">
      <c r="A114" s="25">
        <v>3</v>
      </c>
      <c r="B114" s="6" t="s">
        <v>64</v>
      </c>
      <c r="C114" s="16">
        <v>110913</v>
      </c>
    </row>
    <row r="115" spans="1:3" x14ac:dyDescent="0.2">
      <c r="A115" s="18"/>
      <c r="B115" s="4" t="s">
        <v>12</v>
      </c>
      <c r="C115" s="5">
        <f>SUM(C112:C114)</f>
        <v>11784773</v>
      </c>
    </row>
    <row r="116" spans="1:3" ht="25.5" x14ac:dyDescent="0.2">
      <c r="A116" s="17"/>
      <c r="B116" s="2" t="s">
        <v>16</v>
      </c>
      <c r="C116" s="17"/>
    </row>
    <row r="117" spans="1:3" ht="51" x14ac:dyDescent="0.2">
      <c r="A117" s="35">
        <v>1</v>
      </c>
      <c r="B117" s="6" t="s">
        <v>94</v>
      </c>
      <c r="C117" s="3">
        <f>38923</f>
        <v>38923</v>
      </c>
    </row>
    <row r="118" spans="1:3" x14ac:dyDescent="0.2">
      <c r="A118" s="35"/>
      <c r="B118" s="4" t="s">
        <v>12</v>
      </c>
      <c r="C118" s="22">
        <f>SUM(C117:C117)</f>
        <v>38923</v>
      </c>
    </row>
    <row r="119" spans="1:3" x14ac:dyDescent="0.2">
      <c r="A119" s="35"/>
      <c r="B119" s="4" t="s">
        <v>10</v>
      </c>
      <c r="C119" s="5">
        <f>C104+C25+C89+C95+C118+C98+C107+C115+C110+C92</f>
        <v>40900160</v>
      </c>
    </row>
    <row r="120" spans="1:3" x14ac:dyDescent="0.2">
      <c r="A120" s="35"/>
      <c r="B120" s="4"/>
      <c r="C120" s="3"/>
    </row>
    <row r="121" spans="1:3" x14ac:dyDescent="0.2">
      <c r="A121" s="29"/>
      <c r="B121" s="18" t="s">
        <v>43</v>
      </c>
      <c r="C121" s="29"/>
    </row>
    <row r="122" spans="1:3" x14ac:dyDescent="0.2">
      <c r="A122" s="2"/>
      <c r="B122" s="2" t="s">
        <v>15</v>
      </c>
      <c r="C122" s="2"/>
    </row>
    <row r="123" spans="1:3" ht="38.25" x14ac:dyDescent="0.2">
      <c r="A123" s="35">
        <v>1</v>
      </c>
      <c r="B123" s="6" t="s">
        <v>95</v>
      </c>
      <c r="C123" s="3">
        <f>639458-639458+4303803</f>
        <v>4303803</v>
      </c>
    </row>
    <row r="124" spans="1:3" x14ac:dyDescent="0.2">
      <c r="A124" s="35"/>
      <c r="B124" s="17" t="s">
        <v>12</v>
      </c>
      <c r="C124" s="22">
        <f>C123</f>
        <v>4303803</v>
      </c>
    </row>
    <row r="125" spans="1:3" ht="25.5" x14ac:dyDescent="0.2">
      <c r="A125" s="35"/>
      <c r="B125" s="2" t="s">
        <v>45</v>
      </c>
      <c r="C125" s="22"/>
    </row>
    <row r="126" spans="1:3" ht="51" x14ac:dyDescent="0.2">
      <c r="A126" s="35" t="s">
        <v>46</v>
      </c>
      <c r="B126" s="6" t="s">
        <v>96</v>
      </c>
      <c r="C126" s="16">
        <v>1753352</v>
      </c>
    </row>
    <row r="127" spans="1:3" x14ac:dyDescent="0.2">
      <c r="A127" s="35"/>
      <c r="B127" s="17" t="s">
        <v>12</v>
      </c>
      <c r="C127" s="22">
        <f>C126</f>
        <v>1753352</v>
      </c>
    </row>
    <row r="128" spans="1:3" x14ac:dyDescent="0.2">
      <c r="A128" s="35"/>
      <c r="B128" s="4" t="s">
        <v>11</v>
      </c>
      <c r="C128" s="5">
        <f>C124+C126</f>
        <v>6057155</v>
      </c>
    </row>
    <row r="129" spans="1:3" x14ac:dyDescent="0.2">
      <c r="A129" s="2"/>
      <c r="B129" s="4"/>
      <c r="C129" s="5"/>
    </row>
    <row r="130" spans="1:3" ht="14.25" x14ac:dyDescent="0.2">
      <c r="A130" s="35"/>
      <c r="B130" s="24" t="s">
        <v>1</v>
      </c>
      <c r="C130" s="5">
        <f>C128+C119+C76</f>
        <v>47108596</v>
      </c>
    </row>
    <row r="131" spans="1:3" ht="14.25" x14ac:dyDescent="0.2">
      <c r="A131" s="35"/>
      <c r="B131" s="24"/>
      <c r="C131" s="5"/>
    </row>
    <row r="132" spans="1:3" x14ac:dyDescent="0.2">
      <c r="A132" s="2"/>
      <c r="B132" s="2" t="s">
        <v>51</v>
      </c>
      <c r="C132" s="26"/>
    </row>
    <row r="133" spans="1:3" x14ac:dyDescent="0.2">
      <c r="A133" s="2"/>
      <c r="B133" s="2"/>
      <c r="C133" s="26"/>
    </row>
    <row r="134" spans="1:3" x14ac:dyDescent="0.2">
      <c r="A134" s="2"/>
      <c r="B134" s="2" t="s">
        <v>13</v>
      </c>
      <c r="C134" s="26"/>
    </row>
    <row r="135" spans="1:3" ht="38.25" x14ac:dyDescent="0.2">
      <c r="A135" s="35">
        <v>1</v>
      </c>
      <c r="B135" s="6" t="s">
        <v>97</v>
      </c>
      <c r="C135" s="16">
        <f>159910+528600</f>
        <v>688510</v>
      </c>
    </row>
    <row r="136" spans="1:3" x14ac:dyDescent="0.2">
      <c r="A136" s="2"/>
      <c r="B136" s="4" t="s">
        <v>12</v>
      </c>
      <c r="C136" s="5">
        <f>SUM(C135:C135)</f>
        <v>688510</v>
      </c>
    </row>
    <row r="137" spans="1:3" x14ac:dyDescent="0.2">
      <c r="A137" s="2"/>
      <c r="B137" s="2" t="s">
        <v>52</v>
      </c>
      <c r="C137" s="5"/>
    </row>
    <row r="138" spans="1:3" ht="51" x14ac:dyDescent="0.2">
      <c r="A138" s="35">
        <v>2</v>
      </c>
      <c r="B138" s="6" t="s">
        <v>98</v>
      </c>
      <c r="C138" s="16">
        <v>1321733</v>
      </c>
    </row>
    <row r="139" spans="1:3" x14ac:dyDescent="0.2">
      <c r="A139" s="2"/>
      <c r="B139" s="4" t="s">
        <v>12</v>
      </c>
      <c r="C139" s="5">
        <f>C138</f>
        <v>1321733</v>
      </c>
    </row>
    <row r="140" spans="1:3" ht="38.25" x14ac:dyDescent="0.2">
      <c r="A140" s="4"/>
      <c r="B140" s="4" t="s">
        <v>53</v>
      </c>
      <c r="C140" s="5">
        <f>C139+C136</f>
        <v>2010243</v>
      </c>
    </row>
    <row r="141" spans="1:3" x14ac:dyDescent="0.2">
      <c r="A141" s="4"/>
      <c r="B141" s="4"/>
      <c r="C141" s="5"/>
    </row>
    <row r="142" spans="1:3" x14ac:dyDescent="0.2">
      <c r="A142" s="4"/>
      <c r="B142" s="2" t="s">
        <v>19</v>
      </c>
      <c r="C142" s="5"/>
    </row>
    <row r="143" spans="1:3" ht="15" x14ac:dyDescent="0.2">
      <c r="A143" s="27">
        <v>1</v>
      </c>
      <c r="B143" s="6" t="s">
        <v>73</v>
      </c>
      <c r="C143" s="16">
        <v>10000000</v>
      </c>
    </row>
    <row r="144" spans="1:3" x14ac:dyDescent="0.2">
      <c r="A144" s="4"/>
      <c r="B144" s="4" t="s">
        <v>12</v>
      </c>
      <c r="C144" s="5">
        <f>C143</f>
        <v>10000000</v>
      </c>
    </row>
    <row r="145" spans="1:3" x14ac:dyDescent="0.2">
      <c r="A145" s="4"/>
      <c r="B145" s="4" t="s">
        <v>54</v>
      </c>
      <c r="C145" s="5">
        <f>C140+C144</f>
        <v>12010243</v>
      </c>
    </row>
    <row r="170" spans="3:3" x14ac:dyDescent="0.2">
      <c r="C170" s="10"/>
    </row>
  </sheetData>
  <mergeCells count="9">
    <mergeCell ref="B1:C1"/>
    <mergeCell ref="B2:C2"/>
    <mergeCell ref="B3:C3"/>
    <mergeCell ref="B4:C4"/>
    <mergeCell ref="A12:C12"/>
    <mergeCell ref="B5:C5"/>
    <mergeCell ref="B7:C7"/>
    <mergeCell ref="B8:C8"/>
    <mergeCell ref="B9:C9"/>
  </mergeCells>
  <pageMargins left="0.23622047244094491" right="0.23622047244094491" top="0.74803149606299213" bottom="0.74803149606299213" header="0.31496062992125984" footer="0.31496062992125984"/>
  <pageSetup paperSize="9" scale="94" firstPageNumber="69" fitToHeight="4" orientation="portrait" useFirstPageNumber="1" r:id="rId1"/>
  <headerFooter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Новая ред. Приложение №2.2</vt:lpstr>
      <vt:lpstr>'Новая ред. Приложение №2.2'!Заголовки_для_печати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Бурлаченко Н. Владимировна</dc:creator>
  <cp:lastModifiedBy>Заворотнюк А.А.</cp:lastModifiedBy>
  <cp:lastPrinted>2026-05-04T10:37:17Z</cp:lastPrinted>
  <dcterms:created xsi:type="dcterms:W3CDTF">2019-12-13T13:54:36Z</dcterms:created>
  <dcterms:modified xsi:type="dcterms:W3CDTF">2026-05-04T10:37:40Z</dcterms:modified>
</cp:coreProperties>
</file>