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8" yWindow="-108" windowWidth="23256" windowHeight="12576"/>
  </bookViews>
  <sheets>
    <sheet name="после папки 117" sheetId="1" r:id="rId1"/>
  </sheets>
  <definedNames>
    <definedName name="_xlnm.Print_Titles" localSheetId="0">'после папки 117'!$19:$19</definedName>
    <definedName name="_xlnm.Print_Area" localSheetId="0">'после папки 117'!$A$5:$K$83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40" i="1"/>
  <c r="D60" i="1" l="1"/>
  <c r="E60" i="1"/>
  <c r="F60" i="1"/>
  <c r="G60" i="1"/>
  <c r="H60" i="1"/>
  <c r="I60" i="1"/>
  <c r="J60" i="1"/>
  <c r="C71" i="1" l="1"/>
  <c r="C79" i="1"/>
  <c r="C61" i="1"/>
  <c r="K61" i="1"/>
  <c r="C60" i="1" l="1"/>
  <c r="K60" i="1" s="1"/>
  <c r="E79" i="1" l="1"/>
  <c r="C81" i="1" l="1"/>
  <c r="J77" i="1" l="1"/>
  <c r="I77" i="1"/>
  <c r="H77" i="1"/>
  <c r="G77" i="1"/>
  <c r="F77" i="1"/>
  <c r="E77" i="1"/>
  <c r="C77" i="1"/>
  <c r="J69" i="1"/>
  <c r="E69" i="1"/>
  <c r="I69" i="1"/>
  <c r="H69" i="1"/>
  <c r="G69" i="1"/>
  <c r="F69" i="1"/>
  <c r="C69" i="1"/>
  <c r="D26" i="1"/>
  <c r="C26" i="1"/>
  <c r="D45" i="1" l="1"/>
  <c r="E45" i="1"/>
  <c r="F45" i="1"/>
  <c r="G45" i="1"/>
  <c r="H45" i="1"/>
  <c r="I45" i="1"/>
  <c r="J45" i="1"/>
  <c r="C45" i="1"/>
  <c r="E22" i="1"/>
  <c r="F22" i="1"/>
  <c r="G22" i="1"/>
  <c r="H22" i="1"/>
  <c r="I22" i="1"/>
  <c r="J22" i="1"/>
  <c r="C22" i="1"/>
  <c r="K81" i="1"/>
  <c r="K79" i="1"/>
  <c r="K77" i="1"/>
  <c r="K75" i="1"/>
  <c r="K73" i="1"/>
  <c r="K71" i="1"/>
  <c r="K69" i="1"/>
  <c r="K67" i="1"/>
  <c r="K65" i="1"/>
  <c r="K64" i="1"/>
  <c r="J63" i="1"/>
  <c r="I63" i="1"/>
  <c r="H63" i="1"/>
  <c r="G63" i="1"/>
  <c r="F63" i="1"/>
  <c r="E63" i="1"/>
  <c r="D63" i="1"/>
  <c r="K58" i="1"/>
  <c r="K56" i="1"/>
  <c r="K55" i="1"/>
  <c r="K54" i="1"/>
  <c r="K53" i="1"/>
  <c r="K52" i="1"/>
  <c r="K51" i="1"/>
  <c r="K50" i="1"/>
  <c r="K49" i="1"/>
  <c r="K48" i="1"/>
  <c r="K47" i="1"/>
  <c r="K46" i="1"/>
  <c r="K43" i="1"/>
  <c r="J42" i="1"/>
  <c r="I42" i="1"/>
  <c r="H42" i="1"/>
  <c r="G42" i="1"/>
  <c r="F42" i="1"/>
  <c r="E42" i="1"/>
  <c r="D42" i="1"/>
  <c r="C42" i="1"/>
  <c r="K40" i="1"/>
  <c r="J39" i="1"/>
  <c r="I39" i="1"/>
  <c r="H39" i="1"/>
  <c r="G39" i="1"/>
  <c r="F39" i="1"/>
  <c r="E39" i="1"/>
  <c r="D39" i="1"/>
  <c r="K38" i="1"/>
  <c r="K37" i="1"/>
  <c r="K36" i="1"/>
  <c r="K35" i="1"/>
  <c r="K34" i="1"/>
  <c r="K33" i="1"/>
  <c r="K31" i="1"/>
  <c r="K30" i="1"/>
  <c r="J29" i="1"/>
  <c r="I29" i="1"/>
  <c r="H29" i="1"/>
  <c r="G29" i="1"/>
  <c r="F29" i="1"/>
  <c r="E29" i="1"/>
  <c r="D29" i="1"/>
  <c r="C29" i="1"/>
  <c r="K27" i="1"/>
  <c r="K25" i="1"/>
  <c r="K24" i="1"/>
  <c r="K23" i="1"/>
  <c r="K42" i="1" l="1"/>
  <c r="K45" i="1"/>
  <c r="K26" i="1"/>
  <c r="D22" i="1"/>
  <c r="E21" i="1"/>
  <c r="G21" i="1"/>
  <c r="I21" i="1"/>
  <c r="J21" i="1"/>
  <c r="H21" i="1"/>
  <c r="F21" i="1"/>
  <c r="K29" i="1"/>
  <c r="C63" i="1"/>
  <c r="K63" i="1"/>
  <c r="C39" i="1"/>
  <c r="D21" i="1" l="1"/>
  <c r="D83" i="1" s="1"/>
  <c r="K22" i="1"/>
  <c r="I83" i="1"/>
  <c r="E83" i="1"/>
  <c r="H83" i="1"/>
  <c r="G83" i="1"/>
  <c r="J83" i="1"/>
  <c r="F83" i="1"/>
  <c r="C21" i="1"/>
  <c r="K39" i="1"/>
  <c r="C83" i="1" l="1"/>
  <c r="K21" i="1"/>
  <c r="K83" i="1" l="1"/>
  <c r="K86" i="1" l="1"/>
</calcChain>
</file>

<file path=xl/sharedStrings.xml><?xml version="1.0" encoding="utf-8"?>
<sst xmlns="http://schemas.openxmlformats.org/spreadsheetml/2006/main" count="70" uniqueCount="64">
  <si>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</si>
  <si>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</si>
  <si>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</si>
  <si>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</si>
  <si>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</si>
  <si>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</si>
  <si>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</si>
  <si>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</si>
  <si>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</si>
  <si>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</si>
  <si>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</si>
  <si>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</si>
  <si>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</si>
  <si>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</si>
  <si>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</si>
  <si>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</si>
  <si>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Налог на игорную деятельность</t>
  </si>
  <si>
    <t>Подоходный налог с физических лиц</t>
  </si>
  <si>
    <t>Налоги на товары и услуги, лицензионные и регистрационные сборы</t>
  </si>
  <si>
    <t>Акциз на продукцию, производимую на территории ПМР</t>
  </si>
  <si>
    <t>Лицензионные и регистрационные сборы</t>
  </si>
  <si>
    <t>Платежи за пользование природными ресурсами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</si>
  <si>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</si>
  <si>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</si>
  <si>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</si>
  <si>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</si>
  <si>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</si>
  <si>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</si>
  <si>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</si>
  <si>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</si>
  <si>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</si>
  <si>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</si>
  <si>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</si>
  <si>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</si>
  <si>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</si>
  <si>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</si>
  <si>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</si>
  <si>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</si>
  <si>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</si>
  <si>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</si>
  <si>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</si>
  <si>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</si>
  <si>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</si>
  <si>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</si>
  <si>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</si>
  <si>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</si>
  <si>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</si>
  <si>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</si>
  <si>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ИТОГО</t>
  </si>
  <si>
    <t>Фонд развития мелиоративного комплекса</t>
  </si>
  <si>
    <t>Единый таможенный платеж</t>
  </si>
  <si>
    <t>Приложение № 1</t>
  </si>
  <si>
    <t>"О республиканском бюджете на 2026 год"</t>
  </si>
  <si>
    <t>Доходы республиканского бюджета в разрезе основных видов налоговых, неналоговых и иных обязательных платежей на 2026 год</t>
  </si>
  <si>
    <t xml:space="preserve">Иные поступления, носящие нерегулярный характер </t>
  </si>
  <si>
    <t>Отчисления от единого социального налога на улучшение оснащенности учреждений здравоохранения медицинским оборудованием, мебельным и мягким инвентарем, а также приобретение специализированного медицинского автотранспорта и иные цели развития отрасли здравоохранения</t>
  </si>
  <si>
    <t>Доходы от предпринимательской и иной приносящей доход деятельности</t>
  </si>
  <si>
    <t>к Закону Приднестровской Молдавской Республики</t>
  </si>
  <si>
    <t>"О внесении изменений и дополнений в</t>
  </si>
  <si>
    <t>Закон Приднестровской Молдавской Республики</t>
  </si>
  <si>
    <t>Безвозмездные перечисления</t>
  </si>
  <si>
    <t>Прочие безвозмездные перечисления</t>
  </si>
  <si>
    <t>"О внесении изменений и дополнений</t>
  </si>
  <si>
    <t>в Закон Приднестровской Молдавской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</si>
</sst>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\ _₽_-;\-* #,##0\ _₽_-;_-* &quot;-&quot;\ _₽_-;_-@_-"/>
    <numFmt numFmtId="165" formatCode="_-* #,##0_-;\-* #,##0_-;_-* &quot;-&quot;??_-;_-@_-"/>
    <numFmt numFmtId="166" formatCode="_(* #,##0.00_);_(* \(#,##0.00\);_(* &quot;-&quot;??_);_(@_)"/>
    <numFmt numFmtId="167" formatCode="_-* #,##0_р_._-;\-* #,##0_р_._-;_-* &quot;-&quot;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6" fontId="4" fillId="0" borderId="0" applyFont="0" applyFill="0" applyBorder="0" applyAlignment="0" applyProtection="0"/>
    <xf numFmtId="0" fontId="3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3" fontId="6" fillId="2" borderId="0" xfId="0" applyNumberFormat="1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3" fontId="6" fillId="0" borderId="0" xfId="2" applyNumberFormat="1" applyFont="1" applyFill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167" fontId="6" fillId="0" borderId="1" xfId="2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3" fontId="6" fillId="0" borderId="0" xfId="2" applyNumberFormat="1" applyFont="1" applyFill="1" applyAlignment="1">
      <alignment horizontal="right" vertical="center"/>
    </xf>
    <xf numFmtId="0" fontId="6" fillId="0" borderId="0" xfId="2" applyFont="1" applyFill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67" fontId="7" fillId="0" borderId="1" xfId="2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0" xfId="2" applyFont="1" applyFill="1" applyAlignment="1">
      <alignment vertical="center"/>
    </xf>
    <xf numFmtId="164" fontId="6" fillId="0" borderId="1" xfId="2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vertical="center" wrapText="1"/>
    </xf>
    <xf numFmtId="3" fontId="7" fillId="0" borderId="0" xfId="2" applyNumberFormat="1" applyFont="1" applyFill="1" applyAlignment="1">
      <alignment horizontal="right" vertical="center"/>
    </xf>
    <xf numFmtId="0" fontId="7" fillId="0" borderId="0" xfId="2" applyFont="1" applyFill="1" applyAlignment="1">
      <alignment vertical="center"/>
    </xf>
    <xf numFmtId="49" fontId="6" fillId="0" borderId="0" xfId="2" applyNumberFormat="1" applyFont="1" applyFill="1" applyAlignment="1">
      <alignment vertical="center" wrapText="1"/>
    </xf>
    <xf numFmtId="167" fontId="6" fillId="0" borderId="0" xfId="2" applyNumberFormat="1" applyFont="1" applyFill="1" applyAlignment="1">
      <alignment vertical="center"/>
    </xf>
    <xf numFmtId="3" fontId="6" fillId="0" borderId="0" xfId="2" applyNumberFormat="1" applyFont="1" applyFill="1" applyAlignment="1">
      <alignment vertical="center"/>
    </xf>
    <xf numFmtId="1" fontId="6" fillId="2" borderId="0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right"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left" vertical="center" wrapText="1"/>
    </xf>
    <xf numFmtId="164" fontId="7" fillId="2" borderId="1" xfId="2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1" fontId="12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vertical="center" wrapText="1"/>
    </xf>
    <xf numFmtId="3" fontId="12" fillId="2" borderId="0" xfId="0" applyNumberFormat="1" applyFont="1" applyFill="1" applyAlignment="1">
      <alignment vertical="center"/>
    </xf>
    <xf numFmtId="1" fontId="12" fillId="2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vertical="center" wrapText="1"/>
    </xf>
    <xf numFmtId="3" fontId="12" fillId="2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6" fillId="0" borderId="0" xfId="0" applyNumberFormat="1" applyFont="1" applyFill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vertical="center" wrapText="1"/>
    </xf>
    <xf numFmtId="165" fontId="5" fillId="0" borderId="2" xfId="1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vertical="center" wrapText="1"/>
    </xf>
    <xf numFmtId="165" fontId="5" fillId="0" borderId="3" xfId="1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5" fontId="7" fillId="2" borderId="4" xfId="7" applyNumberFormat="1" applyFont="1" applyFill="1" applyBorder="1" applyAlignment="1">
      <alignment horizontal="center" vertical="center"/>
    </xf>
    <xf numFmtId="165" fontId="7" fillId="2" borderId="2" xfId="7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165" fontId="6" fillId="2" borderId="1" xfId="7" applyNumberFormat="1" applyFont="1" applyFill="1" applyBorder="1" applyAlignment="1">
      <alignment horizontal="center" vertical="center"/>
    </xf>
    <xf numFmtId="165" fontId="14" fillId="2" borderId="0" xfId="7" applyNumberFormat="1" applyFont="1" applyFill="1" applyAlignment="1">
      <alignment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3" fontId="5" fillId="0" borderId="0" xfId="2" applyNumberFormat="1" applyFont="1" applyFill="1" applyAlignment="1">
      <alignment horizontal="right" vertical="center" wrapText="1"/>
    </xf>
    <xf numFmtId="0" fontId="5" fillId="0" borderId="0" xfId="2" applyFont="1" applyFill="1" applyAlignment="1">
      <alignment horizontal="left" vertical="center" wrapText="1"/>
    </xf>
    <xf numFmtId="0" fontId="1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center"/>
    </xf>
  </cellXfs>
  <cellStyles count="9">
    <cellStyle name="Обычный" xfId="0" builtinId="0"/>
    <cellStyle name="Обычный 2" xfId="2"/>
    <cellStyle name="Обычный 2 2" xfId="5"/>
    <cellStyle name="Обычный 2 3" xfId="8"/>
    <cellStyle name="Финансовый" xfId="7" builtinId="3"/>
    <cellStyle name="Финансовый 2" xfId="1"/>
    <cellStyle name="Финансовый 2 2" xfId="3"/>
    <cellStyle name="Финансовый 2 2 2" xfId="6"/>
    <cellStyle name="Финансовый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view="pageBreakPreview" zoomScale="90" zoomScaleNormal="85" zoomScaleSheetLayoutView="90" workbookViewId="0">
      <pane xSplit="2" ySplit="19" topLeftCell="C20" activePane="bottomRight" state="frozen"/>
      <selection pane="topRight" activeCell="C1" sqref="C1"/>
      <selection pane="bottomLeft" activeCell="A8" sqref="A8"/>
      <selection pane="bottomRight" activeCell="A17" sqref="A17:K17"/>
    </sheetView>
  </sheetViews>
  <sheetFormatPr defaultColWidth="58.33203125" defaultRowHeight="13.2" x14ac:dyDescent="0.3"/>
  <cols>
    <col min="1" max="1" width="8.6640625" style="33" customWidth="1"/>
    <col min="2" max="2" width="53" style="5" customWidth="1"/>
    <col min="3" max="3" width="14" style="3" customWidth="1"/>
    <col min="4" max="4" width="11.6640625" style="3" customWidth="1"/>
    <col min="5" max="5" width="12.5546875" style="3" customWidth="1"/>
    <col min="6" max="8" width="11.6640625" style="3" customWidth="1"/>
    <col min="9" max="9" width="13" style="3" customWidth="1"/>
    <col min="10" max="10" width="11.6640625" style="3" customWidth="1"/>
    <col min="11" max="11" width="13.33203125" style="3" customWidth="1"/>
    <col min="12" max="12" width="6" style="3" customWidth="1"/>
    <col min="13" max="20" width="12.109375" style="3" customWidth="1"/>
    <col min="21" max="84" width="58.33203125" style="3"/>
    <col min="85" max="85" width="9" style="3" customWidth="1"/>
    <col min="86" max="86" width="60.33203125" style="3" customWidth="1"/>
    <col min="87" max="87" width="15.6640625" style="3" bestFit="1" customWidth="1"/>
    <col min="88" max="88" width="14.109375" style="3" bestFit="1" customWidth="1"/>
    <col min="89" max="89" width="14.109375" style="3" customWidth="1"/>
    <col min="90" max="90" width="14.109375" style="3" bestFit="1" customWidth="1"/>
    <col min="91" max="92" width="13.109375" style="3" bestFit="1" customWidth="1"/>
    <col min="93" max="93" width="14" style="3" customWidth="1"/>
    <col min="94" max="94" width="13.109375" style="3" customWidth="1"/>
    <col min="95" max="95" width="16.44140625" style="3" customWidth="1"/>
    <col min="96" max="96" width="18.5546875" style="3" customWidth="1"/>
    <col min="97" max="97" width="8.109375" style="3" bestFit="1" customWidth="1"/>
    <col min="98" max="340" width="58.33203125" style="3"/>
    <col min="341" max="341" width="9" style="3" customWidth="1"/>
    <col min="342" max="342" width="60.33203125" style="3" customWidth="1"/>
    <col min="343" max="343" width="15.6640625" style="3" bestFit="1" customWidth="1"/>
    <col min="344" max="344" width="14.109375" style="3" bestFit="1" customWidth="1"/>
    <col min="345" max="345" width="14.109375" style="3" customWidth="1"/>
    <col min="346" max="346" width="14.109375" style="3" bestFit="1" customWidth="1"/>
    <col min="347" max="348" width="13.109375" style="3" bestFit="1" customWidth="1"/>
    <col min="349" max="349" width="14" style="3" customWidth="1"/>
    <col min="350" max="350" width="13.109375" style="3" customWidth="1"/>
    <col min="351" max="351" width="16.44140625" style="3" customWidth="1"/>
    <col min="352" max="352" width="18.5546875" style="3" customWidth="1"/>
    <col min="353" max="353" width="8.109375" style="3" bestFit="1" customWidth="1"/>
    <col min="354" max="596" width="58.33203125" style="3"/>
    <col min="597" max="597" width="9" style="3" customWidth="1"/>
    <col min="598" max="598" width="60.33203125" style="3" customWidth="1"/>
    <col min="599" max="599" width="15.6640625" style="3" bestFit="1" customWidth="1"/>
    <col min="600" max="600" width="14.109375" style="3" bestFit="1" customWidth="1"/>
    <col min="601" max="601" width="14.109375" style="3" customWidth="1"/>
    <col min="602" max="602" width="14.109375" style="3" bestFit="1" customWidth="1"/>
    <col min="603" max="604" width="13.109375" style="3" bestFit="1" customWidth="1"/>
    <col min="605" max="605" width="14" style="3" customWidth="1"/>
    <col min="606" max="606" width="13.109375" style="3" customWidth="1"/>
    <col min="607" max="607" width="16.44140625" style="3" customWidth="1"/>
    <col min="608" max="608" width="18.5546875" style="3" customWidth="1"/>
    <col min="609" max="609" width="8.109375" style="3" bestFit="1" customWidth="1"/>
    <col min="610" max="852" width="58.33203125" style="3"/>
    <col min="853" max="853" width="9" style="3" customWidth="1"/>
    <col min="854" max="854" width="60.33203125" style="3" customWidth="1"/>
    <col min="855" max="855" width="15.6640625" style="3" bestFit="1" customWidth="1"/>
    <col min="856" max="856" width="14.109375" style="3" bestFit="1" customWidth="1"/>
    <col min="857" max="857" width="14.109375" style="3" customWidth="1"/>
    <col min="858" max="858" width="14.109375" style="3" bestFit="1" customWidth="1"/>
    <col min="859" max="860" width="13.109375" style="3" bestFit="1" customWidth="1"/>
    <col min="861" max="861" width="14" style="3" customWidth="1"/>
    <col min="862" max="862" width="13.109375" style="3" customWidth="1"/>
    <col min="863" max="863" width="16.44140625" style="3" customWidth="1"/>
    <col min="864" max="864" width="18.5546875" style="3" customWidth="1"/>
    <col min="865" max="865" width="8.109375" style="3" bestFit="1" customWidth="1"/>
    <col min="866" max="1108" width="58.33203125" style="3"/>
    <col min="1109" max="1109" width="9" style="3" customWidth="1"/>
    <col min="1110" max="1110" width="60.33203125" style="3" customWidth="1"/>
    <col min="1111" max="1111" width="15.6640625" style="3" bestFit="1" customWidth="1"/>
    <col min="1112" max="1112" width="14.109375" style="3" bestFit="1" customWidth="1"/>
    <col min="1113" max="1113" width="14.109375" style="3" customWidth="1"/>
    <col min="1114" max="1114" width="14.109375" style="3" bestFit="1" customWidth="1"/>
    <col min="1115" max="1116" width="13.109375" style="3" bestFit="1" customWidth="1"/>
    <col min="1117" max="1117" width="14" style="3" customWidth="1"/>
    <col min="1118" max="1118" width="13.109375" style="3" customWidth="1"/>
    <col min="1119" max="1119" width="16.44140625" style="3" customWidth="1"/>
    <col min="1120" max="1120" width="18.5546875" style="3" customWidth="1"/>
    <col min="1121" max="1121" width="8.109375" style="3" bestFit="1" customWidth="1"/>
    <col min="1122" max="1364" width="58.33203125" style="3"/>
    <col min="1365" max="1365" width="9" style="3" customWidth="1"/>
    <col min="1366" max="1366" width="60.33203125" style="3" customWidth="1"/>
    <col min="1367" max="1367" width="15.6640625" style="3" bestFit="1" customWidth="1"/>
    <col min="1368" max="1368" width="14.109375" style="3" bestFit="1" customWidth="1"/>
    <col min="1369" max="1369" width="14.109375" style="3" customWidth="1"/>
    <col min="1370" max="1370" width="14.109375" style="3" bestFit="1" customWidth="1"/>
    <col min="1371" max="1372" width="13.109375" style="3" bestFit="1" customWidth="1"/>
    <col min="1373" max="1373" width="14" style="3" customWidth="1"/>
    <col min="1374" max="1374" width="13.109375" style="3" customWidth="1"/>
    <col min="1375" max="1375" width="16.44140625" style="3" customWidth="1"/>
    <col min="1376" max="1376" width="18.5546875" style="3" customWidth="1"/>
    <col min="1377" max="1377" width="8.109375" style="3" bestFit="1" customWidth="1"/>
    <col min="1378" max="1620" width="58.33203125" style="3"/>
    <col min="1621" max="1621" width="9" style="3" customWidth="1"/>
    <col min="1622" max="1622" width="60.33203125" style="3" customWidth="1"/>
    <col min="1623" max="1623" width="15.6640625" style="3" bestFit="1" customWidth="1"/>
    <col min="1624" max="1624" width="14.109375" style="3" bestFit="1" customWidth="1"/>
    <col min="1625" max="1625" width="14.109375" style="3" customWidth="1"/>
    <col min="1626" max="1626" width="14.109375" style="3" bestFit="1" customWidth="1"/>
    <col min="1627" max="1628" width="13.109375" style="3" bestFit="1" customWidth="1"/>
    <col min="1629" max="1629" width="14" style="3" customWidth="1"/>
    <col min="1630" max="1630" width="13.109375" style="3" customWidth="1"/>
    <col min="1631" max="1631" width="16.44140625" style="3" customWidth="1"/>
    <col min="1632" max="1632" width="18.5546875" style="3" customWidth="1"/>
    <col min="1633" max="1633" width="8.109375" style="3" bestFit="1" customWidth="1"/>
    <col min="1634" max="1876" width="58.33203125" style="3"/>
    <col min="1877" max="1877" width="9" style="3" customWidth="1"/>
    <col min="1878" max="1878" width="60.33203125" style="3" customWidth="1"/>
    <col min="1879" max="1879" width="15.6640625" style="3" bestFit="1" customWidth="1"/>
    <col min="1880" max="1880" width="14.109375" style="3" bestFit="1" customWidth="1"/>
    <col min="1881" max="1881" width="14.109375" style="3" customWidth="1"/>
    <col min="1882" max="1882" width="14.109375" style="3" bestFit="1" customWidth="1"/>
    <col min="1883" max="1884" width="13.109375" style="3" bestFit="1" customWidth="1"/>
    <col min="1885" max="1885" width="14" style="3" customWidth="1"/>
    <col min="1886" max="1886" width="13.109375" style="3" customWidth="1"/>
    <col min="1887" max="1887" width="16.44140625" style="3" customWidth="1"/>
    <col min="1888" max="1888" width="18.5546875" style="3" customWidth="1"/>
    <col min="1889" max="1889" width="8.109375" style="3" bestFit="1" customWidth="1"/>
    <col min="1890" max="2132" width="58.33203125" style="3"/>
    <col min="2133" max="2133" width="9" style="3" customWidth="1"/>
    <col min="2134" max="2134" width="60.33203125" style="3" customWidth="1"/>
    <col min="2135" max="2135" width="15.6640625" style="3" bestFit="1" customWidth="1"/>
    <col min="2136" max="2136" width="14.109375" style="3" bestFit="1" customWidth="1"/>
    <col min="2137" max="2137" width="14.109375" style="3" customWidth="1"/>
    <col min="2138" max="2138" width="14.109375" style="3" bestFit="1" customWidth="1"/>
    <col min="2139" max="2140" width="13.109375" style="3" bestFit="1" customWidth="1"/>
    <col min="2141" max="2141" width="14" style="3" customWidth="1"/>
    <col min="2142" max="2142" width="13.109375" style="3" customWidth="1"/>
    <col min="2143" max="2143" width="16.44140625" style="3" customWidth="1"/>
    <col min="2144" max="2144" width="18.5546875" style="3" customWidth="1"/>
    <col min="2145" max="2145" width="8.109375" style="3" bestFit="1" customWidth="1"/>
    <col min="2146" max="2388" width="58.33203125" style="3"/>
    <col min="2389" max="2389" width="9" style="3" customWidth="1"/>
    <col min="2390" max="2390" width="60.33203125" style="3" customWidth="1"/>
    <col min="2391" max="2391" width="15.6640625" style="3" bestFit="1" customWidth="1"/>
    <col min="2392" max="2392" width="14.109375" style="3" bestFit="1" customWidth="1"/>
    <col min="2393" max="2393" width="14.109375" style="3" customWidth="1"/>
    <col min="2394" max="2394" width="14.109375" style="3" bestFit="1" customWidth="1"/>
    <col min="2395" max="2396" width="13.109375" style="3" bestFit="1" customWidth="1"/>
    <col min="2397" max="2397" width="14" style="3" customWidth="1"/>
    <col min="2398" max="2398" width="13.109375" style="3" customWidth="1"/>
    <col min="2399" max="2399" width="16.44140625" style="3" customWidth="1"/>
    <col min="2400" max="2400" width="18.5546875" style="3" customWidth="1"/>
    <col min="2401" max="2401" width="8.109375" style="3" bestFit="1" customWidth="1"/>
    <col min="2402" max="2644" width="58.33203125" style="3"/>
    <col min="2645" max="2645" width="9" style="3" customWidth="1"/>
    <col min="2646" max="2646" width="60.33203125" style="3" customWidth="1"/>
    <col min="2647" max="2647" width="15.6640625" style="3" bestFit="1" customWidth="1"/>
    <col min="2648" max="2648" width="14.109375" style="3" bestFit="1" customWidth="1"/>
    <col min="2649" max="2649" width="14.109375" style="3" customWidth="1"/>
    <col min="2650" max="2650" width="14.109375" style="3" bestFit="1" customWidth="1"/>
    <col min="2651" max="2652" width="13.109375" style="3" bestFit="1" customWidth="1"/>
    <col min="2653" max="2653" width="14" style="3" customWidth="1"/>
    <col min="2654" max="2654" width="13.109375" style="3" customWidth="1"/>
    <col min="2655" max="2655" width="16.44140625" style="3" customWidth="1"/>
    <col min="2656" max="2656" width="18.5546875" style="3" customWidth="1"/>
    <col min="2657" max="2657" width="8.109375" style="3" bestFit="1" customWidth="1"/>
    <col min="2658" max="2900" width="58.33203125" style="3"/>
    <col min="2901" max="2901" width="9" style="3" customWidth="1"/>
    <col min="2902" max="2902" width="60.33203125" style="3" customWidth="1"/>
    <col min="2903" max="2903" width="15.6640625" style="3" bestFit="1" customWidth="1"/>
    <col min="2904" max="2904" width="14.109375" style="3" bestFit="1" customWidth="1"/>
    <col min="2905" max="2905" width="14.109375" style="3" customWidth="1"/>
    <col min="2906" max="2906" width="14.109375" style="3" bestFit="1" customWidth="1"/>
    <col min="2907" max="2908" width="13.109375" style="3" bestFit="1" customWidth="1"/>
    <col min="2909" max="2909" width="14" style="3" customWidth="1"/>
    <col min="2910" max="2910" width="13.109375" style="3" customWidth="1"/>
    <col min="2911" max="2911" width="16.44140625" style="3" customWidth="1"/>
    <col min="2912" max="2912" width="18.5546875" style="3" customWidth="1"/>
    <col min="2913" max="2913" width="8.109375" style="3" bestFit="1" customWidth="1"/>
    <col min="2914" max="3156" width="58.33203125" style="3"/>
    <col min="3157" max="3157" width="9" style="3" customWidth="1"/>
    <col min="3158" max="3158" width="60.33203125" style="3" customWidth="1"/>
    <col min="3159" max="3159" width="15.6640625" style="3" bestFit="1" customWidth="1"/>
    <col min="3160" max="3160" width="14.109375" style="3" bestFit="1" customWidth="1"/>
    <col min="3161" max="3161" width="14.109375" style="3" customWidth="1"/>
    <col min="3162" max="3162" width="14.109375" style="3" bestFit="1" customWidth="1"/>
    <col min="3163" max="3164" width="13.109375" style="3" bestFit="1" customWidth="1"/>
    <col min="3165" max="3165" width="14" style="3" customWidth="1"/>
    <col min="3166" max="3166" width="13.109375" style="3" customWidth="1"/>
    <col min="3167" max="3167" width="16.44140625" style="3" customWidth="1"/>
    <col min="3168" max="3168" width="18.5546875" style="3" customWidth="1"/>
    <col min="3169" max="3169" width="8.109375" style="3" bestFit="1" customWidth="1"/>
    <col min="3170" max="3412" width="58.33203125" style="3"/>
    <col min="3413" max="3413" width="9" style="3" customWidth="1"/>
    <col min="3414" max="3414" width="60.33203125" style="3" customWidth="1"/>
    <col min="3415" max="3415" width="15.6640625" style="3" bestFit="1" customWidth="1"/>
    <col min="3416" max="3416" width="14.109375" style="3" bestFit="1" customWidth="1"/>
    <col min="3417" max="3417" width="14.109375" style="3" customWidth="1"/>
    <col min="3418" max="3418" width="14.109375" style="3" bestFit="1" customWidth="1"/>
    <col min="3419" max="3420" width="13.109375" style="3" bestFit="1" customWidth="1"/>
    <col min="3421" max="3421" width="14" style="3" customWidth="1"/>
    <col min="3422" max="3422" width="13.109375" style="3" customWidth="1"/>
    <col min="3423" max="3423" width="16.44140625" style="3" customWidth="1"/>
    <col min="3424" max="3424" width="18.5546875" style="3" customWidth="1"/>
    <col min="3425" max="3425" width="8.109375" style="3" bestFit="1" customWidth="1"/>
    <col min="3426" max="3668" width="58.33203125" style="3"/>
    <col min="3669" max="3669" width="9" style="3" customWidth="1"/>
    <col min="3670" max="3670" width="60.33203125" style="3" customWidth="1"/>
    <col min="3671" max="3671" width="15.6640625" style="3" bestFit="1" customWidth="1"/>
    <col min="3672" max="3672" width="14.109375" style="3" bestFit="1" customWidth="1"/>
    <col min="3673" max="3673" width="14.109375" style="3" customWidth="1"/>
    <col min="3674" max="3674" width="14.109375" style="3" bestFit="1" customWidth="1"/>
    <col min="3675" max="3676" width="13.109375" style="3" bestFit="1" customWidth="1"/>
    <col min="3677" max="3677" width="14" style="3" customWidth="1"/>
    <col min="3678" max="3678" width="13.109375" style="3" customWidth="1"/>
    <col min="3679" max="3679" width="16.44140625" style="3" customWidth="1"/>
    <col min="3680" max="3680" width="18.5546875" style="3" customWidth="1"/>
    <col min="3681" max="3681" width="8.109375" style="3" bestFit="1" customWidth="1"/>
    <col min="3682" max="3924" width="58.33203125" style="3"/>
    <col min="3925" max="3925" width="9" style="3" customWidth="1"/>
    <col min="3926" max="3926" width="60.33203125" style="3" customWidth="1"/>
    <col min="3927" max="3927" width="15.6640625" style="3" bestFit="1" customWidth="1"/>
    <col min="3928" max="3928" width="14.109375" style="3" bestFit="1" customWidth="1"/>
    <col min="3929" max="3929" width="14.109375" style="3" customWidth="1"/>
    <col min="3930" max="3930" width="14.109375" style="3" bestFit="1" customWidth="1"/>
    <col min="3931" max="3932" width="13.109375" style="3" bestFit="1" customWidth="1"/>
    <col min="3933" max="3933" width="14" style="3" customWidth="1"/>
    <col min="3934" max="3934" width="13.109375" style="3" customWidth="1"/>
    <col min="3935" max="3935" width="16.44140625" style="3" customWidth="1"/>
    <col min="3936" max="3936" width="18.5546875" style="3" customWidth="1"/>
    <col min="3937" max="3937" width="8.109375" style="3" bestFit="1" customWidth="1"/>
    <col min="3938" max="4180" width="58.33203125" style="3"/>
    <col min="4181" max="4181" width="9" style="3" customWidth="1"/>
    <col min="4182" max="4182" width="60.33203125" style="3" customWidth="1"/>
    <col min="4183" max="4183" width="15.6640625" style="3" bestFit="1" customWidth="1"/>
    <col min="4184" max="4184" width="14.109375" style="3" bestFit="1" customWidth="1"/>
    <col min="4185" max="4185" width="14.109375" style="3" customWidth="1"/>
    <col min="4186" max="4186" width="14.109375" style="3" bestFit="1" customWidth="1"/>
    <col min="4187" max="4188" width="13.109375" style="3" bestFit="1" customWidth="1"/>
    <col min="4189" max="4189" width="14" style="3" customWidth="1"/>
    <col min="4190" max="4190" width="13.109375" style="3" customWidth="1"/>
    <col min="4191" max="4191" width="16.44140625" style="3" customWidth="1"/>
    <col min="4192" max="4192" width="18.5546875" style="3" customWidth="1"/>
    <col min="4193" max="4193" width="8.109375" style="3" bestFit="1" customWidth="1"/>
    <col min="4194" max="4436" width="58.33203125" style="3"/>
    <col min="4437" max="4437" width="9" style="3" customWidth="1"/>
    <col min="4438" max="4438" width="60.33203125" style="3" customWidth="1"/>
    <col min="4439" max="4439" width="15.6640625" style="3" bestFit="1" customWidth="1"/>
    <col min="4440" max="4440" width="14.109375" style="3" bestFit="1" customWidth="1"/>
    <col min="4441" max="4441" width="14.109375" style="3" customWidth="1"/>
    <col min="4442" max="4442" width="14.109375" style="3" bestFit="1" customWidth="1"/>
    <col min="4443" max="4444" width="13.109375" style="3" bestFit="1" customWidth="1"/>
    <col min="4445" max="4445" width="14" style="3" customWidth="1"/>
    <col min="4446" max="4446" width="13.109375" style="3" customWidth="1"/>
    <col min="4447" max="4447" width="16.44140625" style="3" customWidth="1"/>
    <col min="4448" max="4448" width="18.5546875" style="3" customWidth="1"/>
    <col min="4449" max="4449" width="8.109375" style="3" bestFit="1" customWidth="1"/>
    <col min="4450" max="4692" width="58.33203125" style="3"/>
    <col min="4693" max="4693" width="9" style="3" customWidth="1"/>
    <col min="4694" max="4694" width="60.33203125" style="3" customWidth="1"/>
    <col min="4695" max="4695" width="15.6640625" style="3" bestFit="1" customWidth="1"/>
    <col min="4696" max="4696" width="14.109375" style="3" bestFit="1" customWidth="1"/>
    <col min="4697" max="4697" width="14.109375" style="3" customWidth="1"/>
    <col min="4698" max="4698" width="14.109375" style="3" bestFit="1" customWidth="1"/>
    <col min="4699" max="4700" width="13.109375" style="3" bestFit="1" customWidth="1"/>
    <col min="4701" max="4701" width="14" style="3" customWidth="1"/>
    <col min="4702" max="4702" width="13.109375" style="3" customWidth="1"/>
    <col min="4703" max="4703" width="16.44140625" style="3" customWidth="1"/>
    <col min="4704" max="4704" width="18.5546875" style="3" customWidth="1"/>
    <col min="4705" max="4705" width="8.109375" style="3" bestFit="1" customWidth="1"/>
    <col min="4706" max="4948" width="58.33203125" style="3"/>
    <col min="4949" max="4949" width="9" style="3" customWidth="1"/>
    <col min="4950" max="4950" width="60.33203125" style="3" customWidth="1"/>
    <col min="4951" max="4951" width="15.6640625" style="3" bestFit="1" customWidth="1"/>
    <col min="4952" max="4952" width="14.109375" style="3" bestFit="1" customWidth="1"/>
    <col min="4953" max="4953" width="14.109375" style="3" customWidth="1"/>
    <col min="4954" max="4954" width="14.109375" style="3" bestFit="1" customWidth="1"/>
    <col min="4955" max="4956" width="13.109375" style="3" bestFit="1" customWidth="1"/>
    <col min="4957" max="4957" width="14" style="3" customWidth="1"/>
    <col min="4958" max="4958" width="13.109375" style="3" customWidth="1"/>
    <col min="4959" max="4959" width="16.44140625" style="3" customWidth="1"/>
    <col min="4960" max="4960" width="18.5546875" style="3" customWidth="1"/>
    <col min="4961" max="4961" width="8.109375" style="3" bestFit="1" customWidth="1"/>
    <col min="4962" max="5204" width="58.33203125" style="3"/>
    <col min="5205" max="5205" width="9" style="3" customWidth="1"/>
    <col min="5206" max="5206" width="60.33203125" style="3" customWidth="1"/>
    <col min="5207" max="5207" width="15.6640625" style="3" bestFit="1" customWidth="1"/>
    <col min="5208" max="5208" width="14.109375" style="3" bestFit="1" customWidth="1"/>
    <col min="5209" max="5209" width="14.109375" style="3" customWidth="1"/>
    <col min="5210" max="5210" width="14.109375" style="3" bestFit="1" customWidth="1"/>
    <col min="5211" max="5212" width="13.109375" style="3" bestFit="1" customWidth="1"/>
    <col min="5213" max="5213" width="14" style="3" customWidth="1"/>
    <col min="5214" max="5214" width="13.109375" style="3" customWidth="1"/>
    <col min="5215" max="5215" width="16.44140625" style="3" customWidth="1"/>
    <col min="5216" max="5216" width="18.5546875" style="3" customWidth="1"/>
    <col min="5217" max="5217" width="8.109375" style="3" bestFit="1" customWidth="1"/>
    <col min="5218" max="5460" width="58.33203125" style="3"/>
    <col min="5461" max="5461" width="9" style="3" customWidth="1"/>
    <col min="5462" max="5462" width="60.33203125" style="3" customWidth="1"/>
    <col min="5463" max="5463" width="15.6640625" style="3" bestFit="1" customWidth="1"/>
    <col min="5464" max="5464" width="14.109375" style="3" bestFit="1" customWidth="1"/>
    <col min="5465" max="5465" width="14.109375" style="3" customWidth="1"/>
    <col min="5466" max="5466" width="14.109375" style="3" bestFit="1" customWidth="1"/>
    <col min="5467" max="5468" width="13.109375" style="3" bestFit="1" customWidth="1"/>
    <col min="5469" max="5469" width="14" style="3" customWidth="1"/>
    <col min="5470" max="5470" width="13.109375" style="3" customWidth="1"/>
    <col min="5471" max="5471" width="16.44140625" style="3" customWidth="1"/>
    <col min="5472" max="5472" width="18.5546875" style="3" customWidth="1"/>
    <col min="5473" max="5473" width="8.109375" style="3" bestFit="1" customWidth="1"/>
    <col min="5474" max="5716" width="58.33203125" style="3"/>
    <col min="5717" max="5717" width="9" style="3" customWidth="1"/>
    <col min="5718" max="5718" width="60.33203125" style="3" customWidth="1"/>
    <col min="5719" max="5719" width="15.6640625" style="3" bestFit="1" customWidth="1"/>
    <col min="5720" max="5720" width="14.109375" style="3" bestFit="1" customWidth="1"/>
    <col min="5721" max="5721" width="14.109375" style="3" customWidth="1"/>
    <col min="5722" max="5722" width="14.109375" style="3" bestFit="1" customWidth="1"/>
    <col min="5723" max="5724" width="13.109375" style="3" bestFit="1" customWidth="1"/>
    <col min="5725" max="5725" width="14" style="3" customWidth="1"/>
    <col min="5726" max="5726" width="13.109375" style="3" customWidth="1"/>
    <col min="5727" max="5727" width="16.44140625" style="3" customWidth="1"/>
    <col min="5728" max="5728" width="18.5546875" style="3" customWidth="1"/>
    <col min="5729" max="5729" width="8.109375" style="3" bestFit="1" customWidth="1"/>
    <col min="5730" max="5972" width="58.33203125" style="3"/>
    <col min="5973" max="5973" width="9" style="3" customWidth="1"/>
    <col min="5974" max="5974" width="60.33203125" style="3" customWidth="1"/>
    <col min="5975" max="5975" width="15.6640625" style="3" bestFit="1" customWidth="1"/>
    <col min="5976" max="5976" width="14.109375" style="3" bestFit="1" customWidth="1"/>
    <col min="5977" max="5977" width="14.109375" style="3" customWidth="1"/>
    <col min="5978" max="5978" width="14.109375" style="3" bestFit="1" customWidth="1"/>
    <col min="5979" max="5980" width="13.109375" style="3" bestFit="1" customWidth="1"/>
    <col min="5981" max="5981" width="14" style="3" customWidth="1"/>
    <col min="5982" max="5982" width="13.109375" style="3" customWidth="1"/>
    <col min="5983" max="5983" width="16.44140625" style="3" customWidth="1"/>
    <col min="5984" max="5984" width="18.5546875" style="3" customWidth="1"/>
    <col min="5985" max="5985" width="8.109375" style="3" bestFit="1" customWidth="1"/>
    <col min="5986" max="6228" width="58.33203125" style="3"/>
    <col min="6229" max="6229" width="9" style="3" customWidth="1"/>
    <col min="6230" max="6230" width="60.33203125" style="3" customWidth="1"/>
    <col min="6231" max="6231" width="15.6640625" style="3" bestFit="1" customWidth="1"/>
    <col min="6232" max="6232" width="14.109375" style="3" bestFit="1" customWidth="1"/>
    <col min="6233" max="6233" width="14.109375" style="3" customWidth="1"/>
    <col min="6234" max="6234" width="14.109375" style="3" bestFit="1" customWidth="1"/>
    <col min="6235" max="6236" width="13.109375" style="3" bestFit="1" customWidth="1"/>
    <col min="6237" max="6237" width="14" style="3" customWidth="1"/>
    <col min="6238" max="6238" width="13.109375" style="3" customWidth="1"/>
    <col min="6239" max="6239" width="16.44140625" style="3" customWidth="1"/>
    <col min="6240" max="6240" width="18.5546875" style="3" customWidth="1"/>
    <col min="6241" max="6241" width="8.109375" style="3" bestFit="1" customWidth="1"/>
    <col min="6242" max="6484" width="58.33203125" style="3"/>
    <col min="6485" max="6485" width="9" style="3" customWidth="1"/>
    <col min="6486" max="6486" width="60.33203125" style="3" customWidth="1"/>
    <col min="6487" max="6487" width="15.6640625" style="3" bestFit="1" customWidth="1"/>
    <col min="6488" max="6488" width="14.109375" style="3" bestFit="1" customWidth="1"/>
    <col min="6489" max="6489" width="14.109375" style="3" customWidth="1"/>
    <col min="6490" max="6490" width="14.109375" style="3" bestFit="1" customWidth="1"/>
    <col min="6491" max="6492" width="13.109375" style="3" bestFit="1" customWidth="1"/>
    <col min="6493" max="6493" width="14" style="3" customWidth="1"/>
    <col min="6494" max="6494" width="13.109375" style="3" customWidth="1"/>
    <col min="6495" max="6495" width="16.44140625" style="3" customWidth="1"/>
    <col min="6496" max="6496" width="18.5546875" style="3" customWidth="1"/>
    <col min="6497" max="6497" width="8.109375" style="3" bestFit="1" customWidth="1"/>
    <col min="6498" max="6740" width="58.33203125" style="3"/>
    <col min="6741" max="6741" width="9" style="3" customWidth="1"/>
    <col min="6742" max="6742" width="60.33203125" style="3" customWidth="1"/>
    <col min="6743" max="6743" width="15.6640625" style="3" bestFit="1" customWidth="1"/>
    <col min="6744" max="6744" width="14.109375" style="3" bestFit="1" customWidth="1"/>
    <col min="6745" max="6745" width="14.109375" style="3" customWidth="1"/>
    <col min="6746" max="6746" width="14.109375" style="3" bestFit="1" customWidth="1"/>
    <col min="6747" max="6748" width="13.109375" style="3" bestFit="1" customWidth="1"/>
    <col min="6749" max="6749" width="14" style="3" customWidth="1"/>
    <col min="6750" max="6750" width="13.109375" style="3" customWidth="1"/>
    <col min="6751" max="6751" width="16.44140625" style="3" customWidth="1"/>
    <col min="6752" max="6752" width="18.5546875" style="3" customWidth="1"/>
    <col min="6753" max="6753" width="8.109375" style="3" bestFit="1" customWidth="1"/>
    <col min="6754" max="6996" width="58.33203125" style="3"/>
    <col min="6997" max="6997" width="9" style="3" customWidth="1"/>
    <col min="6998" max="6998" width="60.33203125" style="3" customWidth="1"/>
    <col min="6999" max="6999" width="15.6640625" style="3" bestFit="1" customWidth="1"/>
    <col min="7000" max="7000" width="14.109375" style="3" bestFit="1" customWidth="1"/>
    <col min="7001" max="7001" width="14.109375" style="3" customWidth="1"/>
    <col min="7002" max="7002" width="14.109375" style="3" bestFit="1" customWidth="1"/>
    <col min="7003" max="7004" width="13.109375" style="3" bestFit="1" customWidth="1"/>
    <col min="7005" max="7005" width="14" style="3" customWidth="1"/>
    <col min="7006" max="7006" width="13.109375" style="3" customWidth="1"/>
    <col min="7007" max="7007" width="16.44140625" style="3" customWidth="1"/>
    <col min="7008" max="7008" width="18.5546875" style="3" customWidth="1"/>
    <col min="7009" max="7009" width="8.109375" style="3" bestFit="1" customWidth="1"/>
    <col min="7010" max="7252" width="58.33203125" style="3"/>
    <col min="7253" max="7253" width="9" style="3" customWidth="1"/>
    <col min="7254" max="7254" width="60.33203125" style="3" customWidth="1"/>
    <col min="7255" max="7255" width="15.6640625" style="3" bestFit="1" customWidth="1"/>
    <col min="7256" max="7256" width="14.109375" style="3" bestFit="1" customWidth="1"/>
    <col min="7257" max="7257" width="14.109375" style="3" customWidth="1"/>
    <col min="7258" max="7258" width="14.109375" style="3" bestFit="1" customWidth="1"/>
    <col min="7259" max="7260" width="13.109375" style="3" bestFit="1" customWidth="1"/>
    <col min="7261" max="7261" width="14" style="3" customWidth="1"/>
    <col min="7262" max="7262" width="13.109375" style="3" customWidth="1"/>
    <col min="7263" max="7263" width="16.44140625" style="3" customWidth="1"/>
    <col min="7264" max="7264" width="18.5546875" style="3" customWidth="1"/>
    <col min="7265" max="7265" width="8.109375" style="3" bestFit="1" customWidth="1"/>
    <col min="7266" max="7508" width="58.33203125" style="3"/>
    <col min="7509" max="7509" width="9" style="3" customWidth="1"/>
    <col min="7510" max="7510" width="60.33203125" style="3" customWidth="1"/>
    <col min="7511" max="7511" width="15.6640625" style="3" bestFit="1" customWidth="1"/>
    <col min="7512" max="7512" width="14.109375" style="3" bestFit="1" customWidth="1"/>
    <col min="7513" max="7513" width="14.109375" style="3" customWidth="1"/>
    <col min="7514" max="7514" width="14.109375" style="3" bestFit="1" customWidth="1"/>
    <col min="7515" max="7516" width="13.109375" style="3" bestFit="1" customWidth="1"/>
    <col min="7517" max="7517" width="14" style="3" customWidth="1"/>
    <col min="7518" max="7518" width="13.109375" style="3" customWidth="1"/>
    <col min="7519" max="7519" width="16.44140625" style="3" customWidth="1"/>
    <col min="7520" max="7520" width="18.5546875" style="3" customWidth="1"/>
    <col min="7521" max="7521" width="8.109375" style="3" bestFit="1" customWidth="1"/>
    <col min="7522" max="7764" width="58.33203125" style="3"/>
    <col min="7765" max="7765" width="9" style="3" customWidth="1"/>
    <col min="7766" max="7766" width="60.33203125" style="3" customWidth="1"/>
    <col min="7767" max="7767" width="15.6640625" style="3" bestFit="1" customWidth="1"/>
    <col min="7768" max="7768" width="14.109375" style="3" bestFit="1" customWidth="1"/>
    <col min="7769" max="7769" width="14.109375" style="3" customWidth="1"/>
    <col min="7770" max="7770" width="14.109375" style="3" bestFit="1" customWidth="1"/>
    <col min="7771" max="7772" width="13.109375" style="3" bestFit="1" customWidth="1"/>
    <col min="7773" max="7773" width="14" style="3" customWidth="1"/>
    <col min="7774" max="7774" width="13.109375" style="3" customWidth="1"/>
    <col min="7775" max="7775" width="16.44140625" style="3" customWidth="1"/>
    <col min="7776" max="7776" width="18.5546875" style="3" customWidth="1"/>
    <col min="7777" max="7777" width="8.109375" style="3" bestFit="1" customWidth="1"/>
    <col min="7778" max="8020" width="58.33203125" style="3"/>
    <col min="8021" max="8021" width="9" style="3" customWidth="1"/>
    <col min="8022" max="8022" width="60.33203125" style="3" customWidth="1"/>
    <col min="8023" max="8023" width="15.6640625" style="3" bestFit="1" customWidth="1"/>
    <col min="8024" max="8024" width="14.109375" style="3" bestFit="1" customWidth="1"/>
    <col min="8025" max="8025" width="14.109375" style="3" customWidth="1"/>
    <col min="8026" max="8026" width="14.109375" style="3" bestFit="1" customWidth="1"/>
    <col min="8027" max="8028" width="13.109375" style="3" bestFit="1" customWidth="1"/>
    <col min="8029" max="8029" width="14" style="3" customWidth="1"/>
    <col min="8030" max="8030" width="13.109375" style="3" customWidth="1"/>
    <col min="8031" max="8031" width="16.44140625" style="3" customWidth="1"/>
    <col min="8032" max="8032" width="18.5546875" style="3" customWidth="1"/>
    <col min="8033" max="8033" width="8.109375" style="3" bestFit="1" customWidth="1"/>
    <col min="8034" max="8276" width="58.33203125" style="3"/>
    <col min="8277" max="8277" width="9" style="3" customWidth="1"/>
    <col min="8278" max="8278" width="60.33203125" style="3" customWidth="1"/>
    <col min="8279" max="8279" width="15.6640625" style="3" bestFit="1" customWidth="1"/>
    <col min="8280" max="8280" width="14.109375" style="3" bestFit="1" customWidth="1"/>
    <col min="8281" max="8281" width="14.109375" style="3" customWidth="1"/>
    <col min="8282" max="8282" width="14.109375" style="3" bestFit="1" customWidth="1"/>
    <col min="8283" max="8284" width="13.109375" style="3" bestFit="1" customWidth="1"/>
    <col min="8285" max="8285" width="14" style="3" customWidth="1"/>
    <col min="8286" max="8286" width="13.109375" style="3" customWidth="1"/>
    <col min="8287" max="8287" width="16.44140625" style="3" customWidth="1"/>
    <col min="8288" max="8288" width="18.5546875" style="3" customWidth="1"/>
    <col min="8289" max="8289" width="8.109375" style="3" bestFit="1" customWidth="1"/>
    <col min="8290" max="8532" width="58.33203125" style="3"/>
    <col min="8533" max="8533" width="9" style="3" customWidth="1"/>
    <col min="8534" max="8534" width="60.33203125" style="3" customWidth="1"/>
    <col min="8535" max="8535" width="15.6640625" style="3" bestFit="1" customWidth="1"/>
    <col min="8536" max="8536" width="14.109375" style="3" bestFit="1" customWidth="1"/>
    <col min="8537" max="8537" width="14.109375" style="3" customWidth="1"/>
    <col min="8538" max="8538" width="14.109375" style="3" bestFit="1" customWidth="1"/>
    <col min="8539" max="8540" width="13.109375" style="3" bestFit="1" customWidth="1"/>
    <col min="8541" max="8541" width="14" style="3" customWidth="1"/>
    <col min="8542" max="8542" width="13.109375" style="3" customWidth="1"/>
    <col min="8543" max="8543" width="16.44140625" style="3" customWidth="1"/>
    <col min="8544" max="8544" width="18.5546875" style="3" customWidth="1"/>
    <col min="8545" max="8545" width="8.109375" style="3" bestFit="1" customWidth="1"/>
    <col min="8546" max="8788" width="58.33203125" style="3"/>
    <col min="8789" max="8789" width="9" style="3" customWidth="1"/>
    <col min="8790" max="8790" width="60.33203125" style="3" customWidth="1"/>
    <col min="8791" max="8791" width="15.6640625" style="3" bestFit="1" customWidth="1"/>
    <col min="8792" max="8792" width="14.109375" style="3" bestFit="1" customWidth="1"/>
    <col min="8793" max="8793" width="14.109375" style="3" customWidth="1"/>
    <col min="8794" max="8794" width="14.109375" style="3" bestFit="1" customWidth="1"/>
    <col min="8795" max="8796" width="13.109375" style="3" bestFit="1" customWidth="1"/>
    <col min="8797" max="8797" width="14" style="3" customWidth="1"/>
    <col min="8798" max="8798" width="13.109375" style="3" customWidth="1"/>
    <col min="8799" max="8799" width="16.44140625" style="3" customWidth="1"/>
    <col min="8800" max="8800" width="18.5546875" style="3" customWidth="1"/>
    <col min="8801" max="8801" width="8.109375" style="3" bestFit="1" customWidth="1"/>
    <col min="8802" max="9044" width="58.33203125" style="3"/>
    <col min="9045" max="9045" width="9" style="3" customWidth="1"/>
    <col min="9046" max="9046" width="60.33203125" style="3" customWidth="1"/>
    <col min="9047" max="9047" width="15.6640625" style="3" bestFit="1" customWidth="1"/>
    <col min="9048" max="9048" width="14.109375" style="3" bestFit="1" customWidth="1"/>
    <col min="9049" max="9049" width="14.109375" style="3" customWidth="1"/>
    <col min="9050" max="9050" width="14.109375" style="3" bestFit="1" customWidth="1"/>
    <col min="9051" max="9052" width="13.109375" style="3" bestFit="1" customWidth="1"/>
    <col min="9053" max="9053" width="14" style="3" customWidth="1"/>
    <col min="9054" max="9054" width="13.109375" style="3" customWidth="1"/>
    <col min="9055" max="9055" width="16.44140625" style="3" customWidth="1"/>
    <col min="9056" max="9056" width="18.5546875" style="3" customWidth="1"/>
    <col min="9057" max="9057" width="8.109375" style="3" bestFit="1" customWidth="1"/>
    <col min="9058" max="9300" width="58.33203125" style="3"/>
    <col min="9301" max="9301" width="9" style="3" customWidth="1"/>
    <col min="9302" max="9302" width="60.33203125" style="3" customWidth="1"/>
    <col min="9303" max="9303" width="15.6640625" style="3" bestFit="1" customWidth="1"/>
    <col min="9304" max="9304" width="14.109375" style="3" bestFit="1" customWidth="1"/>
    <col min="9305" max="9305" width="14.109375" style="3" customWidth="1"/>
    <col min="9306" max="9306" width="14.109375" style="3" bestFit="1" customWidth="1"/>
    <col min="9307" max="9308" width="13.109375" style="3" bestFit="1" customWidth="1"/>
    <col min="9309" max="9309" width="14" style="3" customWidth="1"/>
    <col min="9310" max="9310" width="13.109375" style="3" customWidth="1"/>
    <col min="9311" max="9311" width="16.44140625" style="3" customWidth="1"/>
    <col min="9312" max="9312" width="18.5546875" style="3" customWidth="1"/>
    <col min="9313" max="9313" width="8.109375" style="3" bestFit="1" customWidth="1"/>
    <col min="9314" max="9556" width="58.33203125" style="3"/>
    <col min="9557" max="9557" width="9" style="3" customWidth="1"/>
    <col min="9558" max="9558" width="60.33203125" style="3" customWidth="1"/>
    <col min="9559" max="9559" width="15.6640625" style="3" bestFit="1" customWidth="1"/>
    <col min="9560" max="9560" width="14.109375" style="3" bestFit="1" customWidth="1"/>
    <col min="9561" max="9561" width="14.109375" style="3" customWidth="1"/>
    <col min="9562" max="9562" width="14.109375" style="3" bestFit="1" customWidth="1"/>
    <col min="9563" max="9564" width="13.109375" style="3" bestFit="1" customWidth="1"/>
    <col min="9565" max="9565" width="14" style="3" customWidth="1"/>
    <col min="9566" max="9566" width="13.109375" style="3" customWidth="1"/>
    <col min="9567" max="9567" width="16.44140625" style="3" customWidth="1"/>
    <col min="9568" max="9568" width="18.5546875" style="3" customWidth="1"/>
    <col min="9569" max="9569" width="8.109375" style="3" bestFit="1" customWidth="1"/>
    <col min="9570" max="9812" width="58.33203125" style="3"/>
    <col min="9813" max="9813" width="9" style="3" customWidth="1"/>
    <col min="9814" max="9814" width="60.33203125" style="3" customWidth="1"/>
    <col min="9815" max="9815" width="15.6640625" style="3" bestFit="1" customWidth="1"/>
    <col min="9816" max="9816" width="14.109375" style="3" bestFit="1" customWidth="1"/>
    <col min="9817" max="9817" width="14.109375" style="3" customWidth="1"/>
    <col min="9818" max="9818" width="14.109375" style="3" bestFit="1" customWidth="1"/>
    <col min="9819" max="9820" width="13.109375" style="3" bestFit="1" customWidth="1"/>
    <col min="9821" max="9821" width="14" style="3" customWidth="1"/>
    <col min="9822" max="9822" width="13.109375" style="3" customWidth="1"/>
    <col min="9823" max="9823" width="16.44140625" style="3" customWidth="1"/>
    <col min="9824" max="9824" width="18.5546875" style="3" customWidth="1"/>
    <col min="9825" max="9825" width="8.109375" style="3" bestFit="1" customWidth="1"/>
    <col min="9826" max="10068" width="58.33203125" style="3"/>
    <col min="10069" max="10069" width="9" style="3" customWidth="1"/>
    <col min="10070" max="10070" width="60.33203125" style="3" customWidth="1"/>
    <col min="10071" max="10071" width="15.6640625" style="3" bestFit="1" customWidth="1"/>
    <col min="10072" max="10072" width="14.109375" style="3" bestFit="1" customWidth="1"/>
    <col min="10073" max="10073" width="14.109375" style="3" customWidth="1"/>
    <col min="10074" max="10074" width="14.109375" style="3" bestFit="1" customWidth="1"/>
    <col min="10075" max="10076" width="13.109375" style="3" bestFit="1" customWidth="1"/>
    <col min="10077" max="10077" width="14" style="3" customWidth="1"/>
    <col min="10078" max="10078" width="13.109375" style="3" customWidth="1"/>
    <col min="10079" max="10079" width="16.44140625" style="3" customWidth="1"/>
    <col min="10080" max="10080" width="18.5546875" style="3" customWidth="1"/>
    <col min="10081" max="10081" width="8.109375" style="3" bestFit="1" customWidth="1"/>
    <col min="10082" max="10324" width="58.33203125" style="3"/>
    <col min="10325" max="10325" width="9" style="3" customWidth="1"/>
    <col min="10326" max="10326" width="60.33203125" style="3" customWidth="1"/>
    <col min="10327" max="10327" width="15.6640625" style="3" bestFit="1" customWidth="1"/>
    <col min="10328" max="10328" width="14.109375" style="3" bestFit="1" customWidth="1"/>
    <col min="10329" max="10329" width="14.109375" style="3" customWidth="1"/>
    <col min="10330" max="10330" width="14.109375" style="3" bestFit="1" customWidth="1"/>
    <col min="10331" max="10332" width="13.109375" style="3" bestFit="1" customWidth="1"/>
    <col min="10333" max="10333" width="14" style="3" customWidth="1"/>
    <col min="10334" max="10334" width="13.109375" style="3" customWidth="1"/>
    <col min="10335" max="10335" width="16.44140625" style="3" customWidth="1"/>
    <col min="10336" max="10336" width="18.5546875" style="3" customWidth="1"/>
    <col min="10337" max="10337" width="8.109375" style="3" bestFit="1" customWidth="1"/>
    <col min="10338" max="10580" width="58.33203125" style="3"/>
    <col min="10581" max="10581" width="9" style="3" customWidth="1"/>
    <col min="10582" max="10582" width="60.33203125" style="3" customWidth="1"/>
    <col min="10583" max="10583" width="15.6640625" style="3" bestFit="1" customWidth="1"/>
    <col min="10584" max="10584" width="14.109375" style="3" bestFit="1" customWidth="1"/>
    <col min="10585" max="10585" width="14.109375" style="3" customWidth="1"/>
    <col min="10586" max="10586" width="14.109375" style="3" bestFit="1" customWidth="1"/>
    <col min="10587" max="10588" width="13.109375" style="3" bestFit="1" customWidth="1"/>
    <col min="10589" max="10589" width="14" style="3" customWidth="1"/>
    <col min="10590" max="10590" width="13.109375" style="3" customWidth="1"/>
    <col min="10591" max="10591" width="16.44140625" style="3" customWidth="1"/>
    <col min="10592" max="10592" width="18.5546875" style="3" customWidth="1"/>
    <col min="10593" max="10593" width="8.109375" style="3" bestFit="1" customWidth="1"/>
    <col min="10594" max="10836" width="58.33203125" style="3"/>
    <col min="10837" max="10837" width="9" style="3" customWidth="1"/>
    <col min="10838" max="10838" width="60.33203125" style="3" customWidth="1"/>
    <col min="10839" max="10839" width="15.6640625" style="3" bestFit="1" customWidth="1"/>
    <col min="10840" max="10840" width="14.109375" style="3" bestFit="1" customWidth="1"/>
    <col min="10841" max="10841" width="14.109375" style="3" customWidth="1"/>
    <col min="10842" max="10842" width="14.109375" style="3" bestFit="1" customWidth="1"/>
    <col min="10843" max="10844" width="13.109375" style="3" bestFit="1" customWidth="1"/>
    <col min="10845" max="10845" width="14" style="3" customWidth="1"/>
    <col min="10846" max="10846" width="13.109375" style="3" customWidth="1"/>
    <col min="10847" max="10847" width="16.44140625" style="3" customWidth="1"/>
    <col min="10848" max="10848" width="18.5546875" style="3" customWidth="1"/>
    <col min="10849" max="10849" width="8.109375" style="3" bestFit="1" customWidth="1"/>
    <col min="10850" max="11092" width="58.33203125" style="3"/>
    <col min="11093" max="11093" width="9" style="3" customWidth="1"/>
    <col min="11094" max="11094" width="60.33203125" style="3" customWidth="1"/>
    <col min="11095" max="11095" width="15.6640625" style="3" bestFit="1" customWidth="1"/>
    <col min="11096" max="11096" width="14.109375" style="3" bestFit="1" customWidth="1"/>
    <col min="11097" max="11097" width="14.109375" style="3" customWidth="1"/>
    <col min="11098" max="11098" width="14.109375" style="3" bestFit="1" customWidth="1"/>
    <col min="11099" max="11100" width="13.109375" style="3" bestFit="1" customWidth="1"/>
    <col min="11101" max="11101" width="14" style="3" customWidth="1"/>
    <col min="11102" max="11102" width="13.109375" style="3" customWidth="1"/>
    <col min="11103" max="11103" width="16.44140625" style="3" customWidth="1"/>
    <col min="11104" max="11104" width="18.5546875" style="3" customWidth="1"/>
    <col min="11105" max="11105" width="8.109375" style="3" bestFit="1" customWidth="1"/>
    <col min="11106" max="11348" width="58.33203125" style="3"/>
    <col min="11349" max="11349" width="9" style="3" customWidth="1"/>
    <col min="11350" max="11350" width="60.33203125" style="3" customWidth="1"/>
    <col min="11351" max="11351" width="15.6640625" style="3" bestFit="1" customWidth="1"/>
    <col min="11352" max="11352" width="14.109375" style="3" bestFit="1" customWidth="1"/>
    <col min="11353" max="11353" width="14.109375" style="3" customWidth="1"/>
    <col min="11354" max="11354" width="14.109375" style="3" bestFit="1" customWidth="1"/>
    <col min="11355" max="11356" width="13.109375" style="3" bestFit="1" customWidth="1"/>
    <col min="11357" max="11357" width="14" style="3" customWidth="1"/>
    <col min="11358" max="11358" width="13.109375" style="3" customWidth="1"/>
    <col min="11359" max="11359" width="16.44140625" style="3" customWidth="1"/>
    <col min="11360" max="11360" width="18.5546875" style="3" customWidth="1"/>
    <col min="11361" max="11361" width="8.109375" style="3" bestFit="1" customWidth="1"/>
    <col min="11362" max="11604" width="58.33203125" style="3"/>
    <col min="11605" max="11605" width="9" style="3" customWidth="1"/>
    <col min="11606" max="11606" width="60.33203125" style="3" customWidth="1"/>
    <col min="11607" max="11607" width="15.6640625" style="3" bestFit="1" customWidth="1"/>
    <col min="11608" max="11608" width="14.109375" style="3" bestFit="1" customWidth="1"/>
    <col min="11609" max="11609" width="14.109375" style="3" customWidth="1"/>
    <col min="11610" max="11610" width="14.109375" style="3" bestFit="1" customWidth="1"/>
    <col min="11611" max="11612" width="13.109375" style="3" bestFit="1" customWidth="1"/>
    <col min="11613" max="11613" width="14" style="3" customWidth="1"/>
    <col min="11614" max="11614" width="13.109375" style="3" customWidth="1"/>
    <col min="11615" max="11615" width="16.44140625" style="3" customWidth="1"/>
    <col min="11616" max="11616" width="18.5546875" style="3" customWidth="1"/>
    <col min="11617" max="11617" width="8.109375" style="3" bestFit="1" customWidth="1"/>
    <col min="11618" max="11860" width="58.33203125" style="3"/>
    <col min="11861" max="11861" width="9" style="3" customWidth="1"/>
    <col min="11862" max="11862" width="60.33203125" style="3" customWidth="1"/>
    <col min="11863" max="11863" width="15.6640625" style="3" bestFit="1" customWidth="1"/>
    <col min="11864" max="11864" width="14.109375" style="3" bestFit="1" customWidth="1"/>
    <col min="11865" max="11865" width="14.109375" style="3" customWidth="1"/>
    <col min="11866" max="11866" width="14.109375" style="3" bestFit="1" customWidth="1"/>
    <col min="11867" max="11868" width="13.109375" style="3" bestFit="1" customWidth="1"/>
    <col min="11869" max="11869" width="14" style="3" customWidth="1"/>
    <col min="11870" max="11870" width="13.109375" style="3" customWidth="1"/>
    <col min="11871" max="11871" width="16.44140625" style="3" customWidth="1"/>
    <col min="11872" max="11872" width="18.5546875" style="3" customWidth="1"/>
    <col min="11873" max="11873" width="8.109375" style="3" bestFit="1" customWidth="1"/>
    <col min="11874" max="12116" width="58.33203125" style="3"/>
    <col min="12117" max="12117" width="9" style="3" customWidth="1"/>
    <col min="12118" max="12118" width="60.33203125" style="3" customWidth="1"/>
    <col min="12119" max="12119" width="15.6640625" style="3" bestFit="1" customWidth="1"/>
    <col min="12120" max="12120" width="14.109375" style="3" bestFit="1" customWidth="1"/>
    <col min="12121" max="12121" width="14.109375" style="3" customWidth="1"/>
    <col min="12122" max="12122" width="14.109375" style="3" bestFit="1" customWidth="1"/>
    <col min="12123" max="12124" width="13.109375" style="3" bestFit="1" customWidth="1"/>
    <col min="12125" max="12125" width="14" style="3" customWidth="1"/>
    <col min="12126" max="12126" width="13.109375" style="3" customWidth="1"/>
    <col min="12127" max="12127" width="16.44140625" style="3" customWidth="1"/>
    <col min="12128" max="12128" width="18.5546875" style="3" customWidth="1"/>
    <col min="12129" max="12129" width="8.109375" style="3" bestFit="1" customWidth="1"/>
    <col min="12130" max="12372" width="58.33203125" style="3"/>
    <col min="12373" max="12373" width="9" style="3" customWidth="1"/>
    <col min="12374" max="12374" width="60.33203125" style="3" customWidth="1"/>
    <col min="12375" max="12375" width="15.6640625" style="3" bestFit="1" customWidth="1"/>
    <col min="12376" max="12376" width="14.109375" style="3" bestFit="1" customWidth="1"/>
    <col min="12377" max="12377" width="14.109375" style="3" customWidth="1"/>
    <col min="12378" max="12378" width="14.109375" style="3" bestFit="1" customWidth="1"/>
    <col min="12379" max="12380" width="13.109375" style="3" bestFit="1" customWidth="1"/>
    <col min="12381" max="12381" width="14" style="3" customWidth="1"/>
    <col min="12382" max="12382" width="13.109375" style="3" customWidth="1"/>
    <col min="12383" max="12383" width="16.44140625" style="3" customWidth="1"/>
    <col min="12384" max="12384" width="18.5546875" style="3" customWidth="1"/>
    <col min="12385" max="12385" width="8.109375" style="3" bestFit="1" customWidth="1"/>
    <col min="12386" max="12628" width="58.33203125" style="3"/>
    <col min="12629" max="12629" width="9" style="3" customWidth="1"/>
    <col min="12630" max="12630" width="60.33203125" style="3" customWidth="1"/>
    <col min="12631" max="12631" width="15.6640625" style="3" bestFit="1" customWidth="1"/>
    <col min="12632" max="12632" width="14.109375" style="3" bestFit="1" customWidth="1"/>
    <col min="12633" max="12633" width="14.109375" style="3" customWidth="1"/>
    <col min="12634" max="12634" width="14.109375" style="3" bestFit="1" customWidth="1"/>
    <col min="12635" max="12636" width="13.109375" style="3" bestFit="1" customWidth="1"/>
    <col min="12637" max="12637" width="14" style="3" customWidth="1"/>
    <col min="12638" max="12638" width="13.109375" style="3" customWidth="1"/>
    <col min="12639" max="12639" width="16.44140625" style="3" customWidth="1"/>
    <col min="12640" max="12640" width="18.5546875" style="3" customWidth="1"/>
    <col min="12641" max="12641" width="8.109375" style="3" bestFit="1" customWidth="1"/>
    <col min="12642" max="12884" width="58.33203125" style="3"/>
    <col min="12885" max="12885" width="9" style="3" customWidth="1"/>
    <col min="12886" max="12886" width="60.33203125" style="3" customWidth="1"/>
    <col min="12887" max="12887" width="15.6640625" style="3" bestFit="1" customWidth="1"/>
    <col min="12888" max="12888" width="14.109375" style="3" bestFit="1" customWidth="1"/>
    <col min="12889" max="12889" width="14.109375" style="3" customWidth="1"/>
    <col min="12890" max="12890" width="14.109375" style="3" bestFit="1" customWidth="1"/>
    <col min="12891" max="12892" width="13.109375" style="3" bestFit="1" customWidth="1"/>
    <col min="12893" max="12893" width="14" style="3" customWidth="1"/>
    <col min="12894" max="12894" width="13.109375" style="3" customWidth="1"/>
    <col min="12895" max="12895" width="16.44140625" style="3" customWidth="1"/>
    <col min="12896" max="12896" width="18.5546875" style="3" customWidth="1"/>
    <col min="12897" max="12897" width="8.109375" style="3" bestFit="1" customWidth="1"/>
    <col min="12898" max="13140" width="58.33203125" style="3"/>
    <col min="13141" max="13141" width="9" style="3" customWidth="1"/>
    <col min="13142" max="13142" width="60.33203125" style="3" customWidth="1"/>
    <col min="13143" max="13143" width="15.6640625" style="3" bestFit="1" customWidth="1"/>
    <col min="13144" max="13144" width="14.109375" style="3" bestFit="1" customWidth="1"/>
    <col min="13145" max="13145" width="14.109375" style="3" customWidth="1"/>
    <col min="13146" max="13146" width="14.109375" style="3" bestFit="1" customWidth="1"/>
    <col min="13147" max="13148" width="13.109375" style="3" bestFit="1" customWidth="1"/>
    <col min="13149" max="13149" width="14" style="3" customWidth="1"/>
    <col min="13150" max="13150" width="13.109375" style="3" customWidth="1"/>
    <col min="13151" max="13151" width="16.44140625" style="3" customWidth="1"/>
    <col min="13152" max="13152" width="18.5546875" style="3" customWidth="1"/>
    <col min="13153" max="13153" width="8.109375" style="3" bestFit="1" customWidth="1"/>
    <col min="13154" max="13396" width="58.33203125" style="3"/>
    <col min="13397" max="13397" width="9" style="3" customWidth="1"/>
    <col min="13398" max="13398" width="60.33203125" style="3" customWidth="1"/>
    <col min="13399" max="13399" width="15.6640625" style="3" bestFit="1" customWidth="1"/>
    <col min="13400" max="13400" width="14.109375" style="3" bestFit="1" customWidth="1"/>
    <col min="13401" max="13401" width="14.109375" style="3" customWidth="1"/>
    <col min="13402" max="13402" width="14.109375" style="3" bestFit="1" customWidth="1"/>
    <col min="13403" max="13404" width="13.109375" style="3" bestFit="1" customWidth="1"/>
    <col min="13405" max="13405" width="14" style="3" customWidth="1"/>
    <col min="13406" max="13406" width="13.109375" style="3" customWidth="1"/>
    <col min="13407" max="13407" width="16.44140625" style="3" customWidth="1"/>
    <col min="13408" max="13408" width="18.5546875" style="3" customWidth="1"/>
    <col min="13409" max="13409" width="8.109375" style="3" bestFit="1" customWidth="1"/>
    <col min="13410" max="13652" width="58.33203125" style="3"/>
    <col min="13653" max="13653" width="9" style="3" customWidth="1"/>
    <col min="13654" max="13654" width="60.33203125" style="3" customWidth="1"/>
    <col min="13655" max="13655" width="15.6640625" style="3" bestFit="1" customWidth="1"/>
    <col min="13656" max="13656" width="14.109375" style="3" bestFit="1" customWidth="1"/>
    <col min="13657" max="13657" width="14.109375" style="3" customWidth="1"/>
    <col min="13658" max="13658" width="14.109375" style="3" bestFit="1" customWidth="1"/>
    <col min="13659" max="13660" width="13.109375" style="3" bestFit="1" customWidth="1"/>
    <col min="13661" max="13661" width="14" style="3" customWidth="1"/>
    <col min="13662" max="13662" width="13.109375" style="3" customWidth="1"/>
    <col min="13663" max="13663" width="16.44140625" style="3" customWidth="1"/>
    <col min="13664" max="13664" width="18.5546875" style="3" customWidth="1"/>
    <col min="13665" max="13665" width="8.109375" style="3" bestFit="1" customWidth="1"/>
    <col min="13666" max="13908" width="58.33203125" style="3"/>
    <col min="13909" max="13909" width="9" style="3" customWidth="1"/>
    <col min="13910" max="13910" width="60.33203125" style="3" customWidth="1"/>
    <col min="13911" max="13911" width="15.6640625" style="3" bestFit="1" customWidth="1"/>
    <col min="13912" max="13912" width="14.109375" style="3" bestFit="1" customWidth="1"/>
    <col min="13913" max="13913" width="14.109375" style="3" customWidth="1"/>
    <col min="13914" max="13914" width="14.109375" style="3" bestFit="1" customWidth="1"/>
    <col min="13915" max="13916" width="13.109375" style="3" bestFit="1" customWidth="1"/>
    <col min="13917" max="13917" width="14" style="3" customWidth="1"/>
    <col min="13918" max="13918" width="13.109375" style="3" customWidth="1"/>
    <col min="13919" max="13919" width="16.44140625" style="3" customWidth="1"/>
    <col min="13920" max="13920" width="18.5546875" style="3" customWidth="1"/>
    <col min="13921" max="13921" width="8.109375" style="3" bestFit="1" customWidth="1"/>
    <col min="13922" max="14164" width="58.33203125" style="3"/>
    <col min="14165" max="14165" width="9" style="3" customWidth="1"/>
    <col min="14166" max="14166" width="60.33203125" style="3" customWidth="1"/>
    <col min="14167" max="14167" width="15.6640625" style="3" bestFit="1" customWidth="1"/>
    <col min="14168" max="14168" width="14.109375" style="3" bestFit="1" customWidth="1"/>
    <col min="14169" max="14169" width="14.109375" style="3" customWidth="1"/>
    <col min="14170" max="14170" width="14.109375" style="3" bestFit="1" customWidth="1"/>
    <col min="14171" max="14172" width="13.109375" style="3" bestFit="1" customWidth="1"/>
    <col min="14173" max="14173" width="14" style="3" customWidth="1"/>
    <col min="14174" max="14174" width="13.109375" style="3" customWidth="1"/>
    <col min="14175" max="14175" width="16.44140625" style="3" customWidth="1"/>
    <col min="14176" max="14176" width="18.5546875" style="3" customWidth="1"/>
    <col min="14177" max="14177" width="8.109375" style="3" bestFit="1" customWidth="1"/>
    <col min="14178" max="14420" width="58.33203125" style="3"/>
    <col min="14421" max="14421" width="9" style="3" customWidth="1"/>
    <col min="14422" max="14422" width="60.33203125" style="3" customWidth="1"/>
    <col min="14423" max="14423" width="15.6640625" style="3" bestFit="1" customWidth="1"/>
    <col min="14424" max="14424" width="14.109375" style="3" bestFit="1" customWidth="1"/>
    <col min="14425" max="14425" width="14.109375" style="3" customWidth="1"/>
    <col min="14426" max="14426" width="14.109375" style="3" bestFit="1" customWidth="1"/>
    <col min="14427" max="14428" width="13.109375" style="3" bestFit="1" customWidth="1"/>
    <col min="14429" max="14429" width="14" style="3" customWidth="1"/>
    <col min="14430" max="14430" width="13.109375" style="3" customWidth="1"/>
    <col min="14431" max="14431" width="16.44140625" style="3" customWidth="1"/>
    <col min="14432" max="14432" width="18.5546875" style="3" customWidth="1"/>
    <col min="14433" max="14433" width="8.109375" style="3" bestFit="1" customWidth="1"/>
    <col min="14434" max="14676" width="58.33203125" style="3"/>
    <col min="14677" max="14677" width="9" style="3" customWidth="1"/>
    <col min="14678" max="14678" width="60.33203125" style="3" customWidth="1"/>
    <col min="14679" max="14679" width="15.6640625" style="3" bestFit="1" customWidth="1"/>
    <col min="14680" max="14680" width="14.109375" style="3" bestFit="1" customWidth="1"/>
    <col min="14681" max="14681" width="14.109375" style="3" customWidth="1"/>
    <col min="14682" max="14682" width="14.109375" style="3" bestFit="1" customWidth="1"/>
    <col min="14683" max="14684" width="13.109375" style="3" bestFit="1" customWidth="1"/>
    <col min="14685" max="14685" width="14" style="3" customWidth="1"/>
    <col min="14686" max="14686" width="13.109375" style="3" customWidth="1"/>
    <col min="14687" max="14687" width="16.44140625" style="3" customWidth="1"/>
    <col min="14688" max="14688" width="18.5546875" style="3" customWidth="1"/>
    <col min="14689" max="14689" width="8.109375" style="3" bestFit="1" customWidth="1"/>
    <col min="14690" max="14932" width="58.33203125" style="3"/>
    <col min="14933" max="14933" width="9" style="3" customWidth="1"/>
    <col min="14934" max="14934" width="60.33203125" style="3" customWidth="1"/>
    <col min="14935" max="14935" width="15.6640625" style="3" bestFit="1" customWidth="1"/>
    <col min="14936" max="14936" width="14.109375" style="3" bestFit="1" customWidth="1"/>
    <col min="14937" max="14937" width="14.109375" style="3" customWidth="1"/>
    <col min="14938" max="14938" width="14.109375" style="3" bestFit="1" customWidth="1"/>
    <col min="14939" max="14940" width="13.109375" style="3" bestFit="1" customWidth="1"/>
    <col min="14941" max="14941" width="14" style="3" customWidth="1"/>
    <col min="14942" max="14942" width="13.109375" style="3" customWidth="1"/>
    <col min="14943" max="14943" width="16.44140625" style="3" customWidth="1"/>
    <col min="14944" max="14944" width="18.5546875" style="3" customWidth="1"/>
    <col min="14945" max="14945" width="8.109375" style="3" bestFit="1" customWidth="1"/>
    <col min="14946" max="15188" width="58.33203125" style="3"/>
    <col min="15189" max="15189" width="9" style="3" customWidth="1"/>
    <col min="15190" max="15190" width="60.33203125" style="3" customWidth="1"/>
    <col min="15191" max="15191" width="15.6640625" style="3" bestFit="1" customWidth="1"/>
    <col min="15192" max="15192" width="14.109375" style="3" bestFit="1" customWidth="1"/>
    <col min="15193" max="15193" width="14.109375" style="3" customWidth="1"/>
    <col min="15194" max="15194" width="14.109375" style="3" bestFit="1" customWidth="1"/>
    <col min="15195" max="15196" width="13.109375" style="3" bestFit="1" customWidth="1"/>
    <col min="15197" max="15197" width="14" style="3" customWidth="1"/>
    <col min="15198" max="15198" width="13.109375" style="3" customWidth="1"/>
    <col min="15199" max="15199" width="16.44140625" style="3" customWidth="1"/>
    <col min="15200" max="15200" width="18.5546875" style="3" customWidth="1"/>
    <col min="15201" max="15201" width="8.109375" style="3" bestFit="1" customWidth="1"/>
    <col min="15202" max="15444" width="58.33203125" style="3"/>
    <col min="15445" max="15445" width="9" style="3" customWidth="1"/>
    <col min="15446" max="15446" width="60.33203125" style="3" customWidth="1"/>
    <col min="15447" max="15447" width="15.6640625" style="3" bestFit="1" customWidth="1"/>
    <col min="15448" max="15448" width="14.109375" style="3" bestFit="1" customWidth="1"/>
    <col min="15449" max="15449" width="14.109375" style="3" customWidth="1"/>
    <col min="15450" max="15450" width="14.109375" style="3" bestFit="1" customWidth="1"/>
    <col min="15451" max="15452" width="13.109375" style="3" bestFit="1" customWidth="1"/>
    <col min="15453" max="15453" width="14" style="3" customWidth="1"/>
    <col min="15454" max="15454" width="13.109375" style="3" customWidth="1"/>
    <col min="15455" max="15455" width="16.44140625" style="3" customWidth="1"/>
    <col min="15456" max="15456" width="18.5546875" style="3" customWidth="1"/>
    <col min="15457" max="15457" width="8.109375" style="3" bestFit="1" customWidth="1"/>
    <col min="15458" max="15700" width="58.33203125" style="3"/>
    <col min="15701" max="15701" width="9" style="3" customWidth="1"/>
    <col min="15702" max="15702" width="60.33203125" style="3" customWidth="1"/>
    <col min="15703" max="15703" width="15.6640625" style="3" bestFit="1" customWidth="1"/>
    <col min="15704" max="15704" width="14.109375" style="3" bestFit="1" customWidth="1"/>
    <col min="15705" max="15705" width="14.109375" style="3" customWidth="1"/>
    <col min="15706" max="15706" width="14.109375" style="3" bestFit="1" customWidth="1"/>
    <col min="15707" max="15708" width="13.109375" style="3" bestFit="1" customWidth="1"/>
    <col min="15709" max="15709" width="14" style="3" customWidth="1"/>
    <col min="15710" max="15710" width="13.109375" style="3" customWidth="1"/>
    <col min="15711" max="15711" width="16.44140625" style="3" customWidth="1"/>
    <col min="15712" max="15712" width="18.5546875" style="3" customWidth="1"/>
    <col min="15713" max="15713" width="8.109375" style="3" bestFit="1" customWidth="1"/>
    <col min="15714" max="15956" width="58.33203125" style="3"/>
    <col min="15957" max="15957" width="9" style="3" customWidth="1"/>
    <col min="15958" max="15958" width="60.33203125" style="3" customWidth="1"/>
    <col min="15959" max="15959" width="15.6640625" style="3" bestFit="1" customWidth="1"/>
    <col min="15960" max="15960" width="14.109375" style="3" bestFit="1" customWidth="1"/>
    <col min="15961" max="15961" width="14.109375" style="3" customWidth="1"/>
    <col min="15962" max="15962" width="14.109375" style="3" bestFit="1" customWidth="1"/>
    <col min="15963" max="15964" width="13.109375" style="3" bestFit="1" customWidth="1"/>
    <col min="15965" max="15965" width="14" style="3" customWidth="1"/>
    <col min="15966" max="15966" width="13.109375" style="3" customWidth="1"/>
    <col min="15967" max="15967" width="16.44140625" style="3" customWidth="1"/>
    <col min="15968" max="15968" width="18.5546875" style="3" customWidth="1"/>
    <col min="15969" max="15969" width="8.109375" style="3" bestFit="1" customWidth="1"/>
    <col min="15970" max="16384" width="58.33203125" style="3"/>
  </cols>
  <sheetData>
    <row r="1" spans="1:11" s="42" customFormat="1" ht="13.2" hidden="1" customHeight="1" x14ac:dyDescent="0.25">
      <c r="I1" s="74" t="s">
        <v>51</v>
      </c>
      <c r="J1" s="74"/>
      <c r="K1" s="74"/>
    </row>
    <row r="2" spans="1:11" s="42" customFormat="1" ht="13.2" hidden="1" customHeight="1" x14ac:dyDescent="0.25">
      <c r="H2" s="74" t="s">
        <v>57</v>
      </c>
      <c r="I2" s="74"/>
      <c r="J2" s="74"/>
      <c r="K2" s="74"/>
    </row>
    <row r="3" spans="1:11" s="42" customFormat="1" ht="13.2" hidden="1" customHeight="1" x14ac:dyDescent="0.25">
      <c r="I3" s="74" t="s">
        <v>58</v>
      </c>
      <c r="J3" s="74"/>
      <c r="K3" s="74"/>
    </row>
    <row r="4" spans="1:11" s="42" customFormat="1" ht="13.2" hidden="1" customHeight="1" x14ac:dyDescent="0.25">
      <c r="H4" s="74" t="s">
        <v>59</v>
      </c>
      <c r="I4" s="74"/>
      <c r="J4" s="74"/>
      <c r="K4" s="74"/>
    </row>
    <row r="5" spans="1:11" s="42" customFormat="1" ht="13.2" hidden="1" customHeight="1" x14ac:dyDescent="0.25">
      <c r="H5" s="74" t="s">
        <v>52</v>
      </c>
      <c r="I5" s="74"/>
      <c r="J5" s="74"/>
      <c r="K5" s="74"/>
    </row>
    <row r="6" spans="1:11" s="45" customFormat="1" ht="13.8" hidden="1" x14ac:dyDescent="0.3">
      <c r="A6" s="43"/>
      <c r="B6" s="44"/>
    </row>
    <row r="7" spans="1:11" s="45" customFormat="1" ht="14.4" customHeight="1" x14ac:dyDescent="0.3">
      <c r="A7" s="43"/>
      <c r="B7" s="44"/>
      <c r="J7" s="75" t="s">
        <v>51</v>
      </c>
      <c r="K7" s="75"/>
    </row>
    <row r="8" spans="1:11" s="45" customFormat="1" ht="13.8" x14ac:dyDescent="0.3">
      <c r="A8" s="46"/>
      <c r="B8" s="47"/>
      <c r="C8" s="48"/>
      <c r="D8" s="48"/>
      <c r="E8" s="48"/>
      <c r="F8" s="48"/>
      <c r="G8" s="49"/>
      <c r="H8" s="72" t="s">
        <v>57</v>
      </c>
      <c r="I8" s="72"/>
      <c r="J8" s="72"/>
      <c r="K8" s="72"/>
    </row>
    <row r="9" spans="1:11" s="45" customFormat="1" ht="13.8" x14ac:dyDescent="0.3">
      <c r="A9" s="46"/>
      <c r="B9" s="47"/>
      <c r="C9" s="48"/>
      <c r="D9" s="48"/>
      <c r="E9" s="48"/>
      <c r="F9" s="48"/>
      <c r="G9" s="49"/>
      <c r="H9" s="72" t="s">
        <v>62</v>
      </c>
      <c r="I9" s="72"/>
      <c r="J9" s="72"/>
      <c r="K9" s="72"/>
    </row>
    <row r="10" spans="1:11" s="45" customFormat="1" ht="13.8" x14ac:dyDescent="0.3">
      <c r="A10" s="46"/>
      <c r="B10" s="47"/>
      <c r="C10" s="48"/>
      <c r="D10" s="48"/>
      <c r="E10" s="48"/>
      <c r="F10" s="48"/>
      <c r="G10" s="49"/>
      <c r="H10" s="72" t="s">
        <v>63</v>
      </c>
      <c r="I10" s="72"/>
      <c r="J10" s="72"/>
      <c r="K10" s="72"/>
    </row>
    <row r="11" spans="1:11" s="45" customFormat="1" ht="13.8" x14ac:dyDescent="0.3">
      <c r="A11" s="46"/>
      <c r="B11" s="47"/>
      <c r="C11" s="48"/>
      <c r="D11" s="48"/>
      <c r="E11" s="48"/>
      <c r="F11" s="48"/>
      <c r="G11" s="49"/>
      <c r="H11" s="72" t="s">
        <v>52</v>
      </c>
      <c r="I11" s="72"/>
      <c r="J11" s="72"/>
      <c r="K11" s="72"/>
    </row>
    <row r="12" spans="1:11" s="45" customFormat="1" ht="13.8" x14ac:dyDescent="0.3">
      <c r="A12" s="46"/>
      <c r="B12" s="47"/>
      <c r="C12" s="48"/>
      <c r="D12" s="48"/>
      <c r="E12" s="48"/>
      <c r="F12" s="48"/>
      <c r="G12" s="49"/>
      <c r="H12" s="49"/>
      <c r="I12" s="69"/>
      <c r="J12" s="70"/>
      <c r="K12" s="70"/>
    </row>
    <row r="13" spans="1:11" s="45" customFormat="1" ht="13.8" x14ac:dyDescent="0.3">
      <c r="A13" s="46"/>
      <c r="B13" s="47"/>
      <c r="C13" s="48"/>
      <c r="D13" s="48"/>
      <c r="E13" s="48"/>
      <c r="F13" s="48"/>
      <c r="G13" s="69"/>
      <c r="H13" s="69"/>
      <c r="I13" s="69"/>
      <c r="J13" s="73" t="s">
        <v>51</v>
      </c>
      <c r="K13" s="73"/>
    </row>
    <row r="14" spans="1:11" s="45" customFormat="1" ht="13.8" x14ac:dyDescent="0.3">
      <c r="A14" s="46"/>
      <c r="B14" s="47"/>
      <c r="C14" s="48"/>
      <c r="D14" s="48"/>
      <c r="E14" s="48"/>
      <c r="F14" s="48"/>
      <c r="G14" s="72" t="s">
        <v>57</v>
      </c>
      <c r="H14" s="73"/>
      <c r="I14" s="73"/>
      <c r="J14" s="73"/>
      <c r="K14" s="73"/>
    </row>
    <row r="15" spans="1:11" s="45" customFormat="1" ht="13.8" x14ac:dyDescent="0.3">
      <c r="A15" s="46"/>
      <c r="B15" s="47"/>
      <c r="C15" s="48"/>
      <c r="D15" s="48"/>
      <c r="E15" s="48"/>
      <c r="F15" s="48"/>
      <c r="G15" s="72" t="s">
        <v>52</v>
      </c>
      <c r="H15" s="72"/>
      <c r="I15" s="72"/>
      <c r="J15" s="72"/>
      <c r="K15" s="72"/>
    </row>
    <row r="16" spans="1:11" x14ac:dyDescent="0.3">
      <c r="A16" s="32"/>
      <c r="B16" s="1"/>
      <c r="C16" s="2"/>
      <c r="D16" s="2"/>
      <c r="E16" s="2"/>
      <c r="F16" s="2"/>
      <c r="G16" s="2"/>
      <c r="H16" s="2"/>
      <c r="I16" s="2"/>
      <c r="J16" s="2"/>
      <c r="K16" s="2"/>
    </row>
    <row r="17" spans="1:12" ht="15.6" x14ac:dyDescent="0.3">
      <c r="A17" s="71" t="s">
        <v>53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2" x14ac:dyDescent="0.3">
      <c r="B18" s="6"/>
      <c r="D18" s="4"/>
      <c r="E18" s="4"/>
      <c r="F18" s="4"/>
      <c r="G18" s="4"/>
      <c r="H18" s="4"/>
      <c r="J18" s="4"/>
      <c r="K18" s="4" t="s">
        <v>0</v>
      </c>
    </row>
    <row r="19" spans="1:12" s="21" customFormat="1" ht="26.4" x14ac:dyDescent="0.3">
      <c r="A19" s="18" t="s">
        <v>1</v>
      </c>
      <c r="B19" s="19" t="s">
        <v>2</v>
      </c>
      <c r="C19" s="18" t="s">
        <v>3</v>
      </c>
      <c r="D19" s="18" t="s">
        <v>4</v>
      </c>
      <c r="E19" s="18" t="s">
        <v>5</v>
      </c>
      <c r="F19" s="18" t="s">
        <v>6</v>
      </c>
      <c r="G19" s="18" t="s">
        <v>7</v>
      </c>
      <c r="H19" s="20" t="s">
        <v>8</v>
      </c>
      <c r="I19" s="18" t="s">
        <v>9</v>
      </c>
      <c r="J19" s="18" t="s">
        <v>10</v>
      </c>
      <c r="K19" s="20" t="s">
        <v>11</v>
      </c>
    </row>
    <row r="20" spans="1:12" s="21" customFormat="1" ht="5.4" customHeight="1" x14ac:dyDescent="0.3">
      <c r="A20" s="18"/>
      <c r="B20" s="19"/>
      <c r="C20" s="18"/>
      <c r="D20" s="18"/>
      <c r="E20" s="18"/>
      <c r="F20" s="18"/>
      <c r="G20" s="18"/>
      <c r="H20" s="20"/>
      <c r="I20" s="18"/>
      <c r="J20" s="18"/>
      <c r="K20" s="20"/>
    </row>
    <row r="21" spans="1:12" s="21" customFormat="1" ht="19.5" customHeight="1" x14ac:dyDescent="0.3">
      <c r="A21" s="18">
        <v>1000000</v>
      </c>
      <c r="B21" s="18" t="s">
        <v>12</v>
      </c>
      <c r="C21" s="35">
        <f>SUM(C22+C29+C33+C39+C42)</f>
        <v>1429294108</v>
      </c>
      <c r="D21" s="35">
        <f t="shared" ref="D21:K21" si="0">SUM(D22+D29+D33+D39+D42)</f>
        <v>69354922</v>
      </c>
      <c r="E21" s="35">
        <f t="shared" si="0"/>
        <v>123403461</v>
      </c>
      <c r="F21" s="35">
        <f t="shared" si="0"/>
        <v>77942164</v>
      </c>
      <c r="G21" s="35">
        <f t="shared" si="0"/>
        <v>33801879</v>
      </c>
      <c r="H21" s="35">
        <f t="shared" si="0"/>
        <v>45756356</v>
      </c>
      <c r="I21" s="35">
        <f t="shared" si="0"/>
        <v>33566945</v>
      </c>
      <c r="J21" s="35">
        <f t="shared" si="0"/>
        <v>7310121</v>
      </c>
      <c r="K21" s="35">
        <f t="shared" si="0"/>
        <v>1820429956</v>
      </c>
      <c r="L21" s="36"/>
    </row>
    <row r="22" spans="1:12" s="7" customFormat="1" x14ac:dyDescent="0.3">
      <c r="A22" s="14">
        <v>1010000</v>
      </c>
      <c r="B22" s="22" t="s">
        <v>13</v>
      </c>
      <c r="C22" s="17">
        <f>SUM(C23+C24+C25+C26+C27)</f>
        <v>775476527</v>
      </c>
      <c r="D22" s="17">
        <f t="shared" ref="D22:K22" si="1">SUM(D23+D24+D25+D26+D27)</f>
        <v>65861490</v>
      </c>
      <c r="E22" s="17">
        <f t="shared" si="1"/>
        <v>102376228</v>
      </c>
      <c r="F22" s="17">
        <f t="shared" si="1"/>
        <v>56626245</v>
      </c>
      <c r="G22" s="17">
        <f t="shared" si="1"/>
        <v>23849582</v>
      </c>
      <c r="H22" s="17">
        <f t="shared" si="1"/>
        <v>38951027</v>
      </c>
      <c r="I22" s="17">
        <f t="shared" si="1"/>
        <v>21124967</v>
      </c>
      <c r="J22" s="17">
        <f t="shared" si="1"/>
        <v>5990851</v>
      </c>
      <c r="K22" s="17">
        <f t="shared" si="1"/>
        <v>1090256917</v>
      </c>
      <c r="L22" s="8"/>
    </row>
    <row r="23" spans="1:12" s="7" customFormat="1" x14ac:dyDescent="0.3">
      <c r="A23" s="14">
        <v>1010100</v>
      </c>
      <c r="B23" s="23" t="s">
        <v>14</v>
      </c>
      <c r="C23" s="17"/>
      <c r="D23" s="17"/>
      <c r="E23" s="17"/>
      <c r="F23" s="17"/>
      <c r="G23" s="17"/>
      <c r="H23" s="17"/>
      <c r="I23" s="17"/>
      <c r="J23" s="17"/>
      <c r="K23" s="17">
        <f t="shared" ref="K23:K27" si="2">SUM(C23+D23+E23+F23+G23+H23+I23+J23)</f>
        <v>0</v>
      </c>
      <c r="L23" s="8"/>
    </row>
    <row r="24" spans="1:12" s="7" customFormat="1" ht="26.4" x14ac:dyDescent="0.3">
      <c r="A24" s="14">
        <v>1010200</v>
      </c>
      <c r="B24" s="23" t="s">
        <v>15</v>
      </c>
      <c r="C24" s="17">
        <v>733509899</v>
      </c>
      <c r="D24" s="17">
        <v>61779401</v>
      </c>
      <c r="E24" s="17">
        <v>93522102</v>
      </c>
      <c r="F24" s="17">
        <v>51533347</v>
      </c>
      <c r="G24" s="17">
        <v>21012392</v>
      </c>
      <c r="H24" s="17">
        <v>34916936</v>
      </c>
      <c r="I24" s="17">
        <v>18108589</v>
      </c>
      <c r="J24" s="17">
        <v>4418886</v>
      </c>
      <c r="K24" s="17">
        <f>SUM(C24+D24+E24+F24+G24+H24+I24+J24)</f>
        <v>1018801552</v>
      </c>
      <c r="L24" s="8"/>
    </row>
    <row r="25" spans="1:12" s="7" customFormat="1" x14ac:dyDescent="0.3">
      <c r="A25" s="14">
        <v>1010400</v>
      </c>
      <c r="B25" s="23" t="s">
        <v>16</v>
      </c>
      <c r="C25" s="17">
        <v>4665600</v>
      </c>
      <c r="D25" s="17">
        <v>0</v>
      </c>
      <c r="E25" s="17">
        <v>2342400</v>
      </c>
      <c r="F25" s="17">
        <v>1305600</v>
      </c>
      <c r="G25" s="17">
        <v>960000</v>
      </c>
      <c r="H25" s="17">
        <v>499200</v>
      </c>
      <c r="I25" s="17">
        <v>499200</v>
      </c>
      <c r="J25" s="17">
        <v>422400</v>
      </c>
      <c r="K25" s="17">
        <f t="shared" si="2"/>
        <v>10694400</v>
      </c>
      <c r="L25" s="8"/>
    </row>
    <row r="26" spans="1:12" s="7" customFormat="1" x14ac:dyDescent="0.3">
      <c r="A26" s="14">
        <v>1010700</v>
      </c>
      <c r="B26" s="23" t="s">
        <v>17</v>
      </c>
      <c r="C26" s="17">
        <f>8906006-461665-2425621</f>
        <v>6018720</v>
      </c>
      <c r="D26" s="17">
        <f>3412129+78784-58877</f>
        <v>3432036</v>
      </c>
      <c r="E26" s="17"/>
      <c r="F26" s="17"/>
      <c r="G26" s="17"/>
      <c r="H26" s="17"/>
      <c r="I26" s="17"/>
      <c r="J26" s="17"/>
      <c r="K26" s="17">
        <f t="shared" si="2"/>
        <v>9450756</v>
      </c>
      <c r="L26" s="8"/>
    </row>
    <row r="27" spans="1:12" s="7" customFormat="1" ht="66.75" customHeight="1" x14ac:dyDescent="0.3">
      <c r="A27" s="14">
        <v>1010800</v>
      </c>
      <c r="B27" s="38" t="s">
        <v>55</v>
      </c>
      <c r="C27" s="17">
        <v>31282308</v>
      </c>
      <c r="D27" s="17">
        <v>650053</v>
      </c>
      <c r="E27" s="17">
        <v>6511726</v>
      </c>
      <c r="F27" s="17">
        <v>3787298</v>
      </c>
      <c r="G27" s="17">
        <v>1877190</v>
      </c>
      <c r="H27" s="17">
        <v>3534891</v>
      </c>
      <c r="I27" s="17">
        <v>2517178</v>
      </c>
      <c r="J27" s="17">
        <v>1149565</v>
      </c>
      <c r="K27" s="17">
        <f t="shared" si="2"/>
        <v>51310209</v>
      </c>
      <c r="L27" s="8"/>
    </row>
    <row r="28" spans="1:12" s="7" customFormat="1" ht="5.4" customHeight="1" x14ac:dyDescent="0.3">
      <c r="A28" s="14"/>
      <c r="B28" s="23"/>
      <c r="C28" s="17"/>
      <c r="D28" s="17"/>
      <c r="E28" s="17"/>
      <c r="F28" s="17"/>
      <c r="G28" s="17"/>
      <c r="H28" s="17"/>
      <c r="I28" s="17"/>
      <c r="J28" s="17"/>
      <c r="K28" s="17"/>
      <c r="L28" s="8"/>
    </row>
    <row r="29" spans="1:12" s="13" customFormat="1" ht="26.4" x14ac:dyDescent="0.3">
      <c r="A29" s="14">
        <v>1020000</v>
      </c>
      <c r="B29" s="23" t="s">
        <v>18</v>
      </c>
      <c r="C29" s="17">
        <f t="shared" ref="C29:J29" si="3">SUM(C30:C31)</f>
        <v>23922771</v>
      </c>
      <c r="D29" s="17">
        <f t="shared" si="3"/>
        <v>147311</v>
      </c>
      <c r="E29" s="17">
        <f t="shared" si="3"/>
        <v>9171697</v>
      </c>
      <c r="F29" s="17">
        <f t="shared" si="3"/>
        <v>730369</v>
      </c>
      <c r="G29" s="17">
        <f t="shared" si="3"/>
        <v>4833997</v>
      </c>
      <c r="H29" s="17">
        <f t="shared" si="3"/>
        <v>142522</v>
      </c>
      <c r="I29" s="17">
        <f t="shared" si="3"/>
        <v>13760</v>
      </c>
      <c r="J29" s="17">
        <f t="shared" si="3"/>
        <v>165709</v>
      </c>
      <c r="K29" s="17">
        <f>SUM(C29+D29+E29+F29+G29+H29+I29+J29)</f>
        <v>39128136</v>
      </c>
      <c r="L29" s="12"/>
    </row>
    <row r="30" spans="1:12" s="7" customFormat="1" x14ac:dyDescent="0.3">
      <c r="A30" s="14">
        <v>1020200</v>
      </c>
      <c r="B30" s="23" t="s">
        <v>19</v>
      </c>
      <c r="C30" s="17">
        <v>22556470</v>
      </c>
      <c r="D30" s="17">
        <v>0</v>
      </c>
      <c r="E30" s="17">
        <v>9004690</v>
      </c>
      <c r="F30" s="17">
        <v>502904</v>
      </c>
      <c r="G30" s="17">
        <v>4682957</v>
      </c>
      <c r="H30" s="17">
        <v>11220</v>
      </c>
      <c r="I30" s="17">
        <v>0</v>
      </c>
      <c r="J30" s="17">
        <v>81229</v>
      </c>
      <c r="K30" s="17">
        <f t="shared" ref="K30:K31" si="4">SUM(C30+D30+E30+F30+G30+H30+I30+J30)</f>
        <v>36839470</v>
      </c>
      <c r="L30" s="8"/>
    </row>
    <row r="31" spans="1:12" s="7" customFormat="1" x14ac:dyDescent="0.3">
      <c r="A31" s="14">
        <v>1020500</v>
      </c>
      <c r="B31" s="23" t="s">
        <v>20</v>
      </c>
      <c r="C31" s="17">
        <v>1366301</v>
      </c>
      <c r="D31" s="17">
        <v>147311</v>
      </c>
      <c r="E31" s="17">
        <v>167007</v>
      </c>
      <c r="F31" s="17">
        <v>227465</v>
      </c>
      <c r="G31" s="17">
        <v>151040</v>
      </c>
      <c r="H31" s="17">
        <v>131302</v>
      </c>
      <c r="I31" s="17">
        <v>13760</v>
      </c>
      <c r="J31" s="17">
        <v>84480</v>
      </c>
      <c r="K31" s="17">
        <f t="shared" si="4"/>
        <v>2288666</v>
      </c>
      <c r="L31" s="8"/>
    </row>
    <row r="32" spans="1:12" s="7" customFormat="1" ht="6.6" customHeight="1" x14ac:dyDescent="0.3">
      <c r="A32" s="14"/>
      <c r="B32" s="23"/>
      <c r="C32" s="17"/>
      <c r="D32" s="17"/>
      <c r="E32" s="17"/>
      <c r="F32" s="17"/>
      <c r="G32" s="17"/>
      <c r="H32" s="17"/>
      <c r="I32" s="17"/>
      <c r="J32" s="17"/>
      <c r="K32" s="17"/>
      <c r="L32" s="8"/>
    </row>
    <row r="33" spans="1:12" s="7" customFormat="1" x14ac:dyDescent="0.3">
      <c r="A33" s="14">
        <v>1050000</v>
      </c>
      <c r="B33" s="23" t="s">
        <v>21</v>
      </c>
      <c r="C33" s="17">
        <v>4340887</v>
      </c>
      <c r="D33" s="17">
        <v>3117063</v>
      </c>
      <c r="E33" s="17">
        <v>1984917</v>
      </c>
      <c r="F33" s="17">
        <v>13773469</v>
      </c>
      <c r="G33" s="17">
        <v>405021</v>
      </c>
      <c r="H33" s="17">
        <v>2839743</v>
      </c>
      <c r="I33" s="17">
        <v>10752652</v>
      </c>
      <c r="J33" s="17">
        <v>338699</v>
      </c>
      <c r="K33" s="17">
        <f t="shared" ref="K33:K40" si="5">SUM(C33+D33+E33+F33+G33+H33+I33+J33)</f>
        <v>37552451</v>
      </c>
      <c r="L33" s="8"/>
    </row>
    <row r="34" spans="1:12" s="7" customFormat="1" ht="26.4" x14ac:dyDescent="0.3">
      <c r="A34" s="14">
        <v>1050200</v>
      </c>
      <c r="B34" s="23" t="s">
        <v>22</v>
      </c>
      <c r="C34" s="17">
        <v>4064242</v>
      </c>
      <c r="D34" s="17">
        <v>3117063</v>
      </c>
      <c r="E34" s="17">
        <v>1547117</v>
      </c>
      <c r="F34" s="17">
        <v>310710</v>
      </c>
      <c r="G34" s="17">
        <v>190467</v>
      </c>
      <c r="H34" s="17">
        <v>696884</v>
      </c>
      <c r="I34" s="17">
        <v>644716</v>
      </c>
      <c r="J34" s="17">
        <v>231459</v>
      </c>
      <c r="K34" s="17">
        <f t="shared" si="5"/>
        <v>10802658</v>
      </c>
      <c r="L34" s="8"/>
    </row>
    <row r="35" spans="1:12" s="7" customFormat="1" ht="39.6" x14ac:dyDescent="0.3">
      <c r="A35" s="14">
        <v>1050400</v>
      </c>
      <c r="B35" s="23" t="s">
        <v>23</v>
      </c>
      <c r="C35" s="17">
        <v>0</v>
      </c>
      <c r="D35" s="17">
        <v>0</v>
      </c>
      <c r="E35" s="17">
        <v>330000</v>
      </c>
      <c r="F35" s="17">
        <v>7000000</v>
      </c>
      <c r="G35" s="17">
        <v>130000</v>
      </c>
      <c r="H35" s="17">
        <v>1410000</v>
      </c>
      <c r="I35" s="17">
        <v>6355000</v>
      </c>
      <c r="J35" s="17">
        <v>7897</v>
      </c>
      <c r="K35" s="17">
        <f t="shared" si="5"/>
        <v>15232897</v>
      </c>
      <c r="L35" s="8"/>
    </row>
    <row r="36" spans="1:12" s="7" customFormat="1" x14ac:dyDescent="0.3">
      <c r="A36" s="14">
        <v>1051100</v>
      </c>
      <c r="B36" s="23" t="s">
        <v>24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f>SUM(C36+D36+E36+F36+G36+H36+I36+J36)</f>
        <v>0</v>
      </c>
      <c r="L36" s="8"/>
    </row>
    <row r="37" spans="1:12" s="13" customFormat="1" x14ac:dyDescent="0.3">
      <c r="A37" s="14">
        <v>1051200</v>
      </c>
      <c r="B37" s="23" t="s">
        <v>25</v>
      </c>
      <c r="C37" s="17">
        <v>0</v>
      </c>
      <c r="D37" s="17">
        <v>0</v>
      </c>
      <c r="E37" s="17">
        <v>107800</v>
      </c>
      <c r="F37" s="17">
        <v>6450000</v>
      </c>
      <c r="G37" s="17">
        <v>82500</v>
      </c>
      <c r="H37" s="17">
        <v>710750</v>
      </c>
      <c r="I37" s="17">
        <v>3750000</v>
      </c>
      <c r="J37" s="17">
        <v>6100</v>
      </c>
      <c r="K37" s="17">
        <f t="shared" si="5"/>
        <v>11107150</v>
      </c>
      <c r="L37" s="12"/>
    </row>
    <row r="38" spans="1:12" s="13" customFormat="1" ht="5.4" customHeight="1" x14ac:dyDescent="0.3">
      <c r="A38" s="14"/>
      <c r="B38" s="23"/>
      <c r="C38" s="17"/>
      <c r="D38" s="17"/>
      <c r="E38" s="17"/>
      <c r="F38" s="17"/>
      <c r="G38" s="17"/>
      <c r="H38" s="17"/>
      <c r="I38" s="17"/>
      <c r="J38" s="17"/>
      <c r="K38" s="17">
        <f t="shared" si="5"/>
        <v>0</v>
      </c>
      <c r="L38" s="12"/>
    </row>
    <row r="39" spans="1:12" s="7" customFormat="1" ht="15" customHeight="1" x14ac:dyDescent="0.3">
      <c r="A39" s="14">
        <v>1060000</v>
      </c>
      <c r="B39" s="23" t="s">
        <v>26</v>
      </c>
      <c r="C39" s="17">
        <f>SUM(C40)</f>
        <v>605346242</v>
      </c>
      <c r="D39" s="17">
        <f t="shared" ref="D39:J39" si="6">SUM(D40)</f>
        <v>0</v>
      </c>
      <c r="E39" s="17">
        <f t="shared" si="6"/>
        <v>0</v>
      </c>
      <c r="F39" s="17">
        <f t="shared" si="6"/>
        <v>0</v>
      </c>
      <c r="G39" s="17">
        <f t="shared" si="6"/>
        <v>0</v>
      </c>
      <c r="H39" s="17">
        <f t="shared" si="6"/>
        <v>0</v>
      </c>
      <c r="I39" s="17">
        <f t="shared" si="6"/>
        <v>0</v>
      </c>
      <c r="J39" s="17">
        <f t="shared" si="6"/>
        <v>0</v>
      </c>
      <c r="K39" s="17">
        <f t="shared" si="5"/>
        <v>605346242</v>
      </c>
      <c r="L39" s="8"/>
    </row>
    <row r="40" spans="1:12" s="7" customFormat="1" x14ac:dyDescent="0.3">
      <c r="A40" s="14">
        <v>1060400</v>
      </c>
      <c r="B40" s="16" t="s">
        <v>50</v>
      </c>
      <c r="C40" s="17">
        <f>838161040-168313008-45307143-14511712-4682935</f>
        <v>605346242</v>
      </c>
      <c r="D40" s="17"/>
      <c r="E40" s="17"/>
      <c r="F40" s="17"/>
      <c r="G40" s="17"/>
      <c r="H40" s="17"/>
      <c r="I40" s="17"/>
      <c r="J40" s="17"/>
      <c r="K40" s="17">
        <f t="shared" si="5"/>
        <v>605346242</v>
      </c>
      <c r="L40" s="8"/>
    </row>
    <row r="41" spans="1:12" s="7" customFormat="1" ht="6" customHeight="1" x14ac:dyDescent="0.3">
      <c r="A41" s="14"/>
      <c r="B41" s="23"/>
      <c r="C41" s="17"/>
      <c r="D41" s="17"/>
      <c r="E41" s="17"/>
      <c r="F41" s="17"/>
      <c r="G41" s="17"/>
      <c r="H41" s="17"/>
      <c r="I41" s="17"/>
      <c r="J41" s="17"/>
      <c r="K41" s="17"/>
      <c r="L41" s="8"/>
    </row>
    <row r="42" spans="1:12" s="7" customFormat="1" x14ac:dyDescent="0.3">
      <c r="A42" s="14">
        <v>1400000</v>
      </c>
      <c r="B42" s="23" t="s">
        <v>27</v>
      </c>
      <c r="C42" s="17">
        <f>C43</f>
        <v>20207681</v>
      </c>
      <c r="D42" s="17">
        <f t="shared" ref="D42:K42" si="7">D43</f>
        <v>229058</v>
      </c>
      <c r="E42" s="17">
        <f t="shared" si="7"/>
        <v>9870619</v>
      </c>
      <c r="F42" s="17">
        <f t="shared" si="7"/>
        <v>6812081</v>
      </c>
      <c r="G42" s="17">
        <f t="shared" si="7"/>
        <v>4713279</v>
      </c>
      <c r="H42" s="17">
        <f t="shared" si="7"/>
        <v>3823064</v>
      </c>
      <c r="I42" s="17">
        <f t="shared" si="7"/>
        <v>1675566</v>
      </c>
      <c r="J42" s="17">
        <f t="shared" si="7"/>
        <v>814862</v>
      </c>
      <c r="K42" s="17">
        <f t="shared" si="7"/>
        <v>48146210</v>
      </c>
      <c r="L42" s="8"/>
    </row>
    <row r="43" spans="1:12" s="7" customFormat="1" x14ac:dyDescent="0.3">
      <c r="A43" s="14">
        <v>1400100</v>
      </c>
      <c r="B43" s="23" t="s">
        <v>28</v>
      </c>
      <c r="C43" s="17">
        <v>20207681</v>
      </c>
      <c r="D43" s="17">
        <v>229058</v>
      </c>
      <c r="E43" s="17">
        <v>9870619</v>
      </c>
      <c r="F43" s="17">
        <v>6812081</v>
      </c>
      <c r="G43" s="17">
        <v>4713279</v>
      </c>
      <c r="H43" s="17">
        <v>3823064</v>
      </c>
      <c r="I43" s="17">
        <v>1675566</v>
      </c>
      <c r="J43" s="17">
        <v>814862</v>
      </c>
      <c r="K43" s="17">
        <f>SUM(C43+D43+E43+F43+G43+H43+I43+J43)</f>
        <v>48146210</v>
      </c>
      <c r="L43" s="8"/>
    </row>
    <row r="44" spans="1:12" s="7" customFormat="1" ht="7.2" customHeight="1" x14ac:dyDescent="0.3">
      <c r="A44" s="14"/>
      <c r="B44" s="23"/>
      <c r="C44" s="11"/>
      <c r="D44" s="11"/>
      <c r="E44" s="11"/>
      <c r="F44" s="11"/>
      <c r="G44" s="11"/>
      <c r="H44" s="11"/>
      <c r="I44" s="11"/>
      <c r="J44" s="11"/>
      <c r="K44" s="10"/>
      <c r="L44" s="8"/>
    </row>
    <row r="45" spans="1:12" s="21" customFormat="1" ht="21" customHeight="1" x14ac:dyDescent="0.3">
      <c r="A45" s="18">
        <v>2000000</v>
      </c>
      <c r="B45" s="19" t="s">
        <v>29</v>
      </c>
      <c r="C45" s="37">
        <f>SUM(C46+C54+C56+C58)</f>
        <v>45183760</v>
      </c>
      <c r="D45" s="37">
        <f t="shared" ref="D45:K45" si="8">SUM(D46+D54+D56+D58)</f>
        <v>190888</v>
      </c>
      <c r="E45" s="37">
        <f t="shared" si="8"/>
        <v>9040301</v>
      </c>
      <c r="F45" s="37">
        <f t="shared" si="8"/>
        <v>11289808</v>
      </c>
      <c r="G45" s="37">
        <f t="shared" si="8"/>
        <v>2234976</v>
      </c>
      <c r="H45" s="37">
        <f t="shared" si="8"/>
        <v>2868355</v>
      </c>
      <c r="I45" s="37">
        <f t="shared" si="8"/>
        <v>4554878</v>
      </c>
      <c r="J45" s="37">
        <f t="shared" si="8"/>
        <v>751957</v>
      </c>
      <c r="K45" s="37">
        <f t="shared" si="8"/>
        <v>76114923</v>
      </c>
      <c r="L45" s="36"/>
    </row>
    <row r="46" spans="1:12" s="7" customFormat="1" ht="26.4" x14ac:dyDescent="0.3">
      <c r="A46" s="14">
        <v>2010000</v>
      </c>
      <c r="B46" s="23" t="s">
        <v>30</v>
      </c>
      <c r="C46" s="17">
        <v>18214014</v>
      </c>
      <c r="D46" s="17">
        <v>7539</v>
      </c>
      <c r="E46" s="17">
        <v>1069311</v>
      </c>
      <c r="F46" s="17">
        <v>7010974</v>
      </c>
      <c r="G46" s="17">
        <v>162212</v>
      </c>
      <c r="H46" s="17">
        <v>292511</v>
      </c>
      <c r="I46" s="17">
        <v>3435648</v>
      </c>
      <c r="J46" s="17">
        <v>15386</v>
      </c>
      <c r="K46" s="17">
        <f t="shared" ref="K46:K56" si="9">SUM(C46+D46+E46+F46+G46+H46+I46+J46)</f>
        <v>30207595</v>
      </c>
      <c r="L46" s="8"/>
    </row>
    <row r="47" spans="1:12" s="7" customFormat="1" ht="26.4" x14ac:dyDescent="0.3">
      <c r="A47" s="14">
        <v>2010200</v>
      </c>
      <c r="B47" s="23" t="s">
        <v>31</v>
      </c>
      <c r="C47" s="17">
        <v>1589197</v>
      </c>
      <c r="D47" s="17">
        <v>7539</v>
      </c>
      <c r="E47" s="17">
        <v>429823</v>
      </c>
      <c r="F47" s="17">
        <v>143654</v>
      </c>
      <c r="G47" s="17">
        <v>108363</v>
      </c>
      <c r="H47" s="17">
        <v>149606</v>
      </c>
      <c r="I47" s="17">
        <v>90955</v>
      </c>
      <c r="J47" s="17">
        <v>15386</v>
      </c>
      <c r="K47" s="17">
        <f t="shared" si="9"/>
        <v>2534523</v>
      </c>
      <c r="L47" s="8"/>
    </row>
    <row r="48" spans="1:12" s="7" customFormat="1" ht="26.4" x14ac:dyDescent="0.3">
      <c r="A48" s="14">
        <v>2010300</v>
      </c>
      <c r="B48" s="23" t="s">
        <v>32</v>
      </c>
      <c r="C48" s="17">
        <v>282</v>
      </c>
      <c r="D48" s="17">
        <v>0</v>
      </c>
      <c r="E48" s="17">
        <v>479352</v>
      </c>
      <c r="F48" s="17">
        <v>6837023</v>
      </c>
      <c r="G48" s="17">
        <v>0</v>
      </c>
      <c r="H48" s="17">
        <v>0</v>
      </c>
      <c r="I48" s="17">
        <v>0</v>
      </c>
      <c r="J48" s="17">
        <v>0</v>
      </c>
      <c r="K48" s="17">
        <f t="shared" si="9"/>
        <v>7316657</v>
      </c>
      <c r="L48" s="8"/>
    </row>
    <row r="49" spans="1:22" s="7" customFormat="1" x14ac:dyDescent="0.3">
      <c r="A49" s="14">
        <v>2010400</v>
      </c>
      <c r="B49" s="23" t="s">
        <v>33</v>
      </c>
      <c r="C49" s="17">
        <v>85000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f t="shared" si="9"/>
        <v>85000</v>
      </c>
      <c r="L49" s="8"/>
    </row>
    <row r="50" spans="1:22" s="7" customFormat="1" x14ac:dyDescent="0.3">
      <c r="A50" s="14">
        <v>2010500</v>
      </c>
      <c r="B50" s="23" t="s">
        <v>34</v>
      </c>
      <c r="C50" s="17">
        <v>69296</v>
      </c>
      <c r="D50" s="17">
        <v>0</v>
      </c>
      <c r="E50" s="17">
        <v>39937</v>
      </c>
      <c r="F50" s="17">
        <v>1297</v>
      </c>
      <c r="G50" s="17">
        <v>706</v>
      </c>
      <c r="H50" s="17">
        <v>142905</v>
      </c>
      <c r="I50" s="17">
        <v>0</v>
      </c>
      <c r="J50" s="17">
        <v>0</v>
      </c>
      <c r="K50" s="17">
        <f t="shared" si="9"/>
        <v>254141</v>
      </c>
      <c r="L50" s="8"/>
    </row>
    <row r="51" spans="1:22" s="7" customFormat="1" x14ac:dyDescent="0.3">
      <c r="A51" s="14">
        <v>2010900</v>
      </c>
      <c r="B51" s="23" t="s">
        <v>35</v>
      </c>
      <c r="C51" s="17">
        <v>2053704</v>
      </c>
      <c r="D51" s="17">
        <v>0</v>
      </c>
      <c r="E51" s="17">
        <v>31749</v>
      </c>
      <c r="F51" s="17">
        <v>0</v>
      </c>
      <c r="G51" s="17">
        <v>3843</v>
      </c>
      <c r="H51" s="17">
        <v>0</v>
      </c>
      <c r="I51" s="17">
        <v>3344693</v>
      </c>
      <c r="J51" s="17">
        <v>0</v>
      </c>
      <c r="K51" s="17">
        <f t="shared" si="9"/>
        <v>5433989</v>
      </c>
      <c r="L51" s="8"/>
    </row>
    <row r="52" spans="1:22" s="7" customFormat="1" x14ac:dyDescent="0.3">
      <c r="A52" s="14">
        <v>2011000</v>
      </c>
      <c r="B52" s="23" t="s">
        <v>36</v>
      </c>
      <c r="C52" s="17">
        <v>11296260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f t="shared" si="9"/>
        <v>11296260</v>
      </c>
      <c r="L52" s="8"/>
    </row>
    <row r="53" spans="1:22" s="7" customFormat="1" ht="5.4" customHeight="1" x14ac:dyDescent="0.3">
      <c r="A53" s="14"/>
      <c r="B53" s="23"/>
      <c r="C53" s="17"/>
      <c r="D53" s="17"/>
      <c r="E53" s="17"/>
      <c r="F53" s="17"/>
      <c r="G53" s="17"/>
      <c r="H53" s="17"/>
      <c r="I53" s="17"/>
      <c r="J53" s="17"/>
      <c r="K53" s="17">
        <f t="shared" si="9"/>
        <v>0</v>
      </c>
      <c r="L53" s="8"/>
    </row>
    <row r="54" spans="1:22" s="7" customFormat="1" ht="26.4" x14ac:dyDescent="0.3">
      <c r="A54" s="14">
        <v>2020000</v>
      </c>
      <c r="B54" s="23" t="s">
        <v>37</v>
      </c>
      <c r="C54" s="17">
        <v>4168340</v>
      </c>
      <c r="D54" s="17">
        <v>719</v>
      </c>
      <c r="E54" s="17">
        <v>361350</v>
      </c>
      <c r="F54" s="17">
        <v>202977</v>
      </c>
      <c r="G54" s="17">
        <v>62390</v>
      </c>
      <c r="H54" s="17">
        <v>1756</v>
      </c>
      <c r="I54" s="17">
        <v>103575</v>
      </c>
      <c r="J54" s="17">
        <v>0</v>
      </c>
      <c r="K54" s="17">
        <f t="shared" si="9"/>
        <v>4901107</v>
      </c>
      <c r="L54" s="8"/>
    </row>
    <row r="55" spans="1:22" s="7" customFormat="1" ht="6.6" customHeight="1" x14ac:dyDescent="0.3">
      <c r="A55" s="14"/>
      <c r="B55" s="23"/>
      <c r="C55" s="17"/>
      <c r="D55" s="17"/>
      <c r="E55" s="17"/>
      <c r="F55" s="17"/>
      <c r="G55" s="17"/>
      <c r="H55" s="17"/>
      <c r="I55" s="17"/>
      <c r="J55" s="17"/>
      <c r="K55" s="17">
        <f t="shared" si="9"/>
        <v>0</v>
      </c>
      <c r="L55" s="8"/>
    </row>
    <row r="56" spans="1:22" s="7" customFormat="1" x14ac:dyDescent="0.3">
      <c r="A56" s="15">
        <v>2060000</v>
      </c>
      <c r="B56" s="23" t="s">
        <v>38</v>
      </c>
      <c r="C56" s="17">
        <v>4168340</v>
      </c>
      <c r="D56" s="17">
        <v>123973</v>
      </c>
      <c r="E56" s="17">
        <v>706979</v>
      </c>
      <c r="F56" s="17">
        <v>809074</v>
      </c>
      <c r="G56" s="17">
        <v>337121</v>
      </c>
      <c r="H56" s="17">
        <v>463038</v>
      </c>
      <c r="I56" s="17">
        <v>320600</v>
      </c>
      <c r="J56" s="17">
        <v>116672</v>
      </c>
      <c r="K56" s="17">
        <f t="shared" si="9"/>
        <v>7045797</v>
      </c>
      <c r="L56" s="8"/>
    </row>
    <row r="57" spans="1:22" s="7" customFormat="1" ht="6.6" customHeight="1" x14ac:dyDescent="0.3">
      <c r="A57" s="15"/>
      <c r="B57" s="23"/>
      <c r="C57" s="17"/>
      <c r="D57" s="17"/>
      <c r="E57" s="17"/>
      <c r="F57" s="17"/>
      <c r="G57" s="17"/>
      <c r="H57" s="17"/>
      <c r="I57" s="17"/>
      <c r="J57" s="17"/>
      <c r="K57" s="17"/>
      <c r="L57" s="8"/>
    </row>
    <row r="58" spans="1:22" s="7" customFormat="1" x14ac:dyDescent="0.3">
      <c r="A58" s="15">
        <v>2070000</v>
      </c>
      <c r="B58" s="23" t="s">
        <v>39</v>
      </c>
      <c r="C58" s="17">
        <v>18633066</v>
      </c>
      <c r="D58" s="17">
        <v>58657</v>
      </c>
      <c r="E58" s="17">
        <v>6902661</v>
      </c>
      <c r="F58" s="17">
        <v>3266783</v>
      </c>
      <c r="G58" s="17">
        <v>1673253</v>
      </c>
      <c r="H58" s="17">
        <v>2111050</v>
      </c>
      <c r="I58" s="17">
        <v>695055</v>
      </c>
      <c r="J58" s="17">
        <v>619899</v>
      </c>
      <c r="K58" s="17">
        <f>SUM(C58+D58+E58+F58+G58+H58+I58+J58)</f>
        <v>33960424</v>
      </c>
      <c r="L58" s="8"/>
    </row>
    <row r="59" spans="1:22" s="7" customFormat="1" ht="7.95" customHeight="1" x14ac:dyDescent="0.3">
      <c r="A59" s="51"/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8"/>
    </row>
    <row r="60" spans="1:22" s="50" customFormat="1" x14ac:dyDescent="0.3">
      <c r="A60" s="57">
        <v>3000000</v>
      </c>
      <c r="B60" s="58" t="s">
        <v>60</v>
      </c>
      <c r="C60" s="59">
        <f>C61</f>
        <v>29899400</v>
      </c>
      <c r="D60" s="59">
        <f t="shared" ref="D60:J60" si="10">D61</f>
        <v>0</v>
      </c>
      <c r="E60" s="59">
        <f t="shared" si="10"/>
        <v>0</v>
      </c>
      <c r="F60" s="59">
        <f t="shared" si="10"/>
        <v>0</v>
      </c>
      <c r="G60" s="59">
        <f t="shared" si="10"/>
        <v>0</v>
      </c>
      <c r="H60" s="59">
        <f t="shared" si="10"/>
        <v>0</v>
      </c>
      <c r="I60" s="59">
        <f t="shared" si="10"/>
        <v>0</v>
      </c>
      <c r="J60" s="59">
        <f t="shared" si="10"/>
        <v>0</v>
      </c>
      <c r="K60" s="60">
        <f t="shared" ref="K60:K61" si="11">SUM(C60:J60)</f>
        <v>29899400</v>
      </c>
    </row>
    <row r="61" spans="1:22" s="50" customFormat="1" x14ac:dyDescent="0.3">
      <c r="A61" s="61">
        <v>3060000</v>
      </c>
      <c r="B61" s="62" t="s">
        <v>61</v>
      </c>
      <c r="C61" s="63">
        <f>0+29899400</f>
        <v>29899400</v>
      </c>
      <c r="D61" s="63"/>
      <c r="E61" s="63"/>
      <c r="F61" s="63"/>
      <c r="G61" s="63"/>
      <c r="H61" s="63"/>
      <c r="I61" s="63"/>
      <c r="J61" s="63"/>
      <c r="K61" s="63">
        <f t="shared" si="11"/>
        <v>29899400</v>
      </c>
    </row>
    <row r="62" spans="1:22" s="7" customFormat="1" ht="7.95" customHeight="1" x14ac:dyDescent="0.3">
      <c r="A62" s="54"/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8"/>
      <c r="M62" s="50"/>
      <c r="N62" s="50"/>
      <c r="O62" s="50"/>
      <c r="P62" s="50"/>
      <c r="Q62" s="50"/>
      <c r="R62" s="50"/>
      <c r="S62" s="50"/>
      <c r="T62" s="50"/>
      <c r="U62" s="50"/>
      <c r="V62" s="50"/>
    </row>
    <row r="63" spans="1:22" s="21" customFormat="1" x14ac:dyDescent="0.3">
      <c r="A63" s="19">
        <v>4000000</v>
      </c>
      <c r="B63" s="19" t="s">
        <v>40</v>
      </c>
      <c r="C63" s="35">
        <f>SUM(C64+C67+C69+C71+C73+C75+C77)</f>
        <v>417770841</v>
      </c>
      <c r="D63" s="35">
        <f t="shared" ref="D63:J63" si="12">SUM(D64+D67+D69+D71+D73+D75+D77)</f>
        <v>6102569</v>
      </c>
      <c r="E63" s="35">
        <f t="shared" si="12"/>
        <v>12129266</v>
      </c>
      <c r="F63" s="35">
        <f t="shared" si="12"/>
        <v>23434786</v>
      </c>
      <c r="G63" s="35">
        <f t="shared" si="12"/>
        <v>9883246</v>
      </c>
      <c r="H63" s="35">
        <f t="shared" si="12"/>
        <v>22488072</v>
      </c>
      <c r="I63" s="35">
        <f t="shared" si="12"/>
        <v>18311332</v>
      </c>
      <c r="J63" s="35">
        <f t="shared" si="12"/>
        <v>6097342</v>
      </c>
      <c r="K63" s="35">
        <f>SUM(K64+K67+K69+K71+K73+K75+K77)</f>
        <v>516217454</v>
      </c>
      <c r="L63" s="36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s="68" customFormat="1" x14ac:dyDescent="0.3">
      <c r="A64" s="65">
        <v>4010000</v>
      </c>
      <c r="B64" s="66" t="s">
        <v>41</v>
      </c>
      <c r="C64" s="17">
        <f>239149338</f>
        <v>239149338</v>
      </c>
      <c r="D64" s="17">
        <v>5722562</v>
      </c>
      <c r="E64" s="17">
        <v>10419583</v>
      </c>
      <c r="F64" s="17">
        <v>6933075</v>
      </c>
      <c r="G64" s="17">
        <v>2795887</v>
      </c>
      <c r="H64" s="17">
        <v>4482550</v>
      </c>
      <c r="I64" s="17">
        <v>2214754</v>
      </c>
      <c r="J64" s="17">
        <v>786718</v>
      </c>
      <c r="K64" s="17">
        <f>SUM(C64+D64+E64+F64+G64+H64+I64+J64)</f>
        <v>272504467</v>
      </c>
      <c r="L64" s="67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s="7" customFormat="1" x14ac:dyDescent="0.3">
      <c r="A65" s="15">
        <v>4010104</v>
      </c>
      <c r="B65" s="23" t="s">
        <v>42</v>
      </c>
      <c r="C65" s="17">
        <v>63783470</v>
      </c>
      <c r="D65" s="17">
        <v>5372122</v>
      </c>
      <c r="E65" s="17">
        <v>8132357</v>
      </c>
      <c r="F65" s="17">
        <v>4481161</v>
      </c>
      <c r="G65" s="17">
        <v>1827164</v>
      </c>
      <c r="H65" s="17">
        <v>3036255</v>
      </c>
      <c r="I65" s="17">
        <v>1574660</v>
      </c>
      <c r="J65" s="17">
        <v>384251</v>
      </c>
      <c r="K65" s="17">
        <f>SUM(C65+D65+E65+F65+G65+H65+I65+J65)</f>
        <v>88591440</v>
      </c>
      <c r="L65" s="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s="7" customFormat="1" ht="6" customHeight="1" x14ac:dyDescent="0.3">
      <c r="A66" s="15"/>
      <c r="B66" s="23"/>
      <c r="C66" s="17"/>
      <c r="D66" s="17"/>
      <c r="E66" s="17"/>
      <c r="F66" s="17"/>
      <c r="G66" s="17"/>
      <c r="H66" s="17"/>
      <c r="I66" s="17"/>
      <c r="J66" s="17"/>
      <c r="K66" s="17"/>
      <c r="L66" s="8"/>
    </row>
    <row r="67" spans="1:22" s="7" customFormat="1" x14ac:dyDescent="0.3">
      <c r="A67" s="15">
        <v>4020100</v>
      </c>
      <c r="B67" s="23" t="s">
        <v>43</v>
      </c>
      <c r="C67" s="17">
        <v>2764100</v>
      </c>
      <c r="D67" s="17">
        <v>380007</v>
      </c>
      <c r="E67" s="17">
        <v>859922</v>
      </c>
      <c r="F67" s="17">
        <v>1225519</v>
      </c>
      <c r="G67" s="17">
        <v>311878</v>
      </c>
      <c r="H67" s="17">
        <v>784419</v>
      </c>
      <c r="I67" s="17">
        <v>259115</v>
      </c>
      <c r="J67" s="17">
        <v>147440</v>
      </c>
      <c r="K67" s="17">
        <f>SUM(C67+D67+E67+F67+G67+H67+I67+J67)</f>
        <v>6732400</v>
      </c>
      <c r="L67" s="8"/>
    </row>
    <row r="68" spans="1:22" s="7" customFormat="1" ht="6" customHeight="1" x14ac:dyDescent="0.3">
      <c r="A68" s="15"/>
      <c r="B68" s="23"/>
      <c r="C68" s="9"/>
      <c r="D68" s="9"/>
      <c r="E68" s="9"/>
      <c r="F68" s="9"/>
      <c r="G68" s="9"/>
      <c r="H68" s="9"/>
      <c r="I68" s="9"/>
      <c r="J68" s="9"/>
      <c r="K68" s="10"/>
      <c r="L68" s="8"/>
    </row>
    <row r="69" spans="1:22" s="13" customFormat="1" ht="40.799999999999997" customHeight="1" x14ac:dyDescent="0.3">
      <c r="A69" s="14">
        <v>4080000</v>
      </c>
      <c r="B69" s="23" t="s">
        <v>44</v>
      </c>
      <c r="C69" s="17">
        <f>561056-25503</f>
        <v>535553</v>
      </c>
      <c r="D69" s="17">
        <v>0</v>
      </c>
      <c r="E69" s="17">
        <f>702136-31915</f>
        <v>670221</v>
      </c>
      <c r="F69" s="17">
        <f>12947391-588518</f>
        <v>12358873</v>
      </c>
      <c r="G69" s="17">
        <f>5760700-261850</f>
        <v>5498850</v>
      </c>
      <c r="H69" s="17">
        <f>14656659-666212</f>
        <v>13990447</v>
      </c>
      <c r="I69" s="17">
        <f>13440784-610945</f>
        <v>12829839</v>
      </c>
      <c r="J69" s="17">
        <f>4119857-187265</f>
        <v>3932592</v>
      </c>
      <c r="K69" s="17">
        <f>SUM(C69+D69+E69+F69+G69+H69+I69+J69)</f>
        <v>49816375</v>
      </c>
      <c r="L69" s="12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s="13" customFormat="1" ht="6" customHeight="1" x14ac:dyDescent="0.3">
      <c r="A70" s="15"/>
      <c r="B70" s="23"/>
      <c r="C70" s="17"/>
      <c r="D70" s="17"/>
      <c r="E70" s="17"/>
      <c r="F70" s="17"/>
      <c r="G70" s="17"/>
      <c r="H70" s="17"/>
      <c r="I70" s="17"/>
      <c r="J70" s="17"/>
      <c r="K70" s="17"/>
      <c r="L70" s="12"/>
    </row>
    <row r="71" spans="1:22" s="13" customFormat="1" x14ac:dyDescent="0.3">
      <c r="A71" s="15">
        <v>4100000</v>
      </c>
      <c r="B71" s="23" t="s">
        <v>45</v>
      </c>
      <c r="C71" s="17">
        <f>74809530+23543901+48088456-35743750</f>
        <v>110698137</v>
      </c>
      <c r="D71" s="17"/>
      <c r="E71" s="17"/>
      <c r="F71" s="17"/>
      <c r="G71" s="17"/>
      <c r="H71" s="17"/>
      <c r="I71" s="17"/>
      <c r="J71" s="17"/>
      <c r="K71" s="17">
        <f>SUM(C71+D71+E71+F71+G71+H71+I71+J71)</f>
        <v>110698137</v>
      </c>
      <c r="L71" s="12"/>
    </row>
    <row r="72" spans="1:22" s="13" customFormat="1" ht="6" customHeight="1" x14ac:dyDescent="0.3">
      <c r="A72" s="15"/>
      <c r="B72" s="23"/>
      <c r="C72" s="17"/>
      <c r="D72" s="17"/>
      <c r="E72" s="17"/>
      <c r="F72" s="17"/>
      <c r="G72" s="17"/>
      <c r="H72" s="17"/>
      <c r="I72" s="17"/>
      <c r="J72" s="17"/>
      <c r="K72" s="17"/>
      <c r="L72" s="12"/>
    </row>
    <row r="73" spans="1:22" s="24" customFormat="1" x14ac:dyDescent="0.3">
      <c r="A73" s="15">
        <v>4110000</v>
      </c>
      <c r="B73" s="23" t="s">
        <v>46</v>
      </c>
      <c r="C73" s="17">
        <v>14511712</v>
      </c>
      <c r="D73" s="17"/>
      <c r="E73" s="17"/>
      <c r="F73" s="17"/>
      <c r="G73" s="17"/>
      <c r="H73" s="17"/>
      <c r="I73" s="17"/>
      <c r="J73" s="17"/>
      <c r="K73" s="17">
        <f>SUM(C73+D73+E73+F73+G73+H73+I73+J73)</f>
        <v>14511712</v>
      </c>
      <c r="L73" s="12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 s="24" customFormat="1" ht="6" customHeight="1" x14ac:dyDescent="0.3">
      <c r="A74" s="15"/>
      <c r="B74" s="23"/>
      <c r="C74" s="17"/>
      <c r="D74" s="17"/>
      <c r="E74" s="17"/>
      <c r="F74" s="17"/>
      <c r="G74" s="17"/>
      <c r="H74" s="17"/>
      <c r="I74" s="17"/>
      <c r="J74" s="17"/>
      <c r="K74" s="17"/>
      <c r="L74" s="12"/>
    </row>
    <row r="75" spans="1:22" s="24" customFormat="1" x14ac:dyDescent="0.3">
      <c r="A75" s="15">
        <v>4120000</v>
      </c>
      <c r="B75" s="23" t="s">
        <v>47</v>
      </c>
      <c r="C75" s="17">
        <v>4682935</v>
      </c>
      <c r="D75" s="17"/>
      <c r="E75" s="17"/>
      <c r="F75" s="17"/>
      <c r="G75" s="17"/>
      <c r="H75" s="17"/>
      <c r="I75" s="17"/>
      <c r="J75" s="17"/>
      <c r="K75" s="17">
        <f>SUM(C75+D75+E75+F75+G75+H75+I75+J75)</f>
        <v>4682935</v>
      </c>
      <c r="L75" s="12"/>
    </row>
    <row r="76" spans="1:22" s="24" customFormat="1" ht="6" customHeight="1" x14ac:dyDescent="0.3">
      <c r="A76" s="15"/>
      <c r="B76" s="23"/>
      <c r="C76" s="17"/>
      <c r="D76" s="17"/>
      <c r="E76" s="17"/>
      <c r="F76" s="17"/>
      <c r="G76" s="17"/>
      <c r="H76" s="17"/>
      <c r="I76" s="17"/>
      <c r="J76" s="17"/>
      <c r="K76" s="17">
        <v>0</v>
      </c>
      <c r="L76" s="12"/>
    </row>
    <row r="77" spans="1:22" s="24" customFormat="1" x14ac:dyDescent="0.3">
      <c r="A77" s="15">
        <v>4140000</v>
      </c>
      <c r="B77" s="23" t="s">
        <v>49</v>
      </c>
      <c r="C77" s="17">
        <f>126800+45307143-4877</f>
        <v>45429066</v>
      </c>
      <c r="D77" s="17">
        <v>0</v>
      </c>
      <c r="E77" s="17">
        <f>186722-7182</f>
        <v>179540</v>
      </c>
      <c r="F77" s="17">
        <f>3034012-116693</f>
        <v>2917319</v>
      </c>
      <c r="G77" s="17">
        <f>1327696-51065</f>
        <v>1276631</v>
      </c>
      <c r="H77" s="17">
        <f>3359882-129226</f>
        <v>3230656</v>
      </c>
      <c r="I77" s="17">
        <f>3127929-120305</f>
        <v>3007624</v>
      </c>
      <c r="J77" s="17">
        <f>1279816-49224</f>
        <v>1230592</v>
      </c>
      <c r="K77" s="17">
        <f>SUM(C77+D77+E77+F77+G77+H77+I77+J77)</f>
        <v>57271428</v>
      </c>
      <c r="L77" s="12"/>
    </row>
    <row r="78" spans="1:22" s="24" customFormat="1" ht="7.2" customHeight="1" x14ac:dyDescent="0.3">
      <c r="A78" s="15"/>
      <c r="B78" s="23"/>
      <c r="C78" s="17"/>
      <c r="D78" s="17"/>
      <c r="E78" s="17"/>
      <c r="F78" s="17"/>
      <c r="G78" s="17"/>
      <c r="H78" s="17"/>
      <c r="I78" s="17"/>
      <c r="J78" s="17"/>
      <c r="K78" s="17"/>
      <c r="L78" s="12"/>
    </row>
    <row r="79" spans="1:22" s="28" customFormat="1" ht="26.4" x14ac:dyDescent="0.3">
      <c r="A79" s="19">
        <v>5000000</v>
      </c>
      <c r="B79" s="39" t="s">
        <v>56</v>
      </c>
      <c r="C79" s="35">
        <f>136427268-3418142-868600</f>
        <v>132140526</v>
      </c>
      <c r="D79" s="35">
        <v>7380113</v>
      </c>
      <c r="E79" s="35">
        <f>45741871+3418142</f>
        <v>49160013</v>
      </c>
      <c r="F79" s="35">
        <v>22824144</v>
      </c>
      <c r="G79" s="35">
        <v>10817888</v>
      </c>
      <c r="H79" s="35">
        <v>3748651</v>
      </c>
      <c r="I79" s="35">
        <v>7422937</v>
      </c>
      <c r="J79" s="35">
        <v>2421985</v>
      </c>
      <c r="K79" s="35">
        <f>SUM(C79+D79+E79+F79+G79+H79+I79+J79)</f>
        <v>235916257</v>
      </c>
      <c r="L79" s="27"/>
      <c r="M79" s="24"/>
      <c r="N79" s="24"/>
      <c r="O79" s="24"/>
      <c r="P79" s="24"/>
      <c r="Q79" s="24"/>
      <c r="R79" s="24"/>
      <c r="S79" s="24"/>
      <c r="T79" s="24"/>
      <c r="U79" s="24"/>
      <c r="V79" s="24"/>
    </row>
    <row r="80" spans="1:22" s="24" customFormat="1" ht="6.6" customHeight="1" x14ac:dyDescent="0.3">
      <c r="A80" s="15"/>
      <c r="B80" s="40"/>
      <c r="C80" s="17"/>
      <c r="D80" s="17"/>
      <c r="E80" s="17"/>
      <c r="F80" s="17"/>
      <c r="G80" s="17"/>
      <c r="H80" s="17"/>
      <c r="I80" s="17"/>
      <c r="J80" s="17"/>
      <c r="K80" s="17"/>
      <c r="L80" s="12"/>
      <c r="M80" s="28"/>
      <c r="N80" s="28"/>
      <c r="O80" s="28"/>
      <c r="P80" s="28"/>
      <c r="Q80" s="28"/>
      <c r="R80" s="28"/>
      <c r="S80" s="28"/>
      <c r="T80" s="28"/>
      <c r="U80" s="28"/>
      <c r="V80" s="28"/>
    </row>
    <row r="81" spans="1:22" s="28" customFormat="1" x14ac:dyDescent="0.3">
      <c r="A81" s="19">
        <v>6010000</v>
      </c>
      <c r="B81" s="41" t="s">
        <v>54</v>
      </c>
      <c r="C81" s="35">
        <f>48000000+1030000</f>
        <v>49030000</v>
      </c>
      <c r="D81" s="35"/>
      <c r="E81" s="35"/>
      <c r="F81" s="35"/>
      <c r="G81" s="35"/>
      <c r="H81" s="35"/>
      <c r="I81" s="35"/>
      <c r="J81" s="35"/>
      <c r="K81" s="35">
        <f t="shared" ref="K81" si="13">SUM(C81+D81+E81+F81+G81+H81+I81+J81)</f>
        <v>49030000</v>
      </c>
      <c r="L81" s="27"/>
      <c r="M81" s="24"/>
      <c r="N81" s="24"/>
      <c r="O81" s="24"/>
      <c r="P81" s="24"/>
      <c r="Q81" s="24"/>
      <c r="R81" s="24"/>
      <c r="S81" s="24"/>
      <c r="T81" s="24"/>
      <c r="U81" s="24"/>
      <c r="V81" s="24"/>
    </row>
    <row r="82" spans="1:22" s="24" customFormat="1" ht="7.2" customHeight="1" x14ac:dyDescent="0.3">
      <c r="A82" s="15"/>
      <c r="B82" s="25"/>
      <c r="C82" s="17"/>
      <c r="D82" s="17"/>
      <c r="E82" s="17"/>
      <c r="F82" s="17"/>
      <c r="G82" s="17"/>
      <c r="H82" s="17"/>
      <c r="I82" s="17"/>
      <c r="J82" s="17"/>
      <c r="K82" s="17"/>
      <c r="L82" s="12"/>
      <c r="M82" s="28"/>
      <c r="N82" s="28"/>
      <c r="O82" s="28"/>
      <c r="P82" s="28"/>
      <c r="Q82" s="28"/>
      <c r="R82" s="28"/>
      <c r="S82" s="28"/>
      <c r="T82" s="28"/>
      <c r="U82" s="28"/>
      <c r="V82" s="28"/>
    </row>
    <row r="83" spans="1:22" s="28" customFormat="1" x14ac:dyDescent="0.3">
      <c r="A83" s="19"/>
      <c r="B83" s="26" t="s">
        <v>48</v>
      </c>
      <c r="C83" s="35">
        <f t="shared" ref="C83:K83" si="14">SUM(C21+C45++C63+C79+C81+C60)</f>
        <v>2103318635</v>
      </c>
      <c r="D83" s="35">
        <f t="shared" si="14"/>
        <v>83028492</v>
      </c>
      <c r="E83" s="35">
        <f t="shared" si="14"/>
        <v>193733041</v>
      </c>
      <c r="F83" s="35">
        <f t="shared" si="14"/>
        <v>135490902</v>
      </c>
      <c r="G83" s="35">
        <f t="shared" si="14"/>
        <v>56737989</v>
      </c>
      <c r="H83" s="35">
        <f t="shared" si="14"/>
        <v>74861434</v>
      </c>
      <c r="I83" s="35">
        <f t="shared" si="14"/>
        <v>63856092</v>
      </c>
      <c r="J83" s="35">
        <f t="shared" si="14"/>
        <v>16581405</v>
      </c>
      <c r="K83" s="35">
        <f t="shared" si="14"/>
        <v>2727607990</v>
      </c>
      <c r="L83" s="27"/>
      <c r="M83" s="24"/>
      <c r="N83" s="24"/>
      <c r="O83" s="24"/>
      <c r="P83" s="24"/>
      <c r="Q83" s="24"/>
      <c r="R83" s="24"/>
      <c r="S83" s="24"/>
      <c r="T83" s="24"/>
      <c r="U83" s="24"/>
      <c r="V83" s="24"/>
    </row>
    <row r="84" spans="1:22" s="31" customFormat="1" x14ac:dyDescent="0.3">
      <c r="A84" s="34"/>
      <c r="B84" s="29"/>
      <c r="C84" s="30"/>
      <c r="D84" s="30"/>
      <c r="E84" s="30"/>
      <c r="F84" s="30"/>
      <c r="G84" s="30"/>
      <c r="H84" s="30"/>
      <c r="I84" s="30"/>
      <c r="J84" s="30"/>
      <c r="L84" s="24"/>
      <c r="N84" s="28"/>
      <c r="O84" s="28"/>
      <c r="P84" s="28"/>
      <c r="Q84" s="28"/>
      <c r="R84" s="28"/>
      <c r="S84" s="28"/>
      <c r="T84" s="28"/>
      <c r="U84" s="28"/>
      <c r="V84" s="28"/>
    </row>
    <row r="85" spans="1:22" x14ac:dyDescent="0.3">
      <c r="K85" s="3">
        <v>2727607990</v>
      </c>
      <c r="N85" s="31"/>
      <c r="O85" s="31"/>
      <c r="P85" s="31"/>
      <c r="Q85" s="31"/>
      <c r="R85" s="31"/>
      <c r="S85" s="31"/>
      <c r="T85" s="31"/>
      <c r="U85" s="31"/>
      <c r="V85" s="31"/>
    </row>
    <row r="86" spans="1:22" x14ac:dyDescent="0.3">
      <c r="K86" s="64">
        <f>K85-K83</f>
        <v>0</v>
      </c>
    </row>
  </sheetData>
  <mergeCells count="14">
    <mergeCell ref="A17:K17"/>
    <mergeCell ref="G14:K14"/>
    <mergeCell ref="I1:K1"/>
    <mergeCell ref="H2:K2"/>
    <mergeCell ref="I3:K3"/>
    <mergeCell ref="H4:K4"/>
    <mergeCell ref="H5:K5"/>
    <mergeCell ref="G15:K15"/>
    <mergeCell ref="J13:K13"/>
    <mergeCell ref="J7:K7"/>
    <mergeCell ref="H9:K9"/>
    <mergeCell ref="H10:K10"/>
    <mergeCell ref="H11:K11"/>
    <mergeCell ref="H8:K8"/>
  </mergeCells>
  <pageMargins left="0.39370078740157483" right="0.39370078740157483" top="0.98425196850393704" bottom="0.39370078740157483" header="0" footer="0"/>
  <pageSetup paperSize="9" scale="80" firstPageNumber="14" fitToHeight="3" orientation="landscape" useFirstPageNumber="1" r:id="rId1"/>
  <headerFooter scaleWithDoc="0" alignWithMargins="0">
    <oddHeader>&amp;C&amp;"Times New Roman,обычный"&amp;P</oddHeader>
  </headerFooter>
  <rowBreaks count="1" manualBreakCount="1">
    <brk id="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после папки 117</vt:lpstr>
      <vt:lpstr>'после папки 117'!Заголовки_для_печати</vt:lpstr>
      <vt:lpstr>'после папки 117'!Область_печати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2026-05-22T11:55:02Z</dcterms:modified>
</cp:coreProperties>
</file>