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РАБОТА\2026\май\20 мая\ЗАКОН\зак пост. № 300 п. 117 (Б26-4) (VIII)\"/>
    </mc:Choice>
  </mc:AlternateContent>
  <bookViews>
    <workbookView xWindow="0" yWindow="0" windowWidth="23040" windowHeight="8832"/>
  </bookViews>
  <sheets>
    <sheet name="после папки 117" sheetId="2" r:id="rId1"/>
  </sheets>
  <definedNames>
    <definedName name="_xlnm.Print_Area" localSheetId="0">'после папки 117'!$A$1:$K$73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0" i="2" l="1"/>
  <c r="K19" i="2"/>
  <c r="K16" i="2" l="1"/>
  <c r="K35" i="2" l="1"/>
  <c r="J33" i="2"/>
  <c r="J32" i="2"/>
  <c r="J31" i="2"/>
  <c r="J30" i="2"/>
  <c r="J29" i="2"/>
  <c r="J28" i="2"/>
  <c r="J27" i="2"/>
  <c r="J26" i="2"/>
  <c r="G33" i="2"/>
  <c r="G32" i="2"/>
  <c r="G31" i="2"/>
  <c r="G30" i="2"/>
  <c r="G29" i="2"/>
  <c r="G28" i="2"/>
  <c r="K69" i="2" l="1"/>
  <c r="K47" i="2" l="1"/>
  <c r="K45" i="2"/>
  <c r="K43" i="2"/>
  <c r="K42" i="2" l="1"/>
  <c r="K46" i="2"/>
  <c r="K40" i="2"/>
  <c r="K38" i="2" l="1"/>
  <c r="K13" i="2"/>
  <c r="K64" i="2"/>
  <c r="K59" i="2"/>
  <c r="K57" i="2"/>
  <c r="K51" i="2"/>
  <c r="K44" i="2"/>
  <c r="K36" i="2" l="1"/>
  <c r="K55" i="2"/>
  <c r="K28" i="2"/>
  <c r="K48" i="2" l="1"/>
  <c r="K26" i="2"/>
  <c r="H26" i="2" l="1"/>
  <c r="D28" i="2"/>
  <c r="D29" i="2"/>
  <c r="K27" i="2"/>
  <c r="H27" i="2" l="1"/>
  <c r="K29" i="2"/>
  <c r="H29" i="2" l="1"/>
  <c r="J25" i="2"/>
  <c r="K33" i="2" l="1"/>
  <c r="D33" i="2"/>
  <c r="K32" i="2"/>
  <c r="D32" i="2"/>
  <c r="K31" i="2"/>
  <c r="D31" i="2"/>
  <c r="K30" i="2"/>
  <c r="D30" i="2"/>
  <c r="H28" i="2"/>
  <c r="I25" i="2"/>
  <c r="F25" i="2"/>
  <c r="H33" i="2" l="1"/>
  <c r="H25" i="2" s="1"/>
  <c r="H32" i="2"/>
  <c r="H31" i="2"/>
  <c r="H30" i="2"/>
  <c r="G25" i="2"/>
  <c r="K25" i="2"/>
  <c r="K22" i="2" l="1"/>
  <c r="K21" i="2" l="1"/>
</calcChain>
</file>

<file path=xl/sharedStrings.xml><?xml version="1.0" encoding="utf-8"?>
<sst xmlns="http://schemas.openxmlformats.org/spreadsheetml/2006/main" count="136" uniqueCount="108">
  <si>
    <t>ДОХОДЫ ВСЕГО, в том числе:</t>
  </si>
  <si>
    <t>Налог с владельцев транспортных средств, уплачиваемый юридическими лицами</t>
  </si>
  <si>
    <t>РАСХОДЫ ВСЕГО, в том числе:</t>
  </si>
  <si>
    <t>Субсидии местным бюджетам на исполнение программ развития дорожной отрасли ВСЕГО, в т.ч.:</t>
  </si>
  <si>
    <t>Наименование государственной администрации</t>
  </si>
  <si>
    <t>Доли для распределения государственными администрациями субсидий, направленных в местные бюджеты городов и районов</t>
  </si>
  <si>
    <t>Распределение средств для формирования программ развития дорожной отрасли, руб.</t>
  </si>
  <si>
    <t>Источники финансирования расходов по программам развития дорожной отрасли, руб.</t>
  </si>
  <si>
    <t>на государственные дороги</t>
  </si>
  <si>
    <t>на улично-дорожную сеть</t>
  </si>
  <si>
    <t>по автомобильным дорогам общего пользования, находящимся в муниципальной собственности</t>
  </si>
  <si>
    <t>налог с владельцев                                транспортных средств</t>
  </si>
  <si>
    <t>иные поступления в                                          Дорожный фонд</t>
  </si>
  <si>
    <t>г. Днестровска</t>
  </si>
  <si>
    <t>г. Бендеры</t>
  </si>
  <si>
    <t>Григориопольского района и г. Григориополя</t>
  </si>
  <si>
    <t xml:space="preserve">Министерство экономического развития Приднестровской Молдавской Республики </t>
  </si>
  <si>
    <t>а)</t>
  </si>
  <si>
    <t>б)</t>
  </si>
  <si>
    <t>в)</t>
  </si>
  <si>
    <t>г)</t>
  </si>
  <si>
    <t>д)</t>
  </si>
  <si>
    <t>е)</t>
  </si>
  <si>
    <t>ж)</t>
  </si>
  <si>
    <t>з)</t>
  </si>
  <si>
    <t>1.2.</t>
  </si>
  <si>
    <t>1.</t>
  </si>
  <si>
    <t>1.1.</t>
  </si>
  <si>
    <t>Всего субсидий из республиканского бюджета, в том числе:</t>
  </si>
  <si>
    <t>(руб.)</t>
  </si>
  <si>
    <t>Дубоссарского района и г. Дубоссары</t>
  </si>
  <si>
    <t>Каменского района и г. Каменки</t>
  </si>
  <si>
    <t xml:space="preserve">Рыбницкого района и г. Рыбницы </t>
  </si>
  <si>
    <t xml:space="preserve">Слободзейского района и г. Слободзеи </t>
  </si>
  <si>
    <t>Акцизный сбор от реализации газа углеводородного сжиженного, используемого в качестве автомобильного топлива</t>
  </si>
  <si>
    <t xml:space="preserve"> Итого субсидий на исполнение  программ развития                                                       дорожной отрасли, руб.</t>
  </si>
  <si>
    <t>к Закону Приднестровской Молдавской Республики</t>
  </si>
  <si>
    <t>всего</t>
  </si>
  <si>
    <t>Приложение № 8</t>
  </si>
  <si>
    <t>2.2.</t>
  </si>
  <si>
    <t>"О республиканском бюджете на 2026 год"</t>
  </si>
  <si>
    <t>Основные характеристики Дорожного фонда Приднестровской Молдавской Республики на 2026 год</t>
  </si>
  <si>
    <t>Отчисления от налога на доходы организаций в размере 8,0 %</t>
  </si>
  <si>
    <t>Отчисления от единого таможенного платежа в размере 20,08 %</t>
  </si>
  <si>
    <t>Доля для распределения иных                                             поступлений в Дорожный фонд ПМР</t>
  </si>
  <si>
    <t>2.</t>
  </si>
  <si>
    <t>2.1.</t>
  </si>
  <si>
    <t>№  п/п</t>
  </si>
  <si>
    <t>Резерв средств Дорожного фонда Приднестровской Молдавской Республики*</t>
  </si>
  <si>
    <t>3.</t>
  </si>
  <si>
    <t>Примечание.</t>
  </si>
  <si>
    <t>г. Тирасполя</t>
  </si>
  <si>
    <t>Целевые субсидии государственной администрации Слободзейского района и города Слободзеи на выполнение высотных работ по ремонту железобетонных конструкций мостового сооружения на автомобильной дороге Бычок - Первомайск (Брест - Кишинев - Одесса, км 935)</t>
  </si>
  <si>
    <t>по автомобильным дорогам общего пользования, находящимся  в госуд. собственности                                                   (Приложение № 8.1)</t>
  </si>
  <si>
    <t xml:space="preserve">* Резерв средств Дорожного фонда Приднестровской Молдавской Республики расходуется после внесения изменений в настоящий Закон, определяющих направления расходования данных средств
</t>
  </si>
  <si>
    <t>Дорожного фонда на счете Министерства финансов Приднестровской Молдавской Республики</t>
  </si>
  <si>
    <t>Дорожного фонда на счетах местных бюджетов городов и районов</t>
  </si>
  <si>
    <t>2.3.</t>
  </si>
  <si>
    <t>2.4.</t>
  </si>
  <si>
    <t>3.1.1.</t>
  </si>
  <si>
    <t>3.1.2.</t>
  </si>
  <si>
    <t>Государственная администрация города Тирасполя и города Днестровска</t>
  </si>
  <si>
    <t>Государственная администрация города Бендеры</t>
  </si>
  <si>
    <t>3.2.2.</t>
  </si>
  <si>
    <t>кредиторская задолженность по целевым субсидиям г. Бендеры за счет средств Дорожного фонда на 2025 год</t>
  </si>
  <si>
    <t>3.2.3.</t>
  </si>
  <si>
    <t xml:space="preserve">Государственная администрация Дубоссарского района и города Дубоссары </t>
  </si>
  <si>
    <t>Государственная администрация Григориопольского района и города Григориополя</t>
  </si>
  <si>
    <t>3.2.4.</t>
  </si>
  <si>
    <t>3.2.5.</t>
  </si>
  <si>
    <t>Государственная администрация Рыбницкого района и города Рыбницы</t>
  </si>
  <si>
    <t>3.2.6.</t>
  </si>
  <si>
    <t xml:space="preserve">Государственная администрация Каменского района и города Каменки </t>
  </si>
  <si>
    <t>3.3.</t>
  </si>
  <si>
    <t>за счет остатков Дорожного фонда на счетах местных бюджетов городов и районов по состоянию на 01.01.2025 года, ВСЕГО, в том числе по государственным администрациям:</t>
  </si>
  <si>
    <t>Государственная администрация города Днестровска</t>
  </si>
  <si>
    <t>направляются на выполнение дорожных работ по муниципальным дорогам</t>
  </si>
  <si>
    <t>направляются на выполнение дорожных работ по государственным дорогам</t>
  </si>
  <si>
    <t>3.4.</t>
  </si>
  <si>
    <t xml:space="preserve">а) </t>
  </si>
  <si>
    <t>Переходящие остатки по состоянию на 01.01.2026 г.</t>
  </si>
  <si>
    <t>4.</t>
  </si>
  <si>
    <t>"О внесении изменений и дополнений</t>
  </si>
  <si>
    <t>в Закон Приднестровской Молдавской Республики</t>
  </si>
  <si>
    <t>3.1.3.</t>
  </si>
  <si>
    <t xml:space="preserve">Целевые субсидии государственной администрации Григориопольского района и города Григориополя на ликвидацию аварийных ситуаций по автомобильной дороге (обход г. Григориополя) </t>
  </si>
  <si>
    <t>3.5.</t>
  </si>
  <si>
    <t>3.1.4.</t>
  </si>
  <si>
    <t>3.2.</t>
  </si>
  <si>
    <t>3.1.</t>
  </si>
  <si>
    <t>кредиторская задолженность по автомобильным дорогам общего пользования, находящимся в государственной собственности</t>
  </si>
  <si>
    <t>кредиторская задолженность по автомобильным дорогам общего пользования, находящимся в муниципальной собственности</t>
  </si>
  <si>
    <t>направляются на погашение кредиторской задолженности по автомобильным дорогам общего пользования, находящимся в муниципальной собственности</t>
  </si>
  <si>
    <t>направляются на погашение кредиторской задолженности по автомобильным дорогам общего пользования, находящимся в государственной собственности</t>
  </si>
  <si>
    <t>Целевые субсидии Министерству экономического развития Приднестровской Молдавской Республики  на погашение санкционированной кредиторской задолженности и на оплату неисполненных договорных обязательств за 2025 год за счет остатков средств на счете Министертсва финаннсов ПМР на 01.01.2026 года, ВСЕГО, в том числе:</t>
  </si>
  <si>
    <t>3.1.4.1.</t>
  </si>
  <si>
    <t>3.1.4.2.</t>
  </si>
  <si>
    <t>3.1.4.3.</t>
  </si>
  <si>
    <t>3.1.4.4.</t>
  </si>
  <si>
    <t>3.1.4.5.</t>
  </si>
  <si>
    <t>3.2.1.</t>
  </si>
  <si>
    <r>
      <t>для перечисления</t>
    </r>
    <r>
      <rPr>
        <b/>
        <sz val="13"/>
        <rFont val="Times New Roman"/>
        <family val="1"/>
        <charset val="204"/>
      </rPr>
      <t xml:space="preserve"> 0,6 %</t>
    </r>
    <r>
      <rPr>
        <sz val="13"/>
        <rFont val="Times New Roman"/>
        <family val="1"/>
        <charset val="204"/>
      </rPr>
      <t xml:space="preserve"> поступлений Дорожного фонда ПМР (за исключением налога с владельцев транспортных средств) на проведение работ по обследованию мостовых сооружений и на выполнение проектно-изыскательских работ, связанных с содержанием, ремонтом и развитием (строительством, реконструкцией) автомобильных дорог общего пользования и их составных частей, находящихся в государственной и муниципальной собственности, и экспертизе проектно-сметной документации</t>
    </r>
  </si>
  <si>
    <t>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t>
  </si>
  <si>
    <t>Приложение № 15</t>
  </si>
  <si>
    <t>направляются на погашение кредиторской задолженности на оплату потребленной электроэнергии сетей уличного освещения  автомобильных дорог общего пользования, находящихся на балансе государственного унитарного предприятия "Единые распределительные электрические сети"</t>
  </si>
  <si>
    <t>направляются на оплату неисполненных договорных обязательств по финансированию предпроектного обследования автомобильных мостов в городе Тирасполе (мост по улице Шевченко, мост через реку Днестр) и путепровода на а/д Брест - Кишинёв - Одесса, км 934 (мост через ж/д Тирасполь - Новосавицкая)</t>
  </si>
  <si>
    <r>
      <t xml:space="preserve">для перечисления </t>
    </r>
    <r>
      <rPr>
        <b/>
        <sz val="13"/>
        <rFont val="Times New Roman"/>
        <family val="1"/>
        <charset val="204"/>
      </rPr>
      <t>7,5393 %</t>
    </r>
    <r>
      <rPr>
        <sz val="13"/>
        <rFont val="Times New Roman"/>
        <family val="1"/>
        <charset val="204"/>
      </rPr>
      <t xml:space="preserve"> поступлений Дорожного фонда ПМР (за исключением налога с владельцев транспортных средств) на оплату потребленной электроэнергии сетей уличного освещения автомобильных дорог общего пользования, находящихся на балансе государственного унитарного предприятия "Единые распределительные электрические сети", а также на организацию уличного освещения вдоль автомобильных дорог общего пользования, находящихся в государственной и муниципальной собственности</t>
    </r>
  </si>
  <si>
    <t>Целевые субсидии государственным администрациям на погашение санкционированной кредиторской задолженности и на оплату неисполненных договорных обязательств за 2025 г. за счет остатков средств на счете Министертсва финансов ПМР на 01.01.2026 г., с учетом остатков на счетах местных бюджетов ВСЕГО, в том числе: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</si>
</sst>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 _L_-;\-* #,##0.00\ _L_-;_-* &quot;-&quot;??\ _L_-;_-@_-"/>
  </numFmts>
  <fonts count="19" x14ac:knownFonts="1">
    <font>
      <sz val="11"/>
      <color theme="1"/>
      <name val="Calibri"/>
      <family val="2"/>
      <charset val="204"/>
      <scheme val="minor"/>
    </font>
    <font>
      <sz val="11"/>
      <color theme="1"/>
      <name val="Calibri"/>
      <family val="2"/>
      <charset val="204"/>
      <scheme val="minor"/>
    </font>
    <font>
      <sz val="10"/>
      <name val="Times New Roman"/>
      <family val="1"/>
      <charset val="204"/>
    </font>
    <font>
      <b/>
      <sz val="12"/>
      <name val="Times New Roman"/>
      <family val="1"/>
      <charset val="204"/>
    </font>
    <font>
      <sz val="12"/>
      <name val="Times New Roman"/>
      <family val="1"/>
      <charset val="204"/>
    </font>
    <font>
      <sz val="13"/>
      <name val="Times New Roman"/>
      <family val="1"/>
      <charset val="204"/>
    </font>
    <font>
      <b/>
      <sz val="13"/>
      <name val="Times New Roman"/>
      <family val="1"/>
      <charset val="204"/>
    </font>
    <font>
      <sz val="13"/>
      <color theme="1"/>
      <name val="Calibri"/>
      <family val="2"/>
      <charset val="204"/>
      <scheme val="minor"/>
    </font>
    <font>
      <b/>
      <sz val="11"/>
      <color theme="1"/>
      <name val="Calibri"/>
      <family val="2"/>
      <charset val="204"/>
      <scheme val="minor"/>
    </font>
    <font>
      <sz val="10"/>
      <name val="Arial Cyr"/>
      <charset val="204"/>
    </font>
    <font>
      <sz val="12"/>
      <color theme="1"/>
      <name val="Times New Roman"/>
      <family val="1"/>
      <charset val="204"/>
    </font>
    <font>
      <i/>
      <sz val="13"/>
      <name val="Times New Roman"/>
      <family val="1"/>
      <charset val="204"/>
    </font>
    <font>
      <i/>
      <sz val="11"/>
      <color theme="1"/>
      <name val="Calibri"/>
      <family val="2"/>
      <charset val="204"/>
      <scheme val="minor"/>
    </font>
    <font>
      <b/>
      <sz val="13"/>
      <color theme="1"/>
      <name val="Times New Roman"/>
      <family val="1"/>
      <charset val="204"/>
    </font>
    <font>
      <sz val="13"/>
      <color theme="1"/>
      <name val="Times New Roman"/>
      <family val="1"/>
      <charset val="204"/>
    </font>
    <font>
      <b/>
      <sz val="12"/>
      <color rgb="FFFF0000"/>
      <name val="Times New Roman"/>
      <family val="1"/>
      <charset val="204"/>
    </font>
    <font>
      <sz val="11"/>
      <name val="Times New Roman"/>
      <family val="1"/>
      <charset val="204"/>
    </font>
    <font>
      <b/>
      <sz val="11"/>
      <name val="Times New Roman"/>
      <family val="1"/>
      <charset val="204"/>
    </font>
    <font>
      <i/>
      <sz val="11"/>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9" fillId="0" borderId="0"/>
    <xf numFmtId="43" fontId="1" fillId="0" borderId="0" applyFont="0" applyFill="0" applyBorder="0" applyAlignment="0" applyProtection="0"/>
    <xf numFmtId="0" fontId="9" fillId="0" borderId="0"/>
    <xf numFmtId="164" fontId="9" fillId="0" borderId="0" applyFont="0" applyFill="0" applyBorder="0" applyAlignment="0" applyProtection="0"/>
    <xf numFmtId="164" fontId="9" fillId="0" borderId="0" applyFont="0" applyFill="0" applyBorder="0" applyAlignment="0" applyProtection="0"/>
  </cellStyleXfs>
  <cellXfs count="77">
    <xf numFmtId="0" fontId="0" fillId="0" borderId="0" xfId="0"/>
    <xf numFmtId="0" fontId="2" fillId="0" borderId="0" xfId="1" applyFont="1" applyAlignment="1">
      <alignment vertical="center" wrapText="1"/>
    </xf>
    <xf numFmtId="0" fontId="2" fillId="0" borderId="0" xfId="1" applyFont="1" applyFill="1" applyAlignment="1">
      <alignment vertical="center" wrapText="1"/>
    </xf>
    <xf numFmtId="0" fontId="4" fillId="0" borderId="0" xfId="1" applyFont="1" applyAlignment="1">
      <alignment vertical="center" wrapText="1"/>
    </xf>
    <xf numFmtId="0" fontId="3" fillId="0" borderId="0" xfId="1" applyFont="1" applyAlignment="1">
      <alignment vertical="center" wrapText="1"/>
    </xf>
    <xf numFmtId="3" fontId="4" fillId="0" borderId="0" xfId="1" applyNumberFormat="1" applyFont="1" applyAlignment="1">
      <alignment vertical="center" wrapText="1"/>
    </xf>
    <xf numFmtId="0" fontId="5" fillId="0" borderId="0" xfId="1" applyFont="1" applyAlignment="1">
      <alignment horizontal="right" vertical="center" wrapText="1"/>
    </xf>
    <xf numFmtId="0" fontId="5" fillId="0" borderId="0" xfId="1" applyFont="1" applyFill="1" applyAlignment="1">
      <alignment vertical="center" wrapText="1"/>
    </xf>
    <xf numFmtId="0" fontId="5" fillId="0" borderId="0" xfId="1" applyFont="1" applyFill="1" applyAlignment="1">
      <alignment horizontal="righ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right" vertical="center" wrapText="1"/>
    </xf>
    <xf numFmtId="3" fontId="6" fillId="0" borderId="1" xfId="0" applyNumberFormat="1" applyFont="1" applyFill="1" applyBorder="1" applyAlignment="1">
      <alignment horizontal="right" vertical="center" wrapText="1"/>
    </xf>
    <xf numFmtId="10" fontId="5" fillId="0" borderId="1" xfId="1" applyNumberFormat="1" applyFont="1" applyFill="1" applyBorder="1" applyAlignment="1">
      <alignment horizontal="right" vertical="center" wrapText="1"/>
    </xf>
    <xf numFmtId="9" fontId="5" fillId="0" borderId="1" xfId="1" applyNumberFormat="1" applyFont="1" applyFill="1" applyBorder="1" applyAlignment="1">
      <alignment horizontal="right" vertical="center" wrapText="1"/>
    </xf>
    <xf numFmtId="3" fontId="5" fillId="0" borderId="1" xfId="0" applyNumberFormat="1" applyFont="1" applyFill="1" applyBorder="1" applyAlignment="1">
      <alignment horizontal="right" vertical="center" wrapText="1"/>
    </xf>
    <xf numFmtId="0" fontId="5" fillId="0" borderId="1" xfId="1" applyFont="1" applyFill="1" applyBorder="1" applyAlignment="1">
      <alignment vertical="center" wrapText="1"/>
    </xf>
    <xf numFmtId="3" fontId="4" fillId="0" borderId="1" xfId="1" applyNumberFormat="1" applyFont="1" applyFill="1" applyBorder="1" applyAlignment="1">
      <alignment vertical="center" wrapText="1"/>
    </xf>
    <xf numFmtId="10" fontId="5" fillId="0" borderId="1" xfId="1" applyNumberFormat="1" applyFont="1" applyFill="1" applyBorder="1" applyAlignment="1">
      <alignment vertical="center" wrapText="1"/>
    </xf>
    <xf numFmtId="0" fontId="3" fillId="0" borderId="0" xfId="1" applyFont="1" applyAlignment="1">
      <alignment wrapText="1"/>
    </xf>
    <xf numFmtId="9" fontId="6" fillId="0" borderId="1" xfId="1"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5" fillId="0" borderId="0" xfId="1" applyFont="1" applyAlignment="1">
      <alignment vertical="center" wrapText="1"/>
    </xf>
    <xf numFmtId="0" fontId="4" fillId="0" borderId="1" xfId="1" applyFont="1" applyFill="1" applyBorder="1" applyAlignment="1">
      <alignment horizontal="center" vertical="center" textRotation="90" wrapText="1"/>
    </xf>
    <xf numFmtId="2" fontId="4" fillId="0" borderId="1" xfId="1" applyNumberFormat="1" applyFont="1" applyFill="1" applyBorder="1" applyAlignment="1">
      <alignment horizontal="center" vertical="center" textRotation="90" wrapText="1"/>
    </xf>
    <xf numFmtId="0" fontId="8" fillId="0" borderId="0" xfId="0" applyFont="1" applyBorder="1" applyAlignment="1">
      <alignment vertical="center" wrapText="1"/>
    </xf>
    <xf numFmtId="0" fontId="0" fillId="0" borderId="0" xfId="0" applyBorder="1" applyAlignment="1">
      <alignment vertical="center" wrapText="1"/>
    </xf>
    <xf numFmtId="0" fontId="3" fillId="0" borderId="0" xfId="1" applyFont="1" applyAlignment="1">
      <alignment vertical="center" wrapText="1"/>
    </xf>
    <xf numFmtId="0" fontId="3" fillId="0" borderId="0" xfId="0" applyFont="1" applyBorder="1" applyAlignment="1">
      <alignment horizontal="left" vertical="center" wrapText="1"/>
    </xf>
    <xf numFmtId="3" fontId="10" fillId="0" borderId="0" xfId="0" applyNumberFormat="1" applyFont="1" applyBorder="1" applyAlignment="1">
      <alignment vertical="center" wrapText="1"/>
    </xf>
    <xf numFmtId="3" fontId="5" fillId="0" borderId="0" xfId="1" applyNumberFormat="1" applyFont="1" applyAlignment="1">
      <alignment vertical="center" wrapText="1"/>
    </xf>
    <xf numFmtId="0" fontId="5" fillId="0" borderId="1" xfId="1" applyFont="1" applyFill="1" applyBorder="1" applyAlignment="1">
      <alignment horizontal="left" vertical="center" wrapText="1"/>
    </xf>
    <xf numFmtId="0" fontId="5" fillId="0" borderId="1" xfId="1" applyFont="1" applyFill="1" applyBorder="1" applyAlignment="1">
      <alignment horizontal="center" vertical="center" textRotation="90" wrapText="1"/>
    </xf>
    <xf numFmtId="3" fontId="13" fillId="0" borderId="1" xfId="0" applyNumberFormat="1" applyFont="1" applyFill="1" applyBorder="1" applyAlignment="1">
      <alignment vertical="center" wrapText="1"/>
    </xf>
    <xf numFmtId="3" fontId="14" fillId="0" borderId="1" xfId="0" applyNumberFormat="1" applyFont="1" applyFill="1" applyBorder="1" applyAlignment="1">
      <alignment vertical="center" wrapText="1"/>
    </xf>
    <xf numFmtId="3" fontId="6" fillId="0" borderId="1" xfId="1" applyNumberFormat="1" applyFont="1" applyFill="1" applyBorder="1" applyAlignment="1">
      <alignment horizontal="right" vertical="center" wrapText="1"/>
    </xf>
    <xf numFmtId="3" fontId="5" fillId="0" borderId="1" xfId="1" applyNumberFormat="1" applyFont="1" applyFill="1" applyBorder="1" applyAlignment="1">
      <alignment horizontal="right" vertical="center" wrapText="1"/>
    </xf>
    <xf numFmtId="3" fontId="6" fillId="0" borderId="1" xfId="1" applyNumberFormat="1" applyFont="1" applyFill="1" applyBorder="1" applyAlignment="1">
      <alignment horizontal="right" wrapText="1"/>
    </xf>
    <xf numFmtId="3" fontId="3" fillId="0" borderId="1" xfId="0" applyNumberFormat="1" applyFont="1" applyFill="1" applyBorder="1" applyAlignment="1">
      <alignment horizontal="right" vertical="center" wrapText="1"/>
    </xf>
    <xf numFmtId="3" fontId="11" fillId="0" borderId="1" xfId="0" applyNumberFormat="1" applyFont="1" applyFill="1" applyBorder="1" applyAlignment="1">
      <alignment horizontal="right" vertical="center" wrapText="1"/>
    </xf>
    <xf numFmtId="3" fontId="6" fillId="0" borderId="1" xfId="1" applyNumberFormat="1" applyFont="1" applyFill="1" applyBorder="1" applyAlignment="1">
      <alignment vertical="center" wrapText="1"/>
    </xf>
    <xf numFmtId="3" fontId="3" fillId="0" borderId="0" xfId="1" applyNumberFormat="1" applyFont="1" applyAlignment="1">
      <alignment vertical="center" wrapText="1"/>
    </xf>
    <xf numFmtId="16" fontId="3" fillId="0" borderId="0" xfId="1" applyNumberFormat="1" applyFont="1" applyAlignment="1">
      <alignment vertical="center" wrapText="1"/>
    </xf>
    <xf numFmtId="0" fontId="15" fillId="0" borderId="0" xfId="1" applyFont="1" applyAlignment="1">
      <alignment vertical="center" wrapText="1"/>
    </xf>
    <xf numFmtId="0" fontId="4" fillId="0" borderId="0" xfId="1" applyFont="1" applyFill="1" applyAlignment="1">
      <alignment vertical="center" wrapText="1"/>
    </xf>
    <xf numFmtId="3" fontId="10" fillId="0" borderId="0" xfId="0" applyNumberFormat="1" applyFont="1" applyAlignment="1">
      <alignment horizontal="right" vertical="center"/>
    </xf>
    <xf numFmtId="49" fontId="16" fillId="0" borderId="1" xfId="1" applyNumberFormat="1" applyFont="1" applyFill="1" applyBorder="1" applyAlignment="1">
      <alignment horizontal="center" vertical="center" wrapText="1"/>
    </xf>
    <xf numFmtId="49" fontId="16" fillId="0" borderId="1" xfId="1" applyNumberFormat="1" applyFont="1" applyFill="1" applyBorder="1" applyAlignment="1">
      <alignment vertical="center" wrapText="1"/>
    </xf>
    <xf numFmtId="0" fontId="17" fillId="0" borderId="1" xfId="1" applyFont="1" applyFill="1" applyBorder="1" applyAlignment="1">
      <alignment horizontal="center" vertical="center" wrapText="1"/>
    </xf>
    <xf numFmtId="3" fontId="16" fillId="0" borderId="1" xfId="1" applyNumberFormat="1" applyFont="1" applyFill="1" applyBorder="1" applyAlignment="1">
      <alignment horizontal="center" vertical="center" wrapText="1"/>
    </xf>
    <xf numFmtId="49" fontId="17" fillId="0" borderId="1" xfId="1" applyNumberFormat="1" applyFont="1" applyFill="1" applyBorder="1" applyAlignment="1">
      <alignment horizontal="center" vertical="center" wrapText="1"/>
    </xf>
    <xf numFmtId="49" fontId="18" fillId="0" borderId="1" xfId="1" applyNumberFormat="1" applyFont="1" applyFill="1" applyBorder="1" applyAlignment="1">
      <alignment horizontal="center" vertical="center" wrapText="1"/>
    </xf>
    <xf numFmtId="3" fontId="6" fillId="0" borderId="1" xfId="0" applyNumberFormat="1" applyFont="1" applyFill="1" applyBorder="1" applyAlignment="1">
      <alignment horizontal="right" vertical="center" wrapText="1"/>
    </xf>
    <xf numFmtId="3" fontId="5" fillId="0" borderId="1" xfId="1" applyNumberFormat="1" applyFont="1" applyFill="1" applyBorder="1" applyAlignment="1">
      <alignment vertical="center" wrapText="1"/>
    </xf>
    <xf numFmtId="0" fontId="11" fillId="0" borderId="1" xfId="1" applyFont="1" applyFill="1" applyBorder="1" applyAlignment="1">
      <alignment horizontal="left" vertical="center" wrapText="1"/>
    </xf>
    <xf numFmtId="0" fontId="12" fillId="0" borderId="1" xfId="0" applyFont="1" applyBorder="1" applyAlignment="1">
      <alignment horizontal="left" vertical="center" wrapText="1"/>
    </xf>
    <xf numFmtId="0" fontId="6" fillId="0" borderId="1" xfId="1" applyFont="1" applyBorder="1" applyAlignment="1">
      <alignment horizontal="left" vertical="center" wrapText="1"/>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Fill="1" applyBorder="1" applyAlignment="1">
      <alignment horizontal="left" vertical="center" wrapText="1"/>
    </xf>
    <xf numFmtId="0" fontId="5" fillId="0" borderId="1" xfId="1" applyFont="1" applyFill="1" applyBorder="1" applyAlignment="1">
      <alignment horizontal="left" vertical="center" wrapText="1"/>
    </xf>
    <xf numFmtId="49" fontId="17" fillId="0" borderId="1" xfId="1" applyNumberFormat="1" applyFont="1" applyFill="1" applyBorder="1" applyAlignment="1">
      <alignment horizontal="center" vertical="center" wrapText="1"/>
    </xf>
    <xf numFmtId="0" fontId="6" fillId="0" borderId="1" xfId="1" applyFont="1" applyFill="1" applyBorder="1" applyAlignment="1">
      <alignment horizontal="left" vertical="center" wrapText="1"/>
    </xf>
    <xf numFmtId="0" fontId="5" fillId="0" borderId="1" xfId="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4" fillId="0" borderId="0" xfId="1" applyFont="1" applyAlignment="1">
      <alignment horizontal="left" vertical="center" wrapText="1"/>
    </xf>
    <xf numFmtId="0" fontId="5" fillId="0" borderId="1" xfId="1" applyFont="1" applyFill="1" applyBorder="1" applyAlignment="1">
      <alignment vertical="center" wrapText="1"/>
    </xf>
    <xf numFmtId="0" fontId="0" fillId="0" borderId="1" xfId="0" applyBorder="1" applyAlignment="1">
      <alignment vertical="center" wrapText="1"/>
    </xf>
    <xf numFmtId="0" fontId="5" fillId="0" borderId="1" xfId="1" applyFont="1" applyFill="1" applyBorder="1" applyAlignment="1">
      <alignment horizontal="center" vertical="center" wrapText="1"/>
    </xf>
    <xf numFmtId="0" fontId="5" fillId="0" borderId="1" xfId="1" applyFont="1" applyFill="1" applyBorder="1" applyAlignment="1">
      <alignment horizontal="center" vertical="center" textRotation="90" wrapText="1"/>
    </xf>
    <xf numFmtId="0" fontId="7" fillId="0" borderId="1" xfId="0" applyFont="1" applyFill="1" applyBorder="1" applyAlignment="1">
      <alignment horizontal="center" vertical="center" wrapText="1"/>
    </xf>
    <xf numFmtId="0" fontId="4" fillId="0" borderId="0" xfId="1" applyFont="1" applyAlignment="1">
      <alignment horizontal="left" vertical="top" wrapText="1"/>
    </xf>
    <xf numFmtId="0" fontId="4" fillId="0" borderId="0" xfId="1" applyFont="1" applyAlignment="1">
      <alignment horizontal="right" vertical="center" wrapText="1"/>
    </xf>
    <xf numFmtId="0" fontId="6" fillId="0" borderId="0" xfId="1" applyFont="1" applyAlignment="1">
      <alignment horizontal="center" vertical="center" wrapText="1"/>
    </xf>
    <xf numFmtId="0" fontId="6" fillId="0" borderId="1" xfId="1" applyFont="1" applyFill="1" applyBorder="1" applyAlignment="1">
      <alignment horizontal="left" wrapText="1"/>
    </xf>
    <xf numFmtId="0" fontId="8" fillId="0" borderId="1" xfId="0" applyFont="1" applyFill="1" applyBorder="1" applyAlignment="1">
      <alignment horizontal="left" vertical="center" wrapText="1"/>
    </xf>
    <xf numFmtId="0" fontId="16" fillId="0" borderId="1" xfId="1" applyFont="1" applyFill="1" applyBorder="1" applyAlignment="1">
      <alignment horizontal="center" vertical="center" wrapText="1"/>
    </xf>
    <xf numFmtId="0" fontId="6" fillId="0" borderId="1" xfId="1" applyFont="1" applyFill="1" applyBorder="1" applyAlignment="1">
      <alignment vertical="center" wrapText="1"/>
    </xf>
  </cellXfs>
  <cellStyles count="10">
    <cellStyle name="Обычный" xfId="0" builtinId="0"/>
    <cellStyle name="Обычный 2" xfId="7"/>
    <cellStyle name="Обычный 2 2" xfId="1"/>
    <cellStyle name="Обычный 2 3" xfId="5"/>
    <cellStyle name="Обычный 3" xfId="3"/>
    <cellStyle name="Процентный 2 2" xfId="2"/>
    <cellStyle name="Финансовый 2" xfId="4"/>
    <cellStyle name="Финансовый 2 2" xfId="9"/>
    <cellStyle name="Финансовый 2 3" xfId="6"/>
    <cellStyle name="Финансовый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3"/>
  <sheetViews>
    <sheetView tabSelected="1" showWhiteSpace="0" view="pageBreakPreview" topLeftCell="A32" zoomScale="73" zoomScaleNormal="80" zoomScaleSheetLayoutView="73" workbookViewId="0">
      <selection activeCell="B37" sqref="B37:J37"/>
    </sheetView>
  </sheetViews>
  <sheetFormatPr defaultColWidth="9.109375" defaultRowHeight="13.2" x14ac:dyDescent="0.3"/>
  <cols>
    <col min="1" max="1" width="7.44140625" style="2" customWidth="1"/>
    <col min="2" max="2" width="72.109375" style="1" customWidth="1"/>
    <col min="3" max="6" width="14.6640625" style="1" customWidth="1"/>
    <col min="7" max="10" width="18.6640625" style="1" customWidth="1"/>
    <col min="11" max="11" width="14.33203125" style="1" customWidth="1"/>
    <col min="12" max="12" width="4.33203125" style="1" customWidth="1"/>
    <col min="13" max="16384" width="9.109375" style="1"/>
  </cols>
  <sheetData>
    <row r="1" spans="1:12" ht="15.6" x14ac:dyDescent="0.3">
      <c r="A1" s="43"/>
      <c r="B1" s="3"/>
      <c r="C1" s="3"/>
      <c r="D1" s="3"/>
      <c r="E1" s="3"/>
      <c r="F1" s="3"/>
      <c r="G1" s="3"/>
      <c r="H1" s="3"/>
      <c r="I1" s="3"/>
      <c r="J1" s="3"/>
      <c r="K1" s="44" t="s">
        <v>103</v>
      </c>
    </row>
    <row r="2" spans="1:12" ht="15.6" x14ac:dyDescent="0.3">
      <c r="A2" s="43"/>
      <c r="B2" s="3"/>
      <c r="C2" s="3"/>
      <c r="D2" s="3"/>
      <c r="E2" s="3"/>
      <c r="F2" s="3"/>
      <c r="G2" s="3"/>
      <c r="H2" s="3"/>
      <c r="I2" s="3"/>
      <c r="J2" s="3"/>
      <c r="K2" s="44" t="s">
        <v>36</v>
      </c>
    </row>
    <row r="3" spans="1:12" ht="15.6" x14ac:dyDescent="0.3">
      <c r="A3" s="43"/>
      <c r="B3" s="3"/>
      <c r="C3" s="3"/>
      <c r="D3" s="3"/>
      <c r="E3" s="3"/>
      <c r="F3" s="3"/>
      <c r="G3" s="3"/>
      <c r="H3" s="3"/>
      <c r="I3" s="3"/>
      <c r="J3" s="3"/>
      <c r="K3" s="44" t="s">
        <v>82</v>
      </c>
    </row>
    <row r="4" spans="1:12" ht="15.6" x14ac:dyDescent="0.3">
      <c r="A4" s="43"/>
      <c r="B4" s="3"/>
      <c r="C4" s="3"/>
      <c r="D4" s="3"/>
      <c r="E4" s="3"/>
      <c r="F4" s="3"/>
      <c r="G4" s="3"/>
      <c r="H4" s="3"/>
      <c r="I4" s="3"/>
      <c r="J4" s="3"/>
      <c r="K4" s="44" t="s">
        <v>83</v>
      </c>
    </row>
    <row r="5" spans="1:12" ht="15.6" x14ac:dyDescent="0.3">
      <c r="A5" s="43"/>
      <c r="B5" s="3"/>
      <c r="C5" s="3"/>
      <c r="D5" s="3"/>
      <c r="E5" s="3"/>
      <c r="F5" s="3"/>
      <c r="G5" s="3"/>
      <c r="H5" s="3"/>
      <c r="I5" s="3"/>
      <c r="J5" s="3"/>
      <c r="K5" s="44" t="s">
        <v>40</v>
      </c>
    </row>
    <row r="6" spans="1:12" ht="15.6" x14ac:dyDescent="0.3">
      <c r="A6" s="43"/>
      <c r="B6" s="3"/>
      <c r="C6" s="3"/>
      <c r="D6" s="3"/>
      <c r="E6" s="3"/>
      <c r="F6" s="3"/>
      <c r="G6" s="3"/>
      <c r="H6" s="3"/>
      <c r="I6" s="3"/>
      <c r="J6" s="3"/>
      <c r="K6" s="3"/>
    </row>
    <row r="7" spans="1:12" s="3" customFormat="1" ht="15.6" x14ac:dyDescent="0.3">
      <c r="A7" s="71" t="s">
        <v>38</v>
      </c>
      <c r="B7" s="71"/>
      <c r="C7" s="71"/>
      <c r="D7" s="71"/>
      <c r="E7" s="71"/>
      <c r="F7" s="71"/>
      <c r="G7" s="71"/>
      <c r="H7" s="71"/>
      <c r="I7" s="71"/>
      <c r="J7" s="71"/>
      <c r="K7" s="71"/>
    </row>
    <row r="8" spans="1:12" s="3" customFormat="1" ht="15.6" x14ac:dyDescent="0.3">
      <c r="A8" s="71" t="s">
        <v>36</v>
      </c>
      <c r="B8" s="71"/>
      <c r="C8" s="71"/>
      <c r="D8" s="71"/>
      <c r="E8" s="71"/>
      <c r="F8" s="71"/>
      <c r="G8" s="71"/>
      <c r="H8" s="71"/>
      <c r="I8" s="71"/>
      <c r="J8" s="71"/>
      <c r="K8" s="71"/>
    </row>
    <row r="9" spans="1:12" s="3" customFormat="1" ht="15.6" x14ac:dyDescent="0.3">
      <c r="A9" s="71" t="s">
        <v>40</v>
      </c>
      <c r="B9" s="71"/>
      <c r="C9" s="71"/>
      <c r="D9" s="71"/>
      <c r="E9" s="71"/>
      <c r="F9" s="71"/>
      <c r="G9" s="71"/>
      <c r="H9" s="71"/>
      <c r="I9" s="71"/>
      <c r="J9" s="71"/>
      <c r="K9" s="71"/>
    </row>
    <row r="10" spans="1:12" ht="9" customHeight="1" x14ac:dyDescent="0.3">
      <c r="A10" s="6"/>
      <c r="B10" s="6"/>
      <c r="C10" s="6"/>
      <c r="D10" s="6"/>
      <c r="E10" s="6"/>
      <c r="F10" s="6"/>
      <c r="G10" s="6"/>
      <c r="H10" s="6"/>
      <c r="I10" s="6"/>
      <c r="J10" s="6"/>
      <c r="K10" s="6"/>
    </row>
    <row r="11" spans="1:12" ht="16.8" x14ac:dyDescent="0.3">
      <c r="A11" s="72" t="s">
        <v>41</v>
      </c>
      <c r="B11" s="72"/>
      <c r="C11" s="72"/>
      <c r="D11" s="72"/>
      <c r="E11" s="72"/>
      <c r="F11" s="72"/>
      <c r="G11" s="72"/>
      <c r="H11" s="72"/>
      <c r="I11" s="72"/>
      <c r="J11" s="72"/>
      <c r="K11" s="72"/>
    </row>
    <row r="12" spans="1:12" ht="16.8" x14ac:dyDescent="0.3">
      <c r="A12" s="7"/>
      <c r="B12" s="7"/>
      <c r="C12" s="7"/>
      <c r="D12" s="7"/>
      <c r="E12" s="7"/>
      <c r="F12" s="7"/>
      <c r="G12" s="7"/>
      <c r="H12" s="7"/>
      <c r="I12" s="7"/>
      <c r="J12" s="7"/>
      <c r="K12" s="8" t="s">
        <v>29</v>
      </c>
    </row>
    <row r="13" spans="1:12" ht="16.5" customHeight="1" x14ac:dyDescent="0.3">
      <c r="A13" s="47" t="s">
        <v>26</v>
      </c>
      <c r="B13" s="76" t="s">
        <v>80</v>
      </c>
      <c r="C13" s="66"/>
      <c r="D13" s="66"/>
      <c r="E13" s="66"/>
      <c r="F13" s="66"/>
      <c r="G13" s="66"/>
      <c r="H13" s="66"/>
      <c r="I13" s="66"/>
      <c r="J13" s="66"/>
      <c r="K13" s="32">
        <f>K14+K15</f>
        <v>60579719</v>
      </c>
      <c r="L13" s="24"/>
    </row>
    <row r="14" spans="1:12" ht="16.5" customHeight="1" x14ac:dyDescent="0.3">
      <c r="A14" s="48" t="s">
        <v>27</v>
      </c>
      <c r="B14" s="65" t="s">
        <v>55</v>
      </c>
      <c r="C14" s="66"/>
      <c r="D14" s="66"/>
      <c r="E14" s="66"/>
      <c r="F14" s="66"/>
      <c r="G14" s="66"/>
      <c r="H14" s="66"/>
      <c r="I14" s="66"/>
      <c r="J14" s="66"/>
      <c r="K14" s="33">
        <v>59739580</v>
      </c>
      <c r="L14" s="25"/>
    </row>
    <row r="15" spans="1:12" ht="16.5" customHeight="1" x14ac:dyDescent="0.3">
      <c r="A15" s="48" t="s">
        <v>25</v>
      </c>
      <c r="B15" s="65" t="s">
        <v>56</v>
      </c>
      <c r="C15" s="66"/>
      <c r="D15" s="66"/>
      <c r="E15" s="66"/>
      <c r="F15" s="66"/>
      <c r="G15" s="66"/>
      <c r="H15" s="66"/>
      <c r="I15" s="66"/>
      <c r="J15" s="66"/>
      <c r="K15" s="33">
        <v>840139</v>
      </c>
      <c r="L15" s="28"/>
    </row>
    <row r="16" spans="1:12" s="4" customFormat="1" ht="16.8" x14ac:dyDescent="0.3">
      <c r="A16" s="47" t="s">
        <v>45</v>
      </c>
      <c r="B16" s="61" t="s">
        <v>0</v>
      </c>
      <c r="C16" s="61"/>
      <c r="D16" s="61"/>
      <c r="E16" s="61"/>
      <c r="F16" s="61"/>
      <c r="G16" s="61"/>
      <c r="H16" s="61"/>
      <c r="I16" s="61"/>
      <c r="J16" s="61"/>
      <c r="K16" s="34">
        <f>SUM(K17:K20)</f>
        <v>272504467</v>
      </c>
      <c r="L16" s="40"/>
    </row>
    <row r="17" spans="1:12" s="3" customFormat="1" ht="16.5" customHeight="1" x14ac:dyDescent="0.3">
      <c r="A17" s="48" t="s">
        <v>46</v>
      </c>
      <c r="B17" s="59" t="s">
        <v>1</v>
      </c>
      <c r="C17" s="59"/>
      <c r="D17" s="59"/>
      <c r="E17" s="59"/>
      <c r="F17" s="59"/>
      <c r="G17" s="59"/>
      <c r="H17" s="59"/>
      <c r="I17" s="59"/>
      <c r="J17" s="59"/>
      <c r="K17" s="35">
        <v>15158654</v>
      </c>
    </row>
    <row r="18" spans="1:12" s="3" customFormat="1" ht="16.5" customHeight="1" x14ac:dyDescent="0.3">
      <c r="A18" s="48" t="s">
        <v>39</v>
      </c>
      <c r="B18" s="59" t="s">
        <v>42</v>
      </c>
      <c r="C18" s="59"/>
      <c r="D18" s="59"/>
      <c r="E18" s="59"/>
      <c r="F18" s="59"/>
      <c r="G18" s="59"/>
      <c r="H18" s="59"/>
      <c r="I18" s="59"/>
      <c r="J18" s="59"/>
      <c r="K18" s="35">
        <v>88591440</v>
      </c>
    </row>
    <row r="19" spans="1:12" s="3" customFormat="1" ht="16.5" customHeight="1" x14ac:dyDescent="0.3">
      <c r="A19" s="48" t="s">
        <v>57</v>
      </c>
      <c r="B19" s="59" t="s">
        <v>43</v>
      </c>
      <c r="C19" s="59"/>
      <c r="D19" s="59"/>
      <c r="E19" s="59"/>
      <c r="F19" s="59"/>
      <c r="G19" s="59"/>
      <c r="H19" s="59"/>
      <c r="I19" s="59"/>
      <c r="J19" s="59"/>
      <c r="K19" s="35">
        <f>168313008</f>
        <v>168313008</v>
      </c>
    </row>
    <row r="20" spans="1:12" s="3" customFormat="1" ht="16.5" customHeight="1" x14ac:dyDescent="0.3">
      <c r="A20" s="48" t="s">
        <v>58</v>
      </c>
      <c r="B20" s="59" t="s">
        <v>34</v>
      </c>
      <c r="C20" s="59"/>
      <c r="D20" s="59"/>
      <c r="E20" s="59"/>
      <c r="F20" s="59"/>
      <c r="G20" s="59"/>
      <c r="H20" s="59"/>
      <c r="I20" s="59"/>
      <c r="J20" s="59"/>
      <c r="K20" s="35">
        <v>441365</v>
      </c>
    </row>
    <row r="21" spans="1:12" s="18" customFormat="1" ht="16.5" customHeight="1" x14ac:dyDescent="0.3">
      <c r="A21" s="47" t="s">
        <v>49</v>
      </c>
      <c r="B21" s="73" t="s">
        <v>2</v>
      </c>
      <c r="C21" s="73"/>
      <c r="D21" s="73"/>
      <c r="E21" s="73"/>
      <c r="F21" s="73"/>
      <c r="G21" s="73"/>
      <c r="H21" s="73"/>
      <c r="I21" s="73"/>
      <c r="J21" s="73"/>
      <c r="K21" s="36">
        <f>K22+K67+K68+K69+K48+K64</f>
        <v>181588556</v>
      </c>
      <c r="L21" s="42"/>
    </row>
    <row r="22" spans="1:12" s="4" customFormat="1" ht="16.5" customHeight="1" x14ac:dyDescent="0.3">
      <c r="A22" s="49" t="s">
        <v>89</v>
      </c>
      <c r="B22" s="61" t="s">
        <v>3</v>
      </c>
      <c r="C22" s="61"/>
      <c r="D22" s="61"/>
      <c r="E22" s="61"/>
      <c r="F22" s="61"/>
      <c r="G22" s="61"/>
      <c r="H22" s="61"/>
      <c r="I22" s="61"/>
      <c r="J22" s="61"/>
      <c r="K22" s="34">
        <f>K25+K34+K35+K36</f>
        <v>147718746</v>
      </c>
      <c r="L22" s="42"/>
    </row>
    <row r="23" spans="1:12" s="3" customFormat="1" ht="65.25" customHeight="1" x14ac:dyDescent="0.3">
      <c r="A23" s="75" t="s">
        <v>47</v>
      </c>
      <c r="B23" s="67" t="s">
        <v>4</v>
      </c>
      <c r="C23" s="67" t="s">
        <v>5</v>
      </c>
      <c r="D23" s="67"/>
      <c r="E23" s="67"/>
      <c r="F23" s="68" t="s">
        <v>44</v>
      </c>
      <c r="G23" s="67" t="s">
        <v>6</v>
      </c>
      <c r="H23" s="69"/>
      <c r="I23" s="67" t="s">
        <v>7</v>
      </c>
      <c r="J23" s="67"/>
      <c r="K23" s="68" t="s">
        <v>35</v>
      </c>
    </row>
    <row r="24" spans="1:12" s="3" customFormat="1" ht="125.25" customHeight="1" x14ac:dyDescent="0.3">
      <c r="A24" s="75"/>
      <c r="B24" s="67"/>
      <c r="C24" s="31" t="s">
        <v>8</v>
      </c>
      <c r="D24" s="31" t="s">
        <v>9</v>
      </c>
      <c r="E24" s="31" t="s">
        <v>37</v>
      </c>
      <c r="F24" s="68"/>
      <c r="G24" s="22" t="s">
        <v>53</v>
      </c>
      <c r="H24" s="23" t="s">
        <v>10</v>
      </c>
      <c r="I24" s="31" t="s">
        <v>11</v>
      </c>
      <c r="J24" s="31" t="s">
        <v>12</v>
      </c>
      <c r="K24" s="68"/>
    </row>
    <row r="25" spans="1:12" s="4" customFormat="1" ht="16.8" x14ac:dyDescent="0.3">
      <c r="A25" s="47" t="s">
        <v>59</v>
      </c>
      <c r="B25" s="9" t="s">
        <v>28</v>
      </c>
      <c r="C25" s="10"/>
      <c r="D25" s="10"/>
      <c r="E25" s="10"/>
      <c r="F25" s="19">
        <f>SUM(F26:F33)</f>
        <v>1</v>
      </c>
      <c r="G25" s="51">
        <f>SUM(G28:G33)</f>
        <v>54887743</v>
      </c>
      <c r="H25" s="51">
        <f>H26+H27+H28+H29+H30+H31+H32+H33</f>
        <v>80754077</v>
      </c>
      <c r="I25" s="11">
        <f t="shared" ref="I25" si="0">SUM(I26:I33)</f>
        <v>15158654</v>
      </c>
      <c r="J25" s="11">
        <f>SUM(J26:J33)</f>
        <v>120483166</v>
      </c>
      <c r="K25" s="11">
        <f>SUM(K26:K33)</f>
        <v>135641820</v>
      </c>
    </row>
    <row r="26" spans="1:12" s="3" customFormat="1" ht="18" customHeight="1" x14ac:dyDescent="0.3">
      <c r="A26" s="45" t="s">
        <v>17</v>
      </c>
      <c r="B26" s="30" t="s">
        <v>51</v>
      </c>
      <c r="C26" s="12"/>
      <c r="D26" s="13">
        <v>1</v>
      </c>
      <c r="E26" s="13">
        <v>1</v>
      </c>
      <c r="F26" s="20">
        <v>0.15690000000000001</v>
      </c>
      <c r="G26" s="14"/>
      <c r="H26" s="52">
        <f>K26-G26</f>
        <v>25515432</v>
      </c>
      <c r="I26" s="14">
        <v>6611624</v>
      </c>
      <c r="J26" s="16">
        <f>34593808-15690000</f>
        <v>18903808</v>
      </c>
      <c r="K26" s="14">
        <f>J26+I26</f>
        <v>25515432</v>
      </c>
    </row>
    <row r="27" spans="1:12" s="3" customFormat="1" ht="18" customHeight="1" x14ac:dyDescent="0.3">
      <c r="A27" s="45" t="s">
        <v>18</v>
      </c>
      <c r="B27" s="30" t="s">
        <v>13</v>
      </c>
      <c r="C27" s="12"/>
      <c r="D27" s="13">
        <v>1</v>
      </c>
      <c r="E27" s="13">
        <v>1</v>
      </c>
      <c r="F27" s="20">
        <v>4.7000000000000002E-3</v>
      </c>
      <c r="G27" s="14"/>
      <c r="H27" s="52">
        <f t="shared" ref="H27:H33" si="1">K27-G27</f>
        <v>916712</v>
      </c>
      <c r="I27" s="14">
        <v>350440</v>
      </c>
      <c r="J27" s="16">
        <f>1036271-469999</f>
        <v>566272</v>
      </c>
      <c r="K27" s="14">
        <f>J27+I27</f>
        <v>916712</v>
      </c>
    </row>
    <row r="28" spans="1:12" s="3" customFormat="1" ht="18" customHeight="1" x14ac:dyDescent="0.3">
      <c r="A28" s="45" t="s">
        <v>19</v>
      </c>
      <c r="B28" s="30" t="s">
        <v>14</v>
      </c>
      <c r="C28" s="17">
        <v>0.2356</v>
      </c>
      <c r="D28" s="12">
        <f>E28-C28</f>
        <v>0.76439999999999997</v>
      </c>
      <c r="E28" s="13">
        <v>1</v>
      </c>
      <c r="F28" s="20">
        <v>0.1179</v>
      </c>
      <c r="G28" s="16">
        <f>6663284-2777724</f>
        <v>3885560</v>
      </c>
      <c r="H28" s="52">
        <f t="shared" si="1"/>
        <v>12606631</v>
      </c>
      <c r="I28" s="14">
        <v>2287226</v>
      </c>
      <c r="J28" s="16">
        <f>25994965-11790000</f>
        <v>14204965</v>
      </c>
      <c r="K28" s="14">
        <f>J28+I28</f>
        <v>16492191</v>
      </c>
    </row>
    <row r="29" spans="1:12" s="3" customFormat="1" ht="18" customHeight="1" x14ac:dyDescent="0.3">
      <c r="A29" s="45" t="s">
        <v>20</v>
      </c>
      <c r="B29" s="30" t="s">
        <v>15</v>
      </c>
      <c r="C29" s="17">
        <v>0.49249999999999999</v>
      </c>
      <c r="D29" s="12">
        <f>E29-C29</f>
        <v>0.50750000000000006</v>
      </c>
      <c r="E29" s="13">
        <v>1</v>
      </c>
      <c r="F29" s="20">
        <v>0.1174</v>
      </c>
      <c r="G29" s="16">
        <f>13063473-5781950</f>
        <v>7281523</v>
      </c>
      <c r="H29" s="52">
        <f t="shared" si="1"/>
        <v>7503295</v>
      </c>
      <c r="I29" s="14">
        <v>640094</v>
      </c>
      <c r="J29" s="16">
        <f>25884724-11740000</f>
        <v>14144724</v>
      </c>
      <c r="K29" s="14">
        <f>J29+I29</f>
        <v>14784818</v>
      </c>
    </row>
    <row r="30" spans="1:12" s="3" customFormat="1" ht="18" customHeight="1" x14ac:dyDescent="0.3">
      <c r="A30" s="45" t="s">
        <v>21</v>
      </c>
      <c r="B30" s="15" t="s">
        <v>30</v>
      </c>
      <c r="C30" s="17">
        <v>0.53359999999999996</v>
      </c>
      <c r="D30" s="12">
        <f t="shared" ref="D30:D33" si="2">E30-C30</f>
        <v>0.46640000000000004</v>
      </c>
      <c r="E30" s="13">
        <v>1</v>
      </c>
      <c r="F30" s="20">
        <v>0.12839999999999999</v>
      </c>
      <c r="G30" s="16">
        <f>15623147-6851424</f>
        <v>8771723</v>
      </c>
      <c r="H30" s="52">
        <f t="shared" si="1"/>
        <v>7667039</v>
      </c>
      <c r="I30" s="14">
        <v>968723</v>
      </c>
      <c r="J30" s="16">
        <f>28310039-12840000</f>
        <v>15470039</v>
      </c>
      <c r="K30" s="14">
        <f t="shared" ref="K30:K33" si="3">J30+I30</f>
        <v>16438762</v>
      </c>
    </row>
    <row r="31" spans="1:12" s="3" customFormat="1" ht="18" customHeight="1" x14ac:dyDescent="0.3">
      <c r="A31" s="45" t="s">
        <v>22</v>
      </c>
      <c r="B31" s="15" t="s">
        <v>31</v>
      </c>
      <c r="C31" s="17">
        <v>0.61170000000000002</v>
      </c>
      <c r="D31" s="12">
        <f t="shared" si="2"/>
        <v>0.38829999999999998</v>
      </c>
      <c r="E31" s="13">
        <v>1</v>
      </c>
      <c r="F31" s="20">
        <v>0.1012</v>
      </c>
      <c r="G31" s="16">
        <f>13894909-6190404</f>
        <v>7704505</v>
      </c>
      <c r="H31" s="52">
        <f t="shared" si="1"/>
        <v>4890729</v>
      </c>
      <c r="I31" s="14">
        <v>402338</v>
      </c>
      <c r="J31" s="16">
        <f>22312896-10120000</f>
        <v>12192896</v>
      </c>
      <c r="K31" s="14">
        <f t="shared" si="3"/>
        <v>12595234</v>
      </c>
    </row>
    <row r="32" spans="1:12" s="3" customFormat="1" ht="18" customHeight="1" x14ac:dyDescent="0.3">
      <c r="A32" s="45" t="s">
        <v>23</v>
      </c>
      <c r="B32" s="15" t="s">
        <v>32</v>
      </c>
      <c r="C32" s="17">
        <v>0.52629999999999999</v>
      </c>
      <c r="D32" s="12">
        <f t="shared" si="2"/>
        <v>0.47370000000000001</v>
      </c>
      <c r="E32" s="13">
        <v>1</v>
      </c>
      <c r="F32" s="20">
        <v>0.17710000000000001</v>
      </c>
      <c r="G32" s="16">
        <f>21841178-9320774</f>
        <v>12520404</v>
      </c>
      <c r="H32" s="52">
        <f t="shared" si="1"/>
        <v>11269078</v>
      </c>
      <c r="I32" s="14">
        <v>2451914</v>
      </c>
      <c r="J32" s="16">
        <f>39047569-17710001</f>
        <v>21337568</v>
      </c>
      <c r="K32" s="14">
        <f>J32+I32</f>
        <v>23789482</v>
      </c>
    </row>
    <row r="33" spans="1:12" s="3" customFormat="1" ht="18" customHeight="1" x14ac:dyDescent="0.3">
      <c r="A33" s="45" t="s">
        <v>24</v>
      </c>
      <c r="B33" s="15" t="s">
        <v>33</v>
      </c>
      <c r="C33" s="17">
        <v>0.58640000000000003</v>
      </c>
      <c r="D33" s="12">
        <f t="shared" si="2"/>
        <v>0.41359999999999997</v>
      </c>
      <c r="E33" s="13">
        <v>1</v>
      </c>
      <c r="F33" s="20">
        <v>0.19639999999999999</v>
      </c>
      <c r="G33" s="16">
        <f>26240924-11516896</f>
        <v>14724028</v>
      </c>
      <c r="H33" s="52">
        <f t="shared" si="1"/>
        <v>10385161</v>
      </c>
      <c r="I33" s="14">
        <v>1446295</v>
      </c>
      <c r="J33" s="16">
        <f>43302894-19640000</f>
        <v>23662894</v>
      </c>
      <c r="K33" s="14">
        <f t="shared" si="3"/>
        <v>25109189</v>
      </c>
    </row>
    <row r="34" spans="1:12" s="4" customFormat="1" ht="33.75" customHeight="1" x14ac:dyDescent="0.3">
      <c r="A34" s="49" t="s">
        <v>60</v>
      </c>
      <c r="B34" s="61" t="s">
        <v>52</v>
      </c>
      <c r="C34" s="74"/>
      <c r="D34" s="74"/>
      <c r="E34" s="74"/>
      <c r="F34" s="74"/>
      <c r="G34" s="74"/>
      <c r="H34" s="74"/>
      <c r="I34" s="74"/>
      <c r="J34" s="74"/>
      <c r="K34" s="11">
        <v>798923</v>
      </c>
    </row>
    <row r="35" spans="1:12" s="26" customFormat="1" ht="33.75" customHeight="1" x14ac:dyDescent="0.3">
      <c r="A35" s="49" t="s">
        <v>84</v>
      </c>
      <c r="B35" s="61" t="s">
        <v>85</v>
      </c>
      <c r="C35" s="74"/>
      <c r="D35" s="74"/>
      <c r="E35" s="74"/>
      <c r="F35" s="74"/>
      <c r="G35" s="74"/>
      <c r="H35" s="74"/>
      <c r="I35" s="74"/>
      <c r="J35" s="74"/>
      <c r="K35" s="11">
        <f>5000000-1974</f>
        <v>4998026</v>
      </c>
    </row>
    <row r="36" spans="1:12" s="4" customFormat="1" ht="33.75" customHeight="1" x14ac:dyDescent="0.3">
      <c r="A36" s="49" t="s">
        <v>87</v>
      </c>
      <c r="B36" s="55" t="s">
        <v>107</v>
      </c>
      <c r="C36" s="56"/>
      <c r="D36" s="56"/>
      <c r="E36" s="56"/>
      <c r="F36" s="56"/>
      <c r="G36" s="56"/>
      <c r="H36" s="56"/>
      <c r="I36" s="56"/>
      <c r="J36" s="56"/>
      <c r="K36" s="37">
        <f>K37+K38+K42+K44+K46</f>
        <v>6279977</v>
      </c>
      <c r="L36" s="27"/>
    </row>
    <row r="37" spans="1:12" s="4" customFormat="1" ht="22.95" customHeight="1" x14ac:dyDescent="0.3">
      <c r="A37" s="45" t="s">
        <v>95</v>
      </c>
      <c r="B37" s="59" t="s">
        <v>61</v>
      </c>
      <c r="C37" s="57"/>
      <c r="D37" s="57"/>
      <c r="E37" s="57"/>
      <c r="F37" s="57"/>
      <c r="G37" s="57"/>
      <c r="H37" s="57"/>
      <c r="I37" s="57"/>
      <c r="J37" s="57"/>
      <c r="K37" s="14">
        <v>52935</v>
      </c>
    </row>
    <row r="38" spans="1:12" s="4" customFormat="1" ht="18" customHeight="1" x14ac:dyDescent="0.3">
      <c r="A38" s="46" t="s">
        <v>96</v>
      </c>
      <c r="B38" s="59" t="s">
        <v>62</v>
      </c>
      <c r="C38" s="57"/>
      <c r="D38" s="57"/>
      <c r="E38" s="57"/>
      <c r="F38" s="57"/>
      <c r="G38" s="57"/>
      <c r="H38" s="57"/>
      <c r="I38" s="57"/>
      <c r="J38" s="57"/>
      <c r="K38" s="14">
        <f>K39+K40+K41</f>
        <v>5594056</v>
      </c>
    </row>
    <row r="39" spans="1:12" s="4" customFormat="1" ht="18" customHeight="1" x14ac:dyDescent="0.3">
      <c r="A39" s="50" t="s">
        <v>17</v>
      </c>
      <c r="B39" s="53" t="s">
        <v>90</v>
      </c>
      <c r="C39" s="57"/>
      <c r="D39" s="57"/>
      <c r="E39" s="57"/>
      <c r="F39" s="57"/>
      <c r="G39" s="57"/>
      <c r="H39" s="57"/>
      <c r="I39" s="57"/>
      <c r="J39" s="57"/>
      <c r="K39" s="38">
        <v>421861</v>
      </c>
    </row>
    <row r="40" spans="1:12" s="4" customFormat="1" ht="18" customHeight="1" x14ac:dyDescent="0.3">
      <c r="A40" s="50" t="s">
        <v>18</v>
      </c>
      <c r="B40" s="53" t="s">
        <v>91</v>
      </c>
      <c r="C40" s="57"/>
      <c r="D40" s="57"/>
      <c r="E40" s="57"/>
      <c r="F40" s="57"/>
      <c r="G40" s="57"/>
      <c r="H40" s="57"/>
      <c r="I40" s="57"/>
      <c r="J40" s="57"/>
      <c r="K40" s="38">
        <f>3975362-1861</f>
        <v>3973501</v>
      </c>
    </row>
    <row r="41" spans="1:12" s="4" customFormat="1" ht="18" customHeight="1" x14ac:dyDescent="0.3">
      <c r="A41" s="50" t="s">
        <v>19</v>
      </c>
      <c r="B41" s="53" t="s">
        <v>64</v>
      </c>
      <c r="C41" s="58"/>
      <c r="D41" s="58"/>
      <c r="E41" s="58"/>
      <c r="F41" s="58"/>
      <c r="G41" s="58"/>
      <c r="H41" s="58"/>
      <c r="I41" s="58"/>
      <c r="J41" s="58"/>
      <c r="K41" s="38">
        <v>1198694</v>
      </c>
    </row>
    <row r="42" spans="1:12" s="4" customFormat="1" ht="18" customHeight="1" x14ac:dyDescent="0.3">
      <c r="A42" s="45" t="s">
        <v>97</v>
      </c>
      <c r="B42" s="59" t="s">
        <v>67</v>
      </c>
      <c r="C42" s="57"/>
      <c r="D42" s="57"/>
      <c r="E42" s="57"/>
      <c r="F42" s="57"/>
      <c r="G42" s="57"/>
      <c r="H42" s="57"/>
      <c r="I42" s="57"/>
      <c r="J42" s="57"/>
      <c r="K42" s="14">
        <f>K43</f>
        <v>295200</v>
      </c>
    </row>
    <row r="43" spans="1:12" s="4" customFormat="1" ht="18" customHeight="1" x14ac:dyDescent="0.3">
      <c r="A43" s="50" t="s">
        <v>17</v>
      </c>
      <c r="B43" s="53" t="s">
        <v>90</v>
      </c>
      <c r="C43" s="57"/>
      <c r="D43" s="57"/>
      <c r="E43" s="57"/>
      <c r="F43" s="57"/>
      <c r="G43" s="57"/>
      <c r="H43" s="57"/>
      <c r="I43" s="57"/>
      <c r="J43" s="57"/>
      <c r="K43" s="38">
        <f>295201-1</f>
        <v>295200</v>
      </c>
    </row>
    <row r="44" spans="1:12" s="4" customFormat="1" ht="18" customHeight="1" x14ac:dyDescent="0.3">
      <c r="A44" s="45" t="s">
        <v>98</v>
      </c>
      <c r="B44" s="59" t="s">
        <v>70</v>
      </c>
      <c r="C44" s="57"/>
      <c r="D44" s="57"/>
      <c r="E44" s="57"/>
      <c r="F44" s="57"/>
      <c r="G44" s="57"/>
      <c r="H44" s="57"/>
      <c r="I44" s="57"/>
      <c r="J44" s="57"/>
      <c r="K44" s="14">
        <f>K45</f>
        <v>240822</v>
      </c>
    </row>
    <row r="45" spans="1:12" s="4" customFormat="1" ht="18" customHeight="1" x14ac:dyDescent="0.3">
      <c r="A45" s="45" t="s">
        <v>17</v>
      </c>
      <c r="B45" s="53" t="s">
        <v>91</v>
      </c>
      <c r="C45" s="57"/>
      <c r="D45" s="57"/>
      <c r="E45" s="57"/>
      <c r="F45" s="57"/>
      <c r="G45" s="57"/>
      <c r="H45" s="57"/>
      <c r="I45" s="57"/>
      <c r="J45" s="57"/>
      <c r="K45" s="38">
        <f>240824-2</f>
        <v>240822</v>
      </c>
    </row>
    <row r="46" spans="1:12" s="26" customFormat="1" ht="18" customHeight="1" x14ac:dyDescent="0.3">
      <c r="A46" s="45" t="s">
        <v>99</v>
      </c>
      <c r="B46" s="59" t="s">
        <v>72</v>
      </c>
      <c r="C46" s="57"/>
      <c r="D46" s="57"/>
      <c r="E46" s="57"/>
      <c r="F46" s="57"/>
      <c r="G46" s="57"/>
      <c r="H46" s="57"/>
      <c r="I46" s="57"/>
      <c r="J46" s="57"/>
      <c r="K46" s="14">
        <f>K47</f>
        <v>96964</v>
      </c>
    </row>
    <row r="47" spans="1:12" s="26" customFormat="1" ht="18" customHeight="1" x14ac:dyDescent="0.3">
      <c r="A47" s="45" t="s">
        <v>17</v>
      </c>
      <c r="B47" s="53" t="s">
        <v>91</v>
      </c>
      <c r="C47" s="57"/>
      <c r="D47" s="57"/>
      <c r="E47" s="57"/>
      <c r="F47" s="57"/>
      <c r="G47" s="57"/>
      <c r="H47" s="57"/>
      <c r="I47" s="57"/>
      <c r="J47" s="57"/>
      <c r="K47" s="38">
        <f>96965-1</f>
        <v>96964</v>
      </c>
    </row>
    <row r="48" spans="1:12" s="26" customFormat="1" ht="18" customHeight="1" x14ac:dyDescent="0.3">
      <c r="A48" s="49" t="s">
        <v>88</v>
      </c>
      <c r="B48" s="61" t="s">
        <v>74</v>
      </c>
      <c r="C48" s="57"/>
      <c r="D48" s="57"/>
      <c r="E48" s="57"/>
      <c r="F48" s="57"/>
      <c r="G48" s="57"/>
      <c r="H48" s="57"/>
      <c r="I48" s="57"/>
      <c r="J48" s="57"/>
      <c r="K48" s="11">
        <f>K49+K51+K53+K55+K60+K62</f>
        <v>840139</v>
      </c>
      <c r="L48" s="41"/>
    </row>
    <row r="49" spans="1:11" s="26" customFormat="1" ht="18" customHeight="1" x14ac:dyDescent="0.3">
      <c r="A49" s="45" t="s">
        <v>100</v>
      </c>
      <c r="B49" s="59" t="s">
        <v>62</v>
      </c>
      <c r="C49" s="57"/>
      <c r="D49" s="57"/>
      <c r="E49" s="57"/>
      <c r="F49" s="57"/>
      <c r="G49" s="57"/>
      <c r="H49" s="57"/>
      <c r="I49" s="57"/>
      <c r="J49" s="57"/>
      <c r="K49" s="14">
        <v>1861</v>
      </c>
    </row>
    <row r="50" spans="1:11" s="26" customFormat="1" ht="18" customHeight="1" x14ac:dyDescent="0.3">
      <c r="A50" s="45"/>
      <c r="B50" s="53" t="s">
        <v>92</v>
      </c>
      <c r="C50" s="57"/>
      <c r="D50" s="57"/>
      <c r="E50" s="57"/>
      <c r="F50" s="57"/>
      <c r="G50" s="57"/>
      <c r="H50" s="57"/>
      <c r="I50" s="57"/>
      <c r="J50" s="57"/>
      <c r="K50" s="38">
        <v>1861</v>
      </c>
    </row>
    <row r="51" spans="1:11" s="26" customFormat="1" ht="18" customHeight="1" x14ac:dyDescent="0.3">
      <c r="A51" s="45" t="s">
        <v>63</v>
      </c>
      <c r="B51" s="59" t="s">
        <v>75</v>
      </c>
      <c r="C51" s="57"/>
      <c r="D51" s="57"/>
      <c r="E51" s="57"/>
      <c r="F51" s="57"/>
      <c r="G51" s="57"/>
      <c r="H51" s="57"/>
      <c r="I51" s="57"/>
      <c r="J51" s="57"/>
      <c r="K51" s="14">
        <f>K52</f>
        <v>1</v>
      </c>
    </row>
    <row r="52" spans="1:11" s="26" customFormat="1" ht="18" customHeight="1" x14ac:dyDescent="0.3">
      <c r="A52" s="50" t="s">
        <v>17</v>
      </c>
      <c r="B52" s="53" t="s">
        <v>76</v>
      </c>
      <c r="C52" s="57"/>
      <c r="D52" s="57"/>
      <c r="E52" s="57"/>
      <c r="F52" s="57"/>
      <c r="G52" s="57"/>
      <c r="H52" s="57"/>
      <c r="I52" s="57"/>
      <c r="J52" s="57"/>
      <c r="K52" s="38">
        <v>1</v>
      </c>
    </row>
    <row r="53" spans="1:11" s="26" customFormat="1" ht="18" customHeight="1" x14ac:dyDescent="0.3">
      <c r="A53" s="45" t="s">
        <v>65</v>
      </c>
      <c r="B53" s="59" t="s">
        <v>67</v>
      </c>
      <c r="C53" s="57"/>
      <c r="D53" s="57"/>
      <c r="E53" s="57"/>
      <c r="F53" s="57"/>
      <c r="G53" s="57"/>
      <c r="H53" s="57"/>
      <c r="I53" s="57"/>
      <c r="J53" s="57"/>
      <c r="K53" s="14">
        <v>1</v>
      </c>
    </row>
    <row r="54" spans="1:11" s="26" customFormat="1" ht="18" customHeight="1" x14ac:dyDescent="0.3">
      <c r="A54" s="50"/>
      <c r="B54" s="53" t="s">
        <v>93</v>
      </c>
      <c r="C54" s="57"/>
      <c r="D54" s="57"/>
      <c r="E54" s="57"/>
      <c r="F54" s="57"/>
      <c r="G54" s="57"/>
      <c r="H54" s="57"/>
      <c r="I54" s="57"/>
      <c r="J54" s="57"/>
      <c r="K54" s="38">
        <v>1</v>
      </c>
    </row>
    <row r="55" spans="1:11" s="26" customFormat="1" ht="18" customHeight="1" x14ac:dyDescent="0.3">
      <c r="A55" s="45" t="s">
        <v>68</v>
      </c>
      <c r="B55" s="59" t="s">
        <v>66</v>
      </c>
      <c r="C55" s="57"/>
      <c r="D55" s="57"/>
      <c r="E55" s="57"/>
      <c r="F55" s="57"/>
      <c r="G55" s="57"/>
      <c r="H55" s="57"/>
      <c r="I55" s="57"/>
      <c r="J55" s="57"/>
      <c r="K55" s="14">
        <f>K56+K57+K58+K59</f>
        <v>838273</v>
      </c>
    </row>
    <row r="56" spans="1:11" s="26" customFormat="1" ht="18" customHeight="1" x14ac:dyDescent="0.3">
      <c r="A56" s="50" t="s">
        <v>17</v>
      </c>
      <c r="B56" s="53" t="s">
        <v>93</v>
      </c>
      <c r="C56" s="57"/>
      <c r="D56" s="57"/>
      <c r="E56" s="57"/>
      <c r="F56" s="57"/>
      <c r="G56" s="57"/>
      <c r="H56" s="57"/>
      <c r="I56" s="57"/>
      <c r="J56" s="57"/>
      <c r="K56" s="38">
        <v>202331</v>
      </c>
    </row>
    <row r="57" spans="1:11" s="26" customFormat="1" ht="18" customHeight="1" x14ac:dyDescent="0.3">
      <c r="A57" s="50" t="s">
        <v>18</v>
      </c>
      <c r="B57" s="53" t="s">
        <v>77</v>
      </c>
      <c r="C57" s="57"/>
      <c r="D57" s="57"/>
      <c r="E57" s="57"/>
      <c r="F57" s="57"/>
      <c r="G57" s="57"/>
      <c r="H57" s="57"/>
      <c r="I57" s="57"/>
      <c r="J57" s="57"/>
      <c r="K57" s="38">
        <f>747000-202331</f>
        <v>544669</v>
      </c>
    </row>
    <row r="58" spans="1:11" s="26" customFormat="1" ht="18" customHeight="1" x14ac:dyDescent="0.3">
      <c r="A58" s="50" t="s">
        <v>19</v>
      </c>
      <c r="B58" s="53" t="s">
        <v>92</v>
      </c>
      <c r="C58" s="57"/>
      <c r="D58" s="57"/>
      <c r="E58" s="57"/>
      <c r="F58" s="57"/>
      <c r="G58" s="57"/>
      <c r="H58" s="57"/>
      <c r="I58" s="57"/>
      <c r="J58" s="57"/>
      <c r="K58" s="38">
        <v>69807</v>
      </c>
    </row>
    <row r="59" spans="1:11" s="26" customFormat="1" ht="18" customHeight="1" x14ac:dyDescent="0.3">
      <c r="A59" s="50" t="s">
        <v>20</v>
      </c>
      <c r="B59" s="53" t="s">
        <v>76</v>
      </c>
      <c r="C59" s="57"/>
      <c r="D59" s="57"/>
      <c r="E59" s="57"/>
      <c r="F59" s="57"/>
      <c r="G59" s="57"/>
      <c r="H59" s="57"/>
      <c r="I59" s="57"/>
      <c r="J59" s="57"/>
      <c r="K59" s="38">
        <f>91273-69807</f>
        <v>21466</v>
      </c>
    </row>
    <row r="60" spans="1:11" s="26" customFormat="1" ht="18" customHeight="1" x14ac:dyDescent="0.3">
      <c r="A60" s="45" t="s">
        <v>69</v>
      </c>
      <c r="B60" s="59" t="s">
        <v>70</v>
      </c>
      <c r="C60" s="57"/>
      <c r="D60" s="57"/>
      <c r="E60" s="57"/>
      <c r="F60" s="57"/>
      <c r="G60" s="57"/>
      <c r="H60" s="57"/>
      <c r="I60" s="57"/>
      <c r="J60" s="57"/>
      <c r="K60" s="14">
        <v>2</v>
      </c>
    </row>
    <row r="61" spans="1:11" s="26" customFormat="1" ht="18" customHeight="1" x14ac:dyDescent="0.3">
      <c r="A61" s="50" t="s">
        <v>17</v>
      </c>
      <c r="B61" s="53" t="s">
        <v>92</v>
      </c>
      <c r="C61" s="57"/>
      <c r="D61" s="57"/>
      <c r="E61" s="57"/>
      <c r="F61" s="57"/>
      <c r="G61" s="57"/>
      <c r="H61" s="57"/>
      <c r="I61" s="57"/>
      <c r="J61" s="57"/>
      <c r="K61" s="38">
        <v>2</v>
      </c>
    </row>
    <row r="62" spans="1:11" s="26" customFormat="1" ht="18" customHeight="1" x14ac:dyDescent="0.3">
      <c r="A62" s="45" t="s">
        <v>71</v>
      </c>
      <c r="B62" s="59" t="s">
        <v>72</v>
      </c>
      <c r="C62" s="57"/>
      <c r="D62" s="57"/>
      <c r="E62" s="57"/>
      <c r="F62" s="57"/>
      <c r="G62" s="57"/>
      <c r="H62" s="57"/>
      <c r="I62" s="57"/>
      <c r="J62" s="57"/>
      <c r="K62" s="14">
        <v>1</v>
      </c>
    </row>
    <row r="63" spans="1:11" s="26" customFormat="1" ht="18" customHeight="1" x14ac:dyDescent="0.3">
      <c r="A63" s="50" t="s">
        <v>17</v>
      </c>
      <c r="B63" s="53" t="s">
        <v>92</v>
      </c>
      <c r="C63" s="57"/>
      <c r="D63" s="57"/>
      <c r="E63" s="57"/>
      <c r="F63" s="57"/>
      <c r="G63" s="57"/>
      <c r="H63" s="57"/>
      <c r="I63" s="57"/>
      <c r="J63" s="57"/>
      <c r="K63" s="38">
        <v>1</v>
      </c>
    </row>
    <row r="64" spans="1:11" s="26" customFormat="1" ht="35.25" customHeight="1" x14ac:dyDescent="0.3">
      <c r="A64" s="49" t="s">
        <v>73</v>
      </c>
      <c r="B64" s="55" t="s">
        <v>94</v>
      </c>
      <c r="C64" s="56"/>
      <c r="D64" s="56"/>
      <c r="E64" s="56"/>
      <c r="F64" s="56"/>
      <c r="G64" s="56"/>
      <c r="H64" s="56"/>
      <c r="I64" s="56"/>
      <c r="J64" s="56"/>
      <c r="K64" s="11">
        <f>K65+K66</f>
        <v>5660405</v>
      </c>
    </row>
    <row r="65" spans="1:12" s="26" customFormat="1" ht="36" customHeight="1" x14ac:dyDescent="0.3">
      <c r="A65" s="50" t="s">
        <v>79</v>
      </c>
      <c r="B65" s="53" t="s">
        <v>104</v>
      </c>
      <c r="C65" s="57"/>
      <c r="D65" s="57"/>
      <c r="E65" s="57"/>
      <c r="F65" s="57"/>
      <c r="G65" s="57"/>
      <c r="H65" s="57"/>
      <c r="I65" s="57"/>
      <c r="J65" s="57"/>
      <c r="K65" s="38">
        <v>5280405</v>
      </c>
    </row>
    <row r="66" spans="1:12" s="4" customFormat="1" ht="33.75" customHeight="1" x14ac:dyDescent="0.3">
      <c r="A66" s="50" t="s">
        <v>18</v>
      </c>
      <c r="B66" s="53" t="s">
        <v>105</v>
      </c>
      <c r="C66" s="54"/>
      <c r="D66" s="54"/>
      <c r="E66" s="54"/>
      <c r="F66" s="54"/>
      <c r="G66" s="54"/>
      <c r="H66" s="54"/>
      <c r="I66" s="54"/>
      <c r="J66" s="54"/>
      <c r="K66" s="38">
        <v>380000</v>
      </c>
    </row>
    <row r="67" spans="1:12" s="3" customFormat="1" ht="84.75" customHeight="1" x14ac:dyDescent="0.3">
      <c r="A67" s="60" t="s">
        <v>78</v>
      </c>
      <c r="B67" s="61" t="s">
        <v>16</v>
      </c>
      <c r="C67" s="62" t="s">
        <v>101</v>
      </c>
      <c r="D67" s="62"/>
      <c r="E67" s="62"/>
      <c r="F67" s="62"/>
      <c r="G67" s="62"/>
      <c r="H67" s="62"/>
      <c r="I67" s="62"/>
      <c r="J67" s="62"/>
      <c r="K67" s="35">
        <v>1544075</v>
      </c>
    </row>
    <row r="68" spans="1:12" s="3" customFormat="1" ht="81.599999999999994" customHeight="1" x14ac:dyDescent="0.3">
      <c r="A68" s="60"/>
      <c r="B68" s="61"/>
      <c r="C68" s="62" t="s">
        <v>106</v>
      </c>
      <c r="D68" s="63"/>
      <c r="E68" s="63"/>
      <c r="F68" s="63"/>
      <c r="G68" s="63"/>
      <c r="H68" s="63"/>
      <c r="I68" s="63"/>
      <c r="J68" s="63"/>
      <c r="K68" s="35">
        <v>19402020</v>
      </c>
    </row>
    <row r="69" spans="1:12" s="3" customFormat="1" ht="18" customHeight="1" x14ac:dyDescent="0.3">
      <c r="A69" s="47" t="s">
        <v>86</v>
      </c>
      <c r="B69" s="55" t="s">
        <v>48</v>
      </c>
      <c r="C69" s="55"/>
      <c r="D69" s="55"/>
      <c r="E69" s="55"/>
      <c r="F69" s="55"/>
      <c r="G69" s="55"/>
      <c r="H69" s="55"/>
      <c r="I69" s="55"/>
      <c r="J69" s="55"/>
      <c r="K69" s="39">
        <f>13452512-2029341-5000000</f>
        <v>6423171</v>
      </c>
    </row>
    <row r="70" spans="1:12" s="21" customFormat="1" ht="36.75" customHeight="1" x14ac:dyDescent="0.3">
      <c r="A70" s="49" t="s">
        <v>81</v>
      </c>
      <c r="B70" s="55" t="s">
        <v>102</v>
      </c>
      <c r="C70" s="55"/>
      <c r="D70" s="55"/>
      <c r="E70" s="55"/>
      <c r="F70" s="55"/>
      <c r="G70" s="55"/>
      <c r="H70" s="55"/>
      <c r="I70" s="55"/>
      <c r="J70" s="55"/>
      <c r="K70" s="34">
        <f>46974887+104520743</f>
        <v>151495630</v>
      </c>
      <c r="L70" s="29"/>
    </row>
    <row r="71" spans="1:12" s="3" customFormat="1" ht="8.25" customHeight="1" x14ac:dyDescent="0.3">
      <c r="A71" s="2"/>
      <c r="B71" s="1"/>
      <c r="C71" s="1"/>
      <c r="E71" s="5"/>
      <c r="F71" s="1"/>
      <c r="G71" s="1"/>
      <c r="H71" s="1"/>
      <c r="I71" s="1"/>
      <c r="J71" s="1"/>
      <c r="K71" s="1"/>
    </row>
    <row r="72" spans="1:12" s="3" customFormat="1" ht="15.6" x14ac:dyDescent="0.3">
      <c r="A72" s="64" t="s">
        <v>50</v>
      </c>
      <c r="B72" s="64"/>
      <c r="E72" s="5"/>
    </row>
    <row r="73" spans="1:12" s="3" customFormat="1" ht="18" customHeight="1" x14ac:dyDescent="0.3">
      <c r="A73" s="70" t="s">
        <v>54</v>
      </c>
      <c r="B73" s="70"/>
      <c r="C73" s="70"/>
      <c r="D73" s="70"/>
      <c r="E73" s="70"/>
      <c r="F73" s="70"/>
      <c r="G73" s="70"/>
      <c r="H73" s="70"/>
      <c r="I73" s="70"/>
      <c r="J73" s="70"/>
    </row>
    <row r="74" spans="1:12" s="3" customFormat="1" ht="8.25" customHeight="1" x14ac:dyDescent="0.3">
      <c r="A74" s="2"/>
      <c r="B74" s="1"/>
      <c r="C74" s="1"/>
      <c r="D74" s="1"/>
      <c r="E74" s="1"/>
      <c r="F74" s="1"/>
      <c r="G74" s="1"/>
      <c r="H74" s="1"/>
      <c r="I74" s="1"/>
      <c r="J74" s="1"/>
      <c r="K74" s="1"/>
    </row>
    <row r="75" spans="1:12" s="3" customFormat="1" ht="16.5" customHeight="1" x14ac:dyDescent="0.3">
      <c r="A75" s="2"/>
      <c r="B75" s="1"/>
      <c r="C75" s="1"/>
      <c r="D75" s="1"/>
      <c r="E75" s="1"/>
      <c r="F75" s="1"/>
      <c r="G75" s="1"/>
      <c r="H75" s="1"/>
      <c r="I75" s="1"/>
      <c r="J75" s="1"/>
      <c r="K75" s="1"/>
    </row>
    <row r="76" spans="1:12" s="3" customFormat="1" ht="15.75" customHeight="1" x14ac:dyDescent="0.3">
      <c r="A76" s="2"/>
      <c r="B76" s="1"/>
      <c r="C76" s="1"/>
      <c r="D76" s="1"/>
      <c r="E76" s="1"/>
      <c r="F76" s="1"/>
      <c r="G76" s="1"/>
      <c r="H76" s="1"/>
      <c r="I76" s="1"/>
      <c r="J76" s="1"/>
      <c r="K76" s="1"/>
    </row>
    <row r="77" spans="1:12" s="3" customFormat="1" ht="15.75" customHeight="1" x14ac:dyDescent="0.3">
      <c r="A77" s="2"/>
      <c r="B77" s="1"/>
      <c r="C77" s="1"/>
      <c r="D77" s="1"/>
      <c r="E77" s="1"/>
      <c r="F77" s="1"/>
      <c r="G77" s="1"/>
      <c r="H77" s="1"/>
      <c r="I77" s="1"/>
      <c r="J77" s="1"/>
      <c r="K77" s="1"/>
    </row>
    <row r="78" spans="1:12" s="3" customFormat="1" ht="15.75" customHeight="1" x14ac:dyDescent="0.3">
      <c r="A78" s="2"/>
      <c r="B78" s="1"/>
      <c r="C78" s="1"/>
      <c r="D78" s="1"/>
      <c r="E78" s="1"/>
      <c r="F78" s="1"/>
      <c r="G78" s="1"/>
      <c r="H78" s="1"/>
      <c r="I78" s="1"/>
      <c r="J78" s="1"/>
      <c r="K78" s="1"/>
    </row>
    <row r="79" spans="1:12" s="3" customFormat="1" ht="15.75" customHeight="1" x14ac:dyDescent="0.3">
      <c r="A79" s="2"/>
      <c r="B79" s="1"/>
      <c r="C79" s="1"/>
      <c r="D79" s="1"/>
      <c r="E79" s="1"/>
      <c r="F79" s="1"/>
      <c r="G79" s="1"/>
      <c r="H79" s="1"/>
      <c r="I79" s="1"/>
      <c r="J79" s="1"/>
      <c r="K79" s="1"/>
    </row>
    <row r="80" spans="1:12" s="3" customFormat="1" ht="15.75" customHeight="1" x14ac:dyDescent="0.3">
      <c r="A80" s="2"/>
      <c r="B80" s="1"/>
      <c r="C80" s="1"/>
      <c r="D80" s="1"/>
      <c r="E80" s="1"/>
      <c r="F80" s="1"/>
      <c r="G80" s="1"/>
      <c r="H80" s="1"/>
      <c r="I80" s="1"/>
      <c r="J80" s="1"/>
      <c r="K80" s="1"/>
    </row>
    <row r="81" spans="1:11" s="3" customFormat="1" ht="15.6" x14ac:dyDescent="0.3">
      <c r="A81" s="2"/>
      <c r="B81" s="1"/>
      <c r="C81" s="1"/>
      <c r="D81" s="1"/>
      <c r="E81" s="1"/>
      <c r="F81" s="1"/>
      <c r="G81" s="1"/>
      <c r="H81" s="1"/>
      <c r="I81" s="1"/>
      <c r="J81" s="1"/>
      <c r="K81" s="1"/>
    </row>
    <row r="82" spans="1:11" s="3" customFormat="1" ht="15.75" customHeight="1" x14ac:dyDescent="0.3">
      <c r="A82" s="2"/>
      <c r="B82" s="1"/>
      <c r="C82" s="1"/>
      <c r="D82" s="1"/>
      <c r="E82" s="1"/>
      <c r="F82" s="1"/>
      <c r="G82" s="1"/>
      <c r="H82" s="1"/>
      <c r="I82" s="1"/>
      <c r="J82" s="1"/>
      <c r="K82" s="1"/>
    </row>
    <row r="83" spans="1:11" s="3" customFormat="1" ht="15.75" customHeight="1" x14ac:dyDescent="0.3">
      <c r="A83" s="2"/>
      <c r="B83" s="1"/>
      <c r="C83" s="1"/>
      <c r="D83" s="1"/>
      <c r="E83" s="1"/>
      <c r="F83" s="1"/>
      <c r="G83" s="1"/>
      <c r="H83" s="1"/>
      <c r="I83" s="1"/>
      <c r="J83" s="1"/>
      <c r="K83" s="1"/>
    </row>
    <row r="84" spans="1:11" s="3" customFormat="1" ht="15.6" x14ac:dyDescent="0.3">
      <c r="A84" s="2"/>
      <c r="B84" s="1"/>
      <c r="C84" s="1"/>
      <c r="D84" s="1"/>
      <c r="E84" s="1"/>
      <c r="F84" s="1"/>
      <c r="G84" s="1"/>
      <c r="H84" s="1"/>
      <c r="I84" s="1"/>
      <c r="J84" s="1"/>
      <c r="K84" s="1"/>
    </row>
    <row r="85" spans="1:11" s="3" customFormat="1" ht="16.5" customHeight="1" x14ac:dyDescent="0.3">
      <c r="A85" s="2"/>
      <c r="B85" s="1"/>
      <c r="C85" s="1"/>
      <c r="D85" s="1"/>
      <c r="E85" s="1"/>
      <c r="F85" s="1"/>
      <c r="G85" s="1"/>
      <c r="H85" s="1"/>
      <c r="I85" s="1"/>
      <c r="J85" s="1"/>
      <c r="K85" s="1"/>
    </row>
    <row r="86" spans="1:11" s="3" customFormat="1" ht="16.5" customHeight="1" x14ac:dyDescent="0.3">
      <c r="A86" s="2"/>
      <c r="B86" s="1"/>
      <c r="C86" s="1"/>
      <c r="D86" s="1"/>
      <c r="E86" s="1"/>
      <c r="F86" s="1"/>
      <c r="G86" s="1"/>
      <c r="H86" s="1"/>
      <c r="I86" s="1"/>
      <c r="J86" s="1"/>
      <c r="K86" s="1"/>
    </row>
    <row r="87" spans="1:11" s="3" customFormat="1" ht="15.6" x14ac:dyDescent="0.3">
      <c r="A87" s="2"/>
      <c r="B87" s="1"/>
      <c r="C87" s="1"/>
      <c r="D87" s="1"/>
      <c r="E87" s="1"/>
      <c r="F87" s="1"/>
      <c r="G87" s="1"/>
      <c r="H87" s="1"/>
      <c r="I87" s="1"/>
      <c r="J87" s="1"/>
      <c r="K87" s="1"/>
    </row>
    <row r="88" spans="1:11" s="3" customFormat="1" ht="17.25" customHeight="1" x14ac:dyDescent="0.3">
      <c r="A88" s="2"/>
      <c r="B88" s="1"/>
      <c r="C88" s="1"/>
      <c r="D88" s="1"/>
      <c r="E88" s="1"/>
      <c r="F88" s="1"/>
      <c r="G88" s="1"/>
      <c r="H88" s="1"/>
      <c r="I88" s="1"/>
      <c r="J88" s="1"/>
      <c r="K88" s="1"/>
    </row>
    <row r="89" spans="1:11" s="3" customFormat="1" ht="66.75" customHeight="1" x14ac:dyDescent="0.3">
      <c r="A89" s="2"/>
      <c r="B89" s="1"/>
      <c r="C89" s="1"/>
      <c r="D89" s="1"/>
      <c r="E89" s="1"/>
      <c r="F89" s="1"/>
      <c r="G89" s="1"/>
      <c r="H89" s="1"/>
      <c r="I89" s="1"/>
      <c r="J89" s="1"/>
      <c r="K89" s="1"/>
    </row>
    <row r="90" spans="1:11" ht="36" customHeight="1" x14ac:dyDescent="0.3"/>
    <row r="91" spans="1:11" ht="36" customHeight="1" x14ac:dyDescent="0.3"/>
    <row r="92" spans="1:11" ht="36" customHeight="1" x14ac:dyDescent="0.3"/>
    <row r="94" spans="1:11" ht="12.75" customHeight="1" x14ac:dyDescent="0.3"/>
    <row r="95" spans="1:11" ht="12.75" hidden="1" customHeight="1" x14ac:dyDescent="0.3"/>
    <row r="96" spans="1:11" ht="12.75" hidden="1" customHeight="1" x14ac:dyDescent="0.3"/>
    <row r="97" hidden="1" x14ac:dyDescent="0.3"/>
    <row r="98" hidden="1" x14ac:dyDescent="0.3"/>
    <row r="99" hidden="1" x14ac:dyDescent="0.3"/>
    <row r="100" hidden="1" x14ac:dyDescent="0.3"/>
    <row r="101" hidden="1" x14ac:dyDescent="0.3"/>
    <row r="102" hidden="1" x14ac:dyDescent="0.3"/>
    <row r="103" hidden="1" x14ac:dyDescent="0.3"/>
  </sheetData>
  <mergeCells count="62">
    <mergeCell ref="B35:J35"/>
    <mergeCell ref="B57:J57"/>
    <mergeCell ref="B43:J43"/>
    <mergeCell ref="B48:J48"/>
    <mergeCell ref="B63:J63"/>
    <mergeCell ref="B49:J49"/>
    <mergeCell ref="B50:J50"/>
    <mergeCell ref="B51:J51"/>
    <mergeCell ref="B52:J52"/>
    <mergeCell ref="B36:J36"/>
    <mergeCell ref="B37:J37"/>
    <mergeCell ref="B38:J38"/>
    <mergeCell ref="B47:J47"/>
    <mergeCell ref="B44:J44"/>
    <mergeCell ref="B45:J45"/>
    <mergeCell ref="B46:J46"/>
    <mergeCell ref="A73:J73"/>
    <mergeCell ref="A7:K7"/>
    <mergeCell ref="A8:K8"/>
    <mergeCell ref="A9:K9"/>
    <mergeCell ref="A11:K11"/>
    <mergeCell ref="B16:J16"/>
    <mergeCell ref="K23:K24"/>
    <mergeCell ref="B19:J19"/>
    <mergeCell ref="B21:J21"/>
    <mergeCell ref="B22:J22"/>
    <mergeCell ref="B17:J17"/>
    <mergeCell ref="B69:J69"/>
    <mergeCell ref="B34:J34"/>
    <mergeCell ref="B18:J18"/>
    <mergeCell ref="A23:A24"/>
    <mergeCell ref="B13:J13"/>
    <mergeCell ref="B14:J14"/>
    <mergeCell ref="B15:J15"/>
    <mergeCell ref="B20:J20"/>
    <mergeCell ref="B23:B24"/>
    <mergeCell ref="C23:E23"/>
    <mergeCell ref="F23:F24"/>
    <mergeCell ref="G23:H23"/>
    <mergeCell ref="I23:J23"/>
    <mergeCell ref="A67:A68"/>
    <mergeCell ref="B67:B68"/>
    <mergeCell ref="C68:J68"/>
    <mergeCell ref="C67:J67"/>
    <mergeCell ref="A72:B72"/>
    <mergeCell ref="B70:J70"/>
    <mergeCell ref="B66:J66"/>
    <mergeCell ref="B64:J64"/>
    <mergeCell ref="B65:J65"/>
    <mergeCell ref="B39:J39"/>
    <mergeCell ref="B40:J40"/>
    <mergeCell ref="B41:J41"/>
    <mergeCell ref="B42:J42"/>
    <mergeCell ref="B56:J56"/>
    <mergeCell ref="B53:J53"/>
    <mergeCell ref="B55:J55"/>
    <mergeCell ref="B60:J60"/>
    <mergeCell ref="B62:J62"/>
    <mergeCell ref="B59:J59"/>
    <mergeCell ref="B61:J61"/>
    <mergeCell ref="B58:J58"/>
    <mergeCell ref="B54:J54"/>
  </mergeCells>
  <pageMargins left="0.39370078740157483" right="0.39370078740157483" top="0.59055118110236227" bottom="0.19685039370078741" header="0" footer="0"/>
  <pageSetup paperSize="9" scale="61" firstPageNumber="129" fitToHeight="5" orientation="landscape" useFirstPageNumber="1" r:id="rId1"/>
  <headerFooter scaleWithDoc="0" alignWithMargins="0">
    <oddHeader>&amp;C&amp;"Times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после папки 117</vt:lpstr>
      <vt:lpstr>'после папки 117'!Область_печати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bikova</dc:creator>
  <cp:lastModifiedBy>Шеремет Наталья Николаевна</cp:lastModifiedBy>
  <cp:lastPrinted>2026-05-25T08:45:42Z</cp:lastPrinted>
  <dcterms:created xsi:type="dcterms:W3CDTF">2022-03-10T13:47:37Z</dcterms:created>
  <dcterms:modified xsi:type="dcterms:W3CDTF">2026-05-25T08:46:18Z</dcterms:modified>
</cp:coreProperties>
</file>