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3256" windowHeight="12576"/>
  </bookViews>
  <sheets>
    <sheet name="после папки 169" sheetId="1" r:id="rId1"/>
  </sheets>
  <definedNames>
    <definedName name="_xlnm.Print_Titles" localSheetId="0">'после папки 169'!$17:$17</definedName>
    <definedName name="_xlnm.Print_Area" localSheetId="0">'после папки 169'!$A$1:$K$82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E58" i="1"/>
  <c r="F58" i="1"/>
  <c r="G58" i="1"/>
  <c r="H58" i="1"/>
  <c r="I58" i="1"/>
  <c r="J58" i="1"/>
  <c r="C59" i="1" l="1"/>
  <c r="K59" i="1"/>
  <c r="C80" i="1"/>
  <c r="C63" i="1" l="1"/>
  <c r="C38" i="1"/>
  <c r="C70" i="1" l="1"/>
  <c r="C78" i="1"/>
  <c r="C60" i="1"/>
  <c r="C58" i="1" s="1"/>
  <c r="K60" i="1"/>
  <c r="K58" i="1" l="1"/>
  <c r="E78" i="1" l="1"/>
  <c r="J76" i="1" l="1"/>
  <c r="I76" i="1"/>
  <c r="H76" i="1"/>
  <c r="G76" i="1"/>
  <c r="F76" i="1"/>
  <c r="E76" i="1"/>
  <c r="C76" i="1"/>
  <c r="J68" i="1"/>
  <c r="E68" i="1"/>
  <c r="I68" i="1"/>
  <c r="H68" i="1"/>
  <c r="G68" i="1"/>
  <c r="F68" i="1"/>
  <c r="C68" i="1"/>
  <c r="D24" i="1"/>
  <c r="C24" i="1"/>
  <c r="D43" i="1" l="1"/>
  <c r="E43" i="1"/>
  <c r="F43" i="1"/>
  <c r="G43" i="1"/>
  <c r="H43" i="1"/>
  <c r="I43" i="1"/>
  <c r="J43" i="1"/>
  <c r="C43" i="1"/>
  <c r="E20" i="1"/>
  <c r="F20" i="1"/>
  <c r="G20" i="1"/>
  <c r="H20" i="1"/>
  <c r="I20" i="1"/>
  <c r="J20" i="1"/>
  <c r="C20" i="1"/>
  <c r="K80" i="1"/>
  <c r="K78" i="1"/>
  <c r="K76" i="1"/>
  <c r="K74" i="1"/>
  <c r="K72" i="1"/>
  <c r="K70" i="1"/>
  <c r="K68" i="1"/>
  <c r="K66" i="1"/>
  <c r="K64" i="1"/>
  <c r="K63" i="1"/>
  <c r="J62" i="1"/>
  <c r="I62" i="1"/>
  <c r="H62" i="1"/>
  <c r="G62" i="1"/>
  <c r="F62" i="1"/>
  <c r="E62" i="1"/>
  <c r="D62" i="1"/>
  <c r="K56" i="1"/>
  <c r="K54" i="1"/>
  <c r="K53" i="1"/>
  <c r="K52" i="1"/>
  <c r="K51" i="1"/>
  <c r="K50" i="1"/>
  <c r="K49" i="1"/>
  <c r="K48" i="1"/>
  <c r="K47" i="1"/>
  <c r="K46" i="1"/>
  <c r="K45" i="1"/>
  <c r="K44" i="1"/>
  <c r="K41" i="1"/>
  <c r="J40" i="1"/>
  <c r="I40" i="1"/>
  <c r="H40" i="1"/>
  <c r="G40" i="1"/>
  <c r="F40" i="1"/>
  <c r="E40" i="1"/>
  <c r="D40" i="1"/>
  <c r="C40" i="1"/>
  <c r="K38" i="1"/>
  <c r="J37" i="1"/>
  <c r="I37" i="1"/>
  <c r="H37" i="1"/>
  <c r="G37" i="1"/>
  <c r="F37" i="1"/>
  <c r="E37" i="1"/>
  <c r="D37" i="1"/>
  <c r="K36" i="1"/>
  <c r="K35" i="1"/>
  <c r="K34" i="1"/>
  <c r="K33" i="1"/>
  <c r="K32" i="1"/>
  <c r="K31" i="1"/>
  <c r="K29" i="1"/>
  <c r="K28" i="1"/>
  <c r="J27" i="1"/>
  <c r="I27" i="1"/>
  <c r="H27" i="1"/>
  <c r="G27" i="1"/>
  <c r="F27" i="1"/>
  <c r="E27" i="1"/>
  <c r="D27" i="1"/>
  <c r="C27" i="1"/>
  <c r="K25" i="1"/>
  <c r="K23" i="1"/>
  <c r="K22" i="1"/>
  <c r="K21" i="1"/>
  <c r="K40" i="1" l="1"/>
  <c r="K43" i="1"/>
  <c r="K24" i="1"/>
  <c r="D20" i="1"/>
  <c r="E19" i="1"/>
  <c r="G19" i="1"/>
  <c r="I19" i="1"/>
  <c r="J19" i="1"/>
  <c r="H19" i="1"/>
  <c r="F19" i="1"/>
  <c r="K27" i="1"/>
  <c r="C62" i="1"/>
  <c r="K62" i="1"/>
  <c r="C37" i="1"/>
  <c r="D19" i="1" l="1"/>
  <c r="D82" i="1" s="1"/>
  <c r="K20" i="1"/>
  <c r="I82" i="1"/>
  <c r="E82" i="1"/>
  <c r="H82" i="1"/>
  <c r="G82" i="1"/>
  <c r="J82" i="1"/>
  <c r="F82" i="1"/>
  <c r="C19" i="1"/>
  <c r="K37" i="1"/>
  <c r="C82" i="1" l="1"/>
  <c r="K19" i="1"/>
  <c r="K82" i="1" l="1"/>
  <c r="K85" i="1" l="1"/>
</calcChain>
</file>

<file path=xl/sharedStrings.xml><?xml version="1.0" encoding="utf-8"?>
<sst xmlns="http://schemas.openxmlformats.org/spreadsheetml/2006/main" count="70" uniqueCount="65">
  <si>
    <t>(руб.)</t>
  </si>
  <si>
    <t>Код</t>
  </si>
  <si>
    <t>Наименование групп, подгрупп, статей и подстатей доходов</t>
  </si>
  <si>
    <t>Тирасполь</t>
  </si>
  <si>
    <t>Днестровск</t>
  </si>
  <si>
    <t>Бендеры</t>
  </si>
  <si>
    <t>Рыбница</t>
  </si>
  <si>
    <t>Дубоссары</t>
  </si>
  <si>
    <t>Слободзея</t>
  </si>
  <si>
    <t>Григориополь</t>
  </si>
  <si>
    <t>Каменка</t>
  </si>
  <si>
    <t>ВСЕГО</t>
  </si>
  <si>
    <t>Налоговые доходы</t>
  </si>
  <si>
    <t>Подоходные налоги</t>
  </si>
  <si>
    <t>Подоходный налог (налог на прибыль)</t>
  </si>
  <si>
    <t>Налог на доходы организаций по отрасли (подотрасли, виду деятельности)</t>
  </si>
  <si>
    <t>Налог на игорную деятельность</t>
  </si>
  <si>
    <t>Подоходный налог с физических лиц</t>
  </si>
  <si>
    <t>Налоги на товары и услуги, лицензионные и регистрационные сборы</t>
  </si>
  <si>
    <t>Акциз на продукцию, производимую на территории ПМР</t>
  </si>
  <si>
    <t>Лицензионные и регистрационные сборы</t>
  </si>
  <si>
    <t>Платежи за пользование природными ресурсами</t>
  </si>
  <si>
    <t>Платежи за пользование водными ресурсами в пределах установленных нормативов и лимитов</t>
  </si>
  <si>
    <t>Платежи за пользование недрами, в том числе для производства столовых и минеральных вод, в пределах установленных нормативов и лимитов</t>
  </si>
  <si>
    <t>Отчисления от фиксированного сельскохозяйственного налога</t>
  </si>
  <si>
    <t>Отчисления на воспроизводство минерально-сырьевой базы</t>
  </si>
  <si>
    <t>Налоги на внешнюю торговлю и внешнеэкономические операции</t>
  </si>
  <si>
    <t>Прочие налоги, пошлины и сборы</t>
  </si>
  <si>
    <t>Государственная пошлина</t>
  </si>
  <si>
    <t>Неналоговые доходы</t>
  </si>
  <si>
    <t>Доходы от имущества, находящегося в государственной и муниципальной собственности, или от деятельности</t>
  </si>
  <si>
    <t>Доходы от сдачи в аренду имущества, находящегося в государственной собственности</t>
  </si>
  <si>
    <t>Дивиденды по государственному долевому участию в акционерных предприятиях</t>
  </si>
  <si>
    <t>Погашение налогового и иных видов кредитов, займов</t>
  </si>
  <si>
    <t>Перечисление процентов за пользование кредитами, займами</t>
  </si>
  <si>
    <t>Платежи от государственных и муниципальных организаций</t>
  </si>
  <si>
    <t>Перечисление чистого дохода центрального банка</t>
  </si>
  <si>
    <t>Доходы от продажи имущества, находящегося в государственной и муниципальной собственности</t>
  </si>
  <si>
    <t>Административные платежи и сборы</t>
  </si>
  <si>
    <t>Штрафные санкции, возмещение ущерба</t>
  </si>
  <si>
    <t>Доходы целевых бюджетных фондов</t>
  </si>
  <si>
    <t>Дорожные фонды</t>
  </si>
  <si>
    <t>Отчисления от налога на доходы организаций</t>
  </si>
  <si>
    <t>Республиканский целевой бюджетный экологический фонд</t>
  </si>
  <si>
    <t>Фонд по обеспечению государственных гарантий по расчетам с гражданами, имеющими право на земельную долю (пай), и иными работниками сельскохозяйственных предприятий</t>
  </si>
  <si>
    <t>Фонд капитальных вложений</t>
  </si>
  <si>
    <t>Фонд развития предпринимательства</t>
  </si>
  <si>
    <t>Фонд поддержки молодежи</t>
  </si>
  <si>
    <t>ИТОГО</t>
  </si>
  <si>
    <t>Фонд развития мелиоративного комплекса</t>
  </si>
  <si>
    <t>Единый таможенный платеж</t>
  </si>
  <si>
    <t>Приложение № 1</t>
  </si>
  <si>
    <t>"О республиканском бюджете на 2026 год"</t>
  </si>
  <si>
    <t>Доходы республиканского бюджета в разрезе основных видов налоговых, неналоговых и иных обязательных платежей на 2026 год</t>
  </si>
  <si>
    <t xml:space="preserve">Иные поступления, носящие нерегулярный характер </t>
  </si>
  <si>
    <t>Отчисления от единого социального налога на улучшение оснащенности учреждений здравоохранения медицинским оборудованием, мебельным и мягким инвентарем, а также приобретение специализированного медицинского автотранспорта и иные цели развития отрасли здравоохранения</t>
  </si>
  <si>
    <t>Доходы от предпринимательской и иной приносящей доход деятельности</t>
  </si>
  <si>
    <t>к Закону Приднестровской Молдавской Республики</t>
  </si>
  <si>
    <t>"О внесении изменений и дополнений в</t>
  </si>
  <si>
    <t>Закон Приднестровской Молдавской Республики</t>
  </si>
  <si>
    <t>Безвозмездные перечисления</t>
  </si>
  <si>
    <t>Прочие безвозмездные перечисления</t>
  </si>
  <si>
    <t>От нерезидентов (гуманитарная помощь)</t>
  </si>
  <si>
    <t>"О внесении изменений и дополнений</t>
  </si>
  <si>
    <t>в Закон Приднестровской Молдавской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</si>
</sst>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\ _₽_-;\-* #,##0\ _₽_-;_-* &quot;-&quot;\ _₽_-;_-@_-"/>
    <numFmt numFmtId="165" formatCode="_-* #,##0_-;\-* #,##0_-;_-* &quot;-&quot;??_-;_-@_-"/>
    <numFmt numFmtId="166" formatCode="_(* #,##0.00_);_(* \(#,##0.00\);_(* &quot;-&quot;??_);_(@_)"/>
    <numFmt numFmtId="167" formatCode="_-* #,##0_р_._-;\-* #,##0_р_._-;_-* &quot;-&quot;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6" fontId="5" fillId="0" borderId="0" applyFont="0" applyFill="0" applyBorder="0" applyAlignment="0" applyProtection="0"/>
    <xf numFmtId="0" fontId="4" fillId="0" borderId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4">
    <xf numFmtId="0" fontId="0" fillId="0" borderId="0" xfId="0"/>
    <xf numFmtId="3" fontId="7" fillId="2" borderId="0" xfId="0" applyNumberFormat="1" applyFont="1" applyFill="1" applyBorder="1" applyAlignment="1">
      <alignment vertical="center" wrapText="1"/>
    </xf>
    <xf numFmtId="3" fontId="7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vertical="center" wrapText="1"/>
    </xf>
    <xf numFmtId="3" fontId="7" fillId="2" borderId="0" xfId="0" applyNumberFormat="1" applyFont="1" applyFill="1" applyAlignment="1">
      <alignment horizontal="center" vertical="center" wrapText="1"/>
    </xf>
    <xf numFmtId="0" fontId="7" fillId="0" borderId="0" xfId="2" applyFont="1" applyFill="1" applyAlignment="1">
      <alignment horizontal="left" vertical="center" wrapText="1"/>
    </xf>
    <xf numFmtId="3" fontId="7" fillId="0" borderId="0" xfId="2" applyNumberFormat="1" applyFont="1" applyFill="1" applyAlignment="1">
      <alignment horizontal="right" vertical="center" wrapText="1"/>
    </xf>
    <xf numFmtId="165" fontId="7" fillId="0" borderId="1" xfId="1" applyNumberFormat="1" applyFont="1" applyFill="1" applyBorder="1" applyAlignment="1">
      <alignment horizontal="right" vertical="center"/>
    </xf>
    <xf numFmtId="167" fontId="7" fillId="0" borderId="1" xfId="2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right" vertical="center"/>
    </xf>
    <xf numFmtId="0" fontId="7" fillId="0" borderId="0" xfId="2" applyFont="1" applyFill="1" applyAlignment="1">
      <alignment horizontal="left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167" fontId="8" fillId="0" borderId="1" xfId="2" applyNumberFormat="1" applyFont="1" applyFill="1" applyBorder="1" applyAlignment="1">
      <alignment horizontal="center" vertical="center"/>
    </xf>
    <xf numFmtId="0" fontId="8" fillId="0" borderId="0" xfId="2" applyFont="1" applyFill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/>
    </xf>
    <xf numFmtId="164" fontId="7" fillId="0" borderId="1" xfId="2" applyNumberFormat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vertical="center" wrapText="1"/>
    </xf>
    <xf numFmtId="3" fontId="8" fillId="0" borderId="0" xfId="2" applyNumberFormat="1" applyFont="1" applyFill="1" applyAlignment="1">
      <alignment horizontal="right" vertical="center"/>
    </xf>
    <xf numFmtId="0" fontId="8" fillId="0" borderId="0" xfId="2" applyFont="1" applyFill="1" applyAlignment="1">
      <alignment vertical="center"/>
    </xf>
    <xf numFmtId="49" fontId="7" fillId="0" borderId="0" xfId="2" applyNumberFormat="1" applyFont="1" applyFill="1" applyAlignment="1">
      <alignment vertical="center" wrapText="1"/>
    </xf>
    <xf numFmtId="167" fontId="7" fillId="0" borderId="0" xfId="2" applyNumberFormat="1" applyFont="1" applyFill="1" applyAlignment="1">
      <alignment vertical="center"/>
    </xf>
    <xf numFmtId="3" fontId="7" fillId="0" borderId="0" xfId="2" applyNumberFormat="1" applyFont="1" applyFill="1" applyAlignment="1">
      <alignment vertical="center"/>
    </xf>
    <xf numFmtId="1" fontId="7" fillId="2" borderId="0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3" fontId="8" fillId="0" borderId="0" xfId="2" applyNumberFormat="1" applyFont="1" applyFill="1" applyAlignment="1">
      <alignment horizontal="right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left" vertical="center" wrapText="1"/>
    </xf>
    <xf numFmtId="164" fontId="8" fillId="2" borderId="1" xfId="2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1" fontId="13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 wrapText="1"/>
    </xf>
    <xf numFmtId="3" fontId="13" fillId="2" borderId="0" xfId="0" applyNumberFormat="1" applyFont="1" applyFill="1" applyAlignment="1">
      <alignment vertical="center"/>
    </xf>
    <xf numFmtId="1" fontId="13" fillId="2" borderId="0" xfId="0" applyNumberFormat="1" applyFont="1" applyFill="1" applyBorder="1" applyAlignment="1">
      <alignment horizontal="center" vertical="center"/>
    </xf>
    <xf numFmtId="3" fontId="13" fillId="2" borderId="0" xfId="0" applyNumberFormat="1" applyFont="1" applyFill="1" applyBorder="1" applyAlignment="1">
      <alignment vertical="center" wrapText="1"/>
    </xf>
    <xf numFmtId="3" fontId="13" fillId="2" borderId="0" xfId="0" applyNumberFormat="1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3" fontId="7" fillId="0" borderId="0" xfId="0" applyNumberFormat="1" applyFont="1" applyFill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vertical="center" wrapText="1"/>
    </xf>
    <xf numFmtId="165" fontId="6" fillId="0" borderId="2" xfId="1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65" fontId="8" fillId="2" borderId="4" xfId="7" applyNumberFormat="1" applyFont="1" applyFill="1" applyBorder="1" applyAlignment="1">
      <alignment horizontal="center" vertical="center"/>
    </xf>
    <xf numFmtId="165" fontId="8" fillId="2" borderId="2" xfId="7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165" fontId="7" fillId="2" borderId="1" xfId="7" applyNumberFormat="1" applyFont="1" applyFill="1" applyBorder="1" applyAlignment="1">
      <alignment horizontal="center" vertical="center"/>
    </xf>
    <xf numFmtId="165" fontId="15" fillId="2" borderId="0" xfId="7" applyNumberFormat="1" applyFont="1" applyFill="1" applyAlignment="1">
      <alignment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3" fontId="6" fillId="0" borderId="0" xfId="2" applyNumberFormat="1" applyFont="1" applyFill="1" applyAlignment="1">
      <alignment horizontal="right" vertical="center" wrapText="1"/>
    </xf>
    <xf numFmtId="0" fontId="6" fillId="0" borderId="0" xfId="2" applyFont="1" applyFill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3" fontId="10" fillId="2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</cellXfs>
  <cellStyles count="12">
    <cellStyle name="Обычный" xfId="0" builtinId="0"/>
    <cellStyle name="Обычный 2" xfId="2"/>
    <cellStyle name="Обычный 2 2" xfId="5"/>
    <cellStyle name="Обычный 2 3" xfId="8"/>
    <cellStyle name="Обычный 2 4" xfId="9"/>
    <cellStyle name="Финансовый" xfId="7" builtinId="3"/>
    <cellStyle name="Финансовый 2" xfId="1"/>
    <cellStyle name="Финансовый 2 2" xfId="3"/>
    <cellStyle name="Финансовый 2 2 2" xfId="6"/>
    <cellStyle name="Финансовый 2 3" xfId="4"/>
    <cellStyle name="Финансовый 2 3 2" xfId="11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zoomScale="90" zoomScaleNormal="120" zoomScaleSheetLayoutView="90" workbookViewId="0">
      <pane xSplit="2" ySplit="17" topLeftCell="D18" activePane="bottomRight" state="frozen"/>
      <selection pane="topRight" activeCell="C1" sqref="C1"/>
      <selection pane="bottomLeft" activeCell="A8" sqref="A8"/>
      <selection pane="bottomRight" activeCell="Q22" sqref="Q22"/>
    </sheetView>
  </sheetViews>
  <sheetFormatPr defaultColWidth="58.33203125" defaultRowHeight="13.2" x14ac:dyDescent="0.3"/>
  <cols>
    <col min="1" max="1" width="8.6640625" style="33" customWidth="1"/>
    <col min="2" max="2" width="53" style="5" customWidth="1"/>
    <col min="3" max="3" width="14" style="3" customWidth="1"/>
    <col min="4" max="4" width="11.6640625" style="3" customWidth="1"/>
    <col min="5" max="5" width="12.5546875" style="3" customWidth="1"/>
    <col min="6" max="8" width="11.6640625" style="3" customWidth="1"/>
    <col min="9" max="9" width="13" style="3" customWidth="1"/>
    <col min="10" max="10" width="11.6640625" style="3" customWidth="1"/>
    <col min="11" max="11" width="13.33203125" style="3" customWidth="1"/>
    <col min="12" max="12" width="6" style="3" customWidth="1"/>
    <col min="13" max="84" width="8.5546875" style="3" customWidth="1"/>
    <col min="85" max="300" width="58.33203125" style="3"/>
    <col min="301" max="301" width="9" style="3" customWidth="1"/>
    <col min="302" max="302" width="60.33203125" style="3" customWidth="1"/>
    <col min="303" max="303" width="15.6640625" style="3" bestFit="1" customWidth="1"/>
    <col min="304" max="304" width="14.109375" style="3" bestFit="1" customWidth="1"/>
    <col min="305" max="305" width="14.109375" style="3" customWidth="1"/>
    <col min="306" max="306" width="14.109375" style="3" bestFit="1" customWidth="1"/>
    <col min="307" max="308" width="13.109375" style="3" bestFit="1" customWidth="1"/>
    <col min="309" max="309" width="14" style="3" customWidth="1"/>
    <col min="310" max="310" width="13.109375" style="3" customWidth="1"/>
    <col min="311" max="311" width="16.44140625" style="3" customWidth="1"/>
    <col min="312" max="312" width="18.5546875" style="3" customWidth="1"/>
    <col min="313" max="313" width="8.109375" style="3" bestFit="1" customWidth="1"/>
    <col min="314" max="556" width="58.33203125" style="3"/>
    <col min="557" max="557" width="9" style="3" customWidth="1"/>
    <col min="558" max="558" width="60.33203125" style="3" customWidth="1"/>
    <col min="559" max="559" width="15.6640625" style="3" bestFit="1" customWidth="1"/>
    <col min="560" max="560" width="14.109375" style="3" bestFit="1" customWidth="1"/>
    <col min="561" max="561" width="14.109375" style="3" customWidth="1"/>
    <col min="562" max="562" width="14.109375" style="3" bestFit="1" customWidth="1"/>
    <col min="563" max="564" width="13.109375" style="3" bestFit="1" customWidth="1"/>
    <col min="565" max="565" width="14" style="3" customWidth="1"/>
    <col min="566" max="566" width="13.109375" style="3" customWidth="1"/>
    <col min="567" max="567" width="16.44140625" style="3" customWidth="1"/>
    <col min="568" max="568" width="18.5546875" style="3" customWidth="1"/>
    <col min="569" max="569" width="8.109375" style="3" bestFit="1" customWidth="1"/>
    <col min="570" max="812" width="58.33203125" style="3"/>
    <col min="813" max="813" width="9" style="3" customWidth="1"/>
    <col min="814" max="814" width="60.33203125" style="3" customWidth="1"/>
    <col min="815" max="815" width="15.6640625" style="3" bestFit="1" customWidth="1"/>
    <col min="816" max="816" width="14.109375" style="3" bestFit="1" customWidth="1"/>
    <col min="817" max="817" width="14.109375" style="3" customWidth="1"/>
    <col min="818" max="818" width="14.109375" style="3" bestFit="1" customWidth="1"/>
    <col min="819" max="820" width="13.109375" style="3" bestFit="1" customWidth="1"/>
    <col min="821" max="821" width="14" style="3" customWidth="1"/>
    <col min="822" max="822" width="13.109375" style="3" customWidth="1"/>
    <col min="823" max="823" width="16.44140625" style="3" customWidth="1"/>
    <col min="824" max="824" width="18.5546875" style="3" customWidth="1"/>
    <col min="825" max="825" width="8.109375" style="3" bestFit="1" customWidth="1"/>
    <col min="826" max="1068" width="58.33203125" style="3"/>
    <col min="1069" max="1069" width="9" style="3" customWidth="1"/>
    <col min="1070" max="1070" width="60.33203125" style="3" customWidth="1"/>
    <col min="1071" max="1071" width="15.6640625" style="3" bestFit="1" customWidth="1"/>
    <col min="1072" max="1072" width="14.109375" style="3" bestFit="1" customWidth="1"/>
    <col min="1073" max="1073" width="14.109375" style="3" customWidth="1"/>
    <col min="1074" max="1074" width="14.109375" style="3" bestFit="1" customWidth="1"/>
    <col min="1075" max="1076" width="13.109375" style="3" bestFit="1" customWidth="1"/>
    <col min="1077" max="1077" width="14" style="3" customWidth="1"/>
    <col min="1078" max="1078" width="13.109375" style="3" customWidth="1"/>
    <col min="1079" max="1079" width="16.44140625" style="3" customWidth="1"/>
    <col min="1080" max="1080" width="18.5546875" style="3" customWidth="1"/>
    <col min="1081" max="1081" width="8.109375" style="3" bestFit="1" customWidth="1"/>
    <col min="1082" max="1324" width="58.33203125" style="3"/>
    <col min="1325" max="1325" width="9" style="3" customWidth="1"/>
    <col min="1326" max="1326" width="60.33203125" style="3" customWidth="1"/>
    <col min="1327" max="1327" width="15.6640625" style="3" bestFit="1" customWidth="1"/>
    <col min="1328" max="1328" width="14.109375" style="3" bestFit="1" customWidth="1"/>
    <col min="1329" max="1329" width="14.109375" style="3" customWidth="1"/>
    <col min="1330" max="1330" width="14.109375" style="3" bestFit="1" customWidth="1"/>
    <col min="1331" max="1332" width="13.109375" style="3" bestFit="1" customWidth="1"/>
    <col min="1333" max="1333" width="14" style="3" customWidth="1"/>
    <col min="1334" max="1334" width="13.109375" style="3" customWidth="1"/>
    <col min="1335" max="1335" width="16.44140625" style="3" customWidth="1"/>
    <col min="1336" max="1336" width="18.5546875" style="3" customWidth="1"/>
    <col min="1337" max="1337" width="8.109375" style="3" bestFit="1" customWidth="1"/>
    <col min="1338" max="1580" width="58.33203125" style="3"/>
    <col min="1581" max="1581" width="9" style="3" customWidth="1"/>
    <col min="1582" max="1582" width="60.33203125" style="3" customWidth="1"/>
    <col min="1583" max="1583" width="15.6640625" style="3" bestFit="1" customWidth="1"/>
    <col min="1584" max="1584" width="14.109375" style="3" bestFit="1" customWidth="1"/>
    <col min="1585" max="1585" width="14.109375" style="3" customWidth="1"/>
    <col min="1586" max="1586" width="14.109375" style="3" bestFit="1" customWidth="1"/>
    <col min="1587" max="1588" width="13.109375" style="3" bestFit="1" customWidth="1"/>
    <col min="1589" max="1589" width="14" style="3" customWidth="1"/>
    <col min="1590" max="1590" width="13.109375" style="3" customWidth="1"/>
    <col min="1591" max="1591" width="16.44140625" style="3" customWidth="1"/>
    <col min="1592" max="1592" width="18.5546875" style="3" customWidth="1"/>
    <col min="1593" max="1593" width="8.109375" style="3" bestFit="1" customWidth="1"/>
    <col min="1594" max="1836" width="58.33203125" style="3"/>
    <col min="1837" max="1837" width="9" style="3" customWidth="1"/>
    <col min="1838" max="1838" width="60.33203125" style="3" customWidth="1"/>
    <col min="1839" max="1839" width="15.6640625" style="3" bestFit="1" customWidth="1"/>
    <col min="1840" max="1840" width="14.109375" style="3" bestFit="1" customWidth="1"/>
    <col min="1841" max="1841" width="14.109375" style="3" customWidth="1"/>
    <col min="1842" max="1842" width="14.109375" style="3" bestFit="1" customWidth="1"/>
    <col min="1843" max="1844" width="13.109375" style="3" bestFit="1" customWidth="1"/>
    <col min="1845" max="1845" width="14" style="3" customWidth="1"/>
    <col min="1846" max="1846" width="13.109375" style="3" customWidth="1"/>
    <col min="1847" max="1847" width="16.44140625" style="3" customWidth="1"/>
    <col min="1848" max="1848" width="18.5546875" style="3" customWidth="1"/>
    <col min="1849" max="1849" width="8.109375" style="3" bestFit="1" customWidth="1"/>
    <col min="1850" max="2092" width="58.33203125" style="3"/>
    <col min="2093" max="2093" width="9" style="3" customWidth="1"/>
    <col min="2094" max="2094" width="60.33203125" style="3" customWidth="1"/>
    <col min="2095" max="2095" width="15.6640625" style="3" bestFit="1" customWidth="1"/>
    <col min="2096" max="2096" width="14.109375" style="3" bestFit="1" customWidth="1"/>
    <col min="2097" max="2097" width="14.109375" style="3" customWidth="1"/>
    <col min="2098" max="2098" width="14.109375" style="3" bestFit="1" customWidth="1"/>
    <col min="2099" max="2100" width="13.109375" style="3" bestFit="1" customWidth="1"/>
    <col min="2101" max="2101" width="14" style="3" customWidth="1"/>
    <col min="2102" max="2102" width="13.109375" style="3" customWidth="1"/>
    <col min="2103" max="2103" width="16.44140625" style="3" customWidth="1"/>
    <col min="2104" max="2104" width="18.5546875" style="3" customWidth="1"/>
    <col min="2105" max="2105" width="8.109375" style="3" bestFit="1" customWidth="1"/>
    <col min="2106" max="2348" width="58.33203125" style="3"/>
    <col min="2349" max="2349" width="9" style="3" customWidth="1"/>
    <col min="2350" max="2350" width="60.33203125" style="3" customWidth="1"/>
    <col min="2351" max="2351" width="15.6640625" style="3" bestFit="1" customWidth="1"/>
    <col min="2352" max="2352" width="14.109375" style="3" bestFit="1" customWidth="1"/>
    <col min="2353" max="2353" width="14.109375" style="3" customWidth="1"/>
    <col min="2354" max="2354" width="14.109375" style="3" bestFit="1" customWidth="1"/>
    <col min="2355" max="2356" width="13.109375" style="3" bestFit="1" customWidth="1"/>
    <col min="2357" max="2357" width="14" style="3" customWidth="1"/>
    <col min="2358" max="2358" width="13.109375" style="3" customWidth="1"/>
    <col min="2359" max="2359" width="16.44140625" style="3" customWidth="1"/>
    <col min="2360" max="2360" width="18.5546875" style="3" customWidth="1"/>
    <col min="2361" max="2361" width="8.109375" style="3" bestFit="1" customWidth="1"/>
    <col min="2362" max="2604" width="58.33203125" style="3"/>
    <col min="2605" max="2605" width="9" style="3" customWidth="1"/>
    <col min="2606" max="2606" width="60.33203125" style="3" customWidth="1"/>
    <col min="2607" max="2607" width="15.6640625" style="3" bestFit="1" customWidth="1"/>
    <col min="2608" max="2608" width="14.109375" style="3" bestFit="1" customWidth="1"/>
    <col min="2609" max="2609" width="14.109375" style="3" customWidth="1"/>
    <col min="2610" max="2610" width="14.109375" style="3" bestFit="1" customWidth="1"/>
    <col min="2611" max="2612" width="13.109375" style="3" bestFit="1" customWidth="1"/>
    <col min="2613" max="2613" width="14" style="3" customWidth="1"/>
    <col min="2614" max="2614" width="13.109375" style="3" customWidth="1"/>
    <col min="2615" max="2615" width="16.44140625" style="3" customWidth="1"/>
    <col min="2616" max="2616" width="18.5546875" style="3" customWidth="1"/>
    <col min="2617" max="2617" width="8.109375" style="3" bestFit="1" customWidth="1"/>
    <col min="2618" max="2860" width="58.33203125" style="3"/>
    <col min="2861" max="2861" width="9" style="3" customWidth="1"/>
    <col min="2862" max="2862" width="60.33203125" style="3" customWidth="1"/>
    <col min="2863" max="2863" width="15.6640625" style="3" bestFit="1" customWidth="1"/>
    <col min="2864" max="2864" width="14.109375" style="3" bestFit="1" customWidth="1"/>
    <col min="2865" max="2865" width="14.109375" style="3" customWidth="1"/>
    <col min="2866" max="2866" width="14.109375" style="3" bestFit="1" customWidth="1"/>
    <col min="2867" max="2868" width="13.109375" style="3" bestFit="1" customWidth="1"/>
    <col min="2869" max="2869" width="14" style="3" customWidth="1"/>
    <col min="2870" max="2870" width="13.109375" style="3" customWidth="1"/>
    <col min="2871" max="2871" width="16.44140625" style="3" customWidth="1"/>
    <col min="2872" max="2872" width="18.5546875" style="3" customWidth="1"/>
    <col min="2873" max="2873" width="8.109375" style="3" bestFit="1" customWidth="1"/>
    <col min="2874" max="3116" width="58.33203125" style="3"/>
    <col min="3117" max="3117" width="9" style="3" customWidth="1"/>
    <col min="3118" max="3118" width="60.33203125" style="3" customWidth="1"/>
    <col min="3119" max="3119" width="15.6640625" style="3" bestFit="1" customWidth="1"/>
    <col min="3120" max="3120" width="14.109375" style="3" bestFit="1" customWidth="1"/>
    <col min="3121" max="3121" width="14.109375" style="3" customWidth="1"/>
    <col min="3122" max="3122" width="14.109375" style="3" bestFit="1" customWidth="1"/>
    <col min="3123" max="3124" width="13.109375" style="3" bestFit="1" customWidth="1"/>
    <col min="3125" max="3125" width="14" style="3" customWidth="1"/>
    <col min="3126" max="3126" width="13.109375" style="3" customWidth="1"/>
    <col min="3127" max="3127" width="16.44140625" style="3" customWidth="1"/>
    <col min="3128" max="3128" width="18.5546875" style="3" customWidth="1"/>
    <col min="3129" max="3129" width="8.109375" style="3" bestFit="1" customWidth="1"/>
    <col min="3130" max="3372" width="58.33203125" style="3"/>
    <col min="3373" max="3373" width="9" style="3" customWidth="1"/>
    <col min="3374" max="3374" width="60.33203125" style="3" customWidth="1"/>
    <col min="3375" max="3375" width="15.6640625" style="3" bestFit="1" customWidth="1"/>
    <col min="3376" max="3376" width="14.109375" style="3" bestFit="1" customWidth="1"/>
    <col min="3377" max="3377" width="14.109375" style="3" customWidth="1"/>
    <col min="3378" max="3378" width="14.109375" style="3" bestFit="1" customWidth="1"/>
    <col min="3379" max="3380" width="13.109375" style="3" bestFit="1" customWidth="1"/>
    <col min="3381" max="3381" width="14" style="3" customWidth="1"/>
    <col min="3382" max="3382" width="13.109375" style="3" customWidth="1"/>
    <col min="3383" max="3383" width="16.44140625" style="3" customWidth="1"/>
    <col min="3384" max="3384" width="18.5546875" style="3" customWidth="1"/>
    <col min="3385" max="3385" width="8.109375" style="3" bestFit="1" customWidth="1"/>
    <col min="3386" max="3628" width="58.33203125" style="3"/>
    <col min="3629" max="3629" width="9" style="3" customWidth="1"/>
    <col min="3630" max="3630" width="60.33203125" style="3" customWidth="1"/>
    <col min="3631" max="3631" width="15.6640625" style="3" bestFit="1" customWidth="1"/>
    <col min="3632" max="3632" width="14.109375" style="3" bestFit="1" customWidth="1"/>
    <col min="3633" max="3633" width="14.109375" style="3" customWidth="1"/>
    <col min="3634" max="3634" width="14.109375" style="3" bestFit="1" customWidth="1"/>
    <col min="3635" max="3636" width="13.109375" style="3" bestFit="1" customWidth="1"/>
    <col min="3637" max="3637" width="14" style="3" customWidth="1"/>
    <col min="3638" max="3638" width="13.109375" style="3" customWidth="1"/>
    <col min="3639" max="3639" width="16.44140625" style="3" customWidth="1"/>
    <col min="3640" max="3640" width="18.5546875" style="3" customWidth="1"/>
    <col min="3641" max="3641" width="8.109375" style="3" bestFit="1" customWidth="1"/>
    <col min="3642" max="3884" width="58.33203125" style="3"/>
    <col min="3885" max="3885" width="9" style="3" customWidth="1"/>
    <col min="3886" max="3886" width="60.33203125" style="3" customWidth="1"/>
    <col min="3887" max="3887" width="15.6640625" style="3" bestFit="1" customWidth="1"/>
    <col min="3888" max="3888" width="14.109375" style="3" bestFit="1" customWidth="1"/>
    <col min="3889" max="3889" width="14.109375" style="3" customWidth="1"/>
    <col min="3890" max="3890" width="14.109375" style="3" bestFit="1" customWidth="1"/>
    <col min="3891" max="3892" width="13.109375" style="3" bestFit="1" customWidth="1"/>
    <col min="3893" max="3893" width="14" style="3" customWidth="1"/>
    <col min="3894" max="3894" width="13.109375" style="3" customWidth="1"/>
    <col min="3895" max="3895" width="16.44140625" style="3" customWidth="1"/>
    <col min="3896" max="3896" width="18.5546875" style="3" customWidth="1"/>
    <col min="3897" max="3897" width="8.109375" style="3" bestFit="1" customWidth="1"/>
    <col min="3898" max="4140" width="58.33203125" style="3"/>
    <col min="4141" max="4141" width="9" style="3" customWidth="1"/>
    <col min="4142" max="4142" width="60.33203125" style="3" customWidth="1"/>
    <col min="4143" max="4143" width="15.6640625" style="3" bestFit="1" customWidth="1"/>
    <col min="4144" max="4144" width="14.109375" style="3" bestFit="1" customWidth="1"/>
    <col min="4145" max="4145" width="14.109375" style="3" customWidth="1"/>
    <col min="4146" max="4146" width="14.109375" style="3" bestFit="1" customWidth="1"/>
    <col min="4147" max="4148" width="13.109375" style="3" bestFit="1" customWidth="1"/>
    <col min="4149" max="4149" width="14" style="3" customWidth="1"/>
    <col min="4150" max="4150" width="13.109375" style="3" customWidth="1"/>
    <col min="4151" max="4151" width="16.44140625" style="3" customWidth="1"/>
    <col min="4152" max="4152" width="18.5546875" style="3" customWidth="1"/>
    <col min="4153" max="4153" width="8.109375" style="3" bestFit="1" customWidth="1"/>
    <col min="4154" max="4396" width="58.33203125" style="3"/>
    <col min="4397" max="4397" width="9" style="3" customWidth="1"/>
    <col min="4398" max="4398" width="60.33203125" style="3" customWidth="1"/>
    <col min="4399" max="4399" width="15.6640625" style="3" bestFit="1" customWidth="1"/>
    <col min="4400" max="4400" width="14.109375" style="3" bestFit="1" customWidth="1"/>
    <col min="4401" max="4401" width="14.109375" style="3" customWidth="1"/>
    <col min="4402" max="4402" width="14.109375" style="3" bestFit="1" customWidth="1"/>
    <col min="4403" max="4404" width="13.109375" style="3" bestFit="1" customWidth="1"/>
    <col min="4405" max="4405" width="14" style="3" customWidth="1"/>
    <col min="4406" max="4406" width="13.109375" style="3" customWidth="1"/>
    <col min="4407" max="4407" width="16.44140625" style="3" customWidth="1"/>
    <col min="4408" max="4408" width="18.5546875" style="3" customWidth="1"/>
    <col min="4409" max="4409" width="8.109375" style="3" bestFit="1" customWidth="1"/>
    <col min="4410" max="4652" width="58.33203125" style="3"/>
    <col min="4653" max="4653" width="9" style="3" customWidth="1"/>
    <col min="4654" max="4654" width="60.33203125" style="3" customWidth="1"/>
    <col min="4655" max="4655" width="15.6640625" style="3" bestFit="1" customWidth="1"/>
    <col min="4656" max="4656" width="14.109375" style="3" bestFit="1" customWidth="1"/>
    <col min="4657" max="4657" width="14.109375" style="3" customWidth="1"/>
    <col min="4658" max="4658" width="14.109375" style="3" bestFit="1" customWidth="1"/>
    <col min="4659" max="4660" width="13.109375" style="3" bestFit="1" customWidth="1"/>
    <col min="4661" max="4661" width="14" style="3" customWidth="1"/>
    <col min="4662" max="4662" width="13.109375" style="3" customWidth="1"/>
    <col min="4663" max="4663" width="16.44140625" style="3" customWidth="1"/>
    <col min="4664" max="4664" width="18.5546875" style="3" customWidth="1"/>
    <col min="4665" max="4665" width="8.109375" style="3" bestFit="1" customWidth="1"/>
    <col min="4666" max="4908" width="58.33203125" style="3"/>
    <col min="4909" max="4909" width="9" style="3" customWidth="1"/>
    <col min="4910" max="4910" width="60.33203125" style="3" customWidth="1"/>
    <col min="4911" max="4911" width="15.6640625" style="3" bestFit="1" customWidth="1"/>
    <col min="4912" max="4912" width="14.109375" style="3" bestFit="1" customWidth="1"/>
    <col min="4913" max="4913" width="14.109375" style="3" customWidth="1"/>
    <col min="4914" max="4914" width="14.109375" style="3" bestFit="1" customWidth="1"/>
    <col min="4915" max="4916" width="13.109375" style="3" bestFit="1" customWidth="1"/>
    <col min="4917" max="4917" width="14" style="3" customWidth="1"/>
    <col min="4918" max="4918" width="13.109375" style="3" customWidth="1"/>
    <col min="4919" max="4919" width="16.44140625" style="3" customWidth="1"/>
    <col min="4920" max="4920" width="18.5546875" style="3" customWidth="1"/>
    <col min="4921" max="4921" width="8.109375" style="3" bestFit="1" customWidth="1"/>
    <col min="4922" max="5164" width="58.33203125" style="3"/>
    <col min="5165" max="5165" width="9" style="3" customWidth="1"/>
    <col min="5166" max="5166" width="60.33203125" style="3" customWidth="1"/>
    <col min="5167" max="5167" width="15.6640625" style="3" bestFit="1" customWidth="1"/>
    <col min="5168" max="5168" width="14.109375" style="3" bestFit="1" customWidth="1"/>
    <col min="5169" max="5169" width="14.109375" style="3" customWidth="1"/>
    <col min="5170" max="5170" width="14.109375" style="3" bestFit="1" customWidth="1"/>
    <col min="5171" max="5172" width="13.109375" style="3" bestFit="1" customWidth="1"/>
    <col min="5173" max="5173" width="14" style="3" customWidth="1"/>
    <col min="5174" max="5174" width="13.109375" style="3" customWidth="1"/>
    <col min="5175" max="5175" width="16.44140625" style="3" customWidth="1"/>
    <col min="5176" max="5176" width="18.5546875" style="3" customWidth="1"/>
    <col min="5177" max="5177" width="8.109375" style="3" bestFit="1" customWidth="1"/>
    <col min="5178" max="5420" width="58.33203125" style="3"/>
    <col min="5421" max="5421" width="9" style="3" customWidth="1"/>
    <col min="5422" max="5422" width="60.33203125" style="3" customWidth="1"/>
    <col min="5423" max="5423" width="15.6640625" style="3" bestFit="1" customWidth="1"/>
    <col min="5424" max="5424" width="14.109375" style="3" bestFit="1" customWidth="1"/>
    <col min="5425" max="5425" width="14.109375" style="3" customWidth="1"/>
    <col min="5426" max="5426" width="14.109375" style="3" bestFit="1" customWidth="1"/>
    <col min="5427" max="5428" width="13.109375" style="3" bestFit="1" customWidth="1"/>
    <col min="5429" max="5429" width="14" style="3" customWidth="1"/>
    <col min="5430" max="5430" width="13.109375" style="3" customWidth="1"/>
    <col min="5431" max="5431" width="16.44140625" style="3" customWidth="1"/>
    <col min="5432" max="5432" width="18.5546875" style="3" customWidth="1"/>
    <col min="5433" max="5433" width="8.109375" style="3" bestFit="1" customWidth="1"/>
    <col min="5434" max="5676" width="58.33203125" style="3"/>
    <col min="5677" max="5677" width="9" style="3" customWidth="1"/>
    <col min="5678" max="5678" width="60.33203125" style="3" customWidth="1"/>
    <col min="5679" max="5679" width="15.6640625" style="3" bestFit="1" customWidth="1"/>
    <col min="5680" max="5680" width="14.109375" style="3" bestFit="1" customWidth="1"/>
    <col min="5681" max="5681" width="14.109375" style="3" customWidth="1"/>
    <col min="5682" max="5682" width="14.109375" style="3" bestFit="1" customWidth="1"/>
    <col min="5683" max="5684" width="13.109375" style="3" bestFit="1" customWidth="1"/>
    <col min="5685" max="5685" width="14" style="3" customWidth="1"/>
    <col min="5686" max="5686" width="13.109375" style="3" customWidth="1"/>
    <col min="5687" max="5687" width="16.44140625" style="3" customWidth="1"/>
    <col min="5688" max="5688" width="18.5546875" style="3" customWidth="1"/>
    <col min="5689" max="5689" width="8.109375" style="3" bestFit="1" customWidth="1"/>
    <col min="5690" max="5932" width="58.33203125" style="3"/>
    <col min="5933" max="5933" width="9" style="3" customWidth="1"/>
    <col min="5934" max="5934" width="60.33203125" style="3" customWidth="1"/>
    <col min="5935" max="5935" width="15.6640625" style="3" bestFit="1" customWidth="1"/>
    <col min="5936" max="5936" width="14.109375" style="3" bestFit="1" customWidth="1"/>
    <col min="5937" max="5937" width="14.109375" style="3" customWidth="1"/>
    <col min="5938" max="5938" width="14.109375" style="3" bestFit="1" customWidth="1"/>
    <col min="5939" max="5940" width="13.109375" style="3" bestFit="1" customWidth="1"/>
    <col min="5941" max="5941" width="14" style="3" customWidth="1"/>
    <col min="5942" max="5942" width="13.109375" style="3" customWidth="1"/>
    <col min="5943" max="5943" width="16.44140625" style="3" customWidth="1"/>
    <col min="5944" max="5944" width="18.5546875" style="3" customWidth="1"/>
    <col min="5945" max="5945" width="8.109375" style="3" bestFit="1" customWidth="1"/>
    <col min="5946" max="6188" width="58.33203125" style="3"/>
    <col min="6189" max="6189" width="9" style="3" customWidth="1"/>
    <col min="6190" max="6190" width="60.33203125" style="3" customWidth="1"/>
    <col min="6191" max="6191" width="15.6640625" style="3" bestFit="1" customWidth="1"/>
    <col min="6192" max="6192" width="14.109375" style="3" bestFit="1" customWidth="1"/>
    <col min="6193" max="6193" width="14.109375" style="3" customWidth="1"/>
    <col min="6194" max="6194" width="14.109375" style="3" bestFit="1" customWidth="1"/>
    <col min="6195" max="6196" width="13.109375" style="3" bestFit="1" customWidth="1"/>
    <col min="6197" max="6197" width="14" style="3" customWidth="1"/>
    <col min="6198" max="6198" width="13.109375" style="3" customWidth="1"/>
    <col min="6199" max="6199" width="16.44140625" style="3" customWidth="1"/>
    <col min="6200" max="6200" width="18.5546875" style="3" customWidth="1"/>
    <col min="6201" max="6201" width="8.109375" style="3" bestFit="1" customWidth="1"/>
    <col min="6202" max="6444" width="58.33203125" style="3"/>
    <col min="6445" max="6445" width="9" style="3" customWidth="1"/>
    <col min="6446" max="6446" width="60.33203125" style="3" customWidth="1"/>
    <col min="6447" max="6447" width="15.6640625" style="3" bestFit="1" customWidth="1"/>
    <col min="6448" max="6448" width="14.109375" style="3" bestFit="1" customWidth="1"/>
    <col min="6449" max="6449" width="14.109375" style="3" customWidth="1"/>
    <col min="6450" max="6450" width="14.109375" style="3" bestFit="1" customWidth="1"/>
    <col min="6451" max="6452" width="13.109375" style="3" bestFit="1" customWidth="1"/>
    <col min="6453" max="6453" width="14" style="3" customWidth="1"/>
    <col min="6454" max="6454" width="13.109375" style="3" customWidth="1"/>
    <col min="6455" max="6455" width="16.44140625" style="3" customWidth="1"/>
    <col min="6456" max="6456" width="18.5546875" style="3" customWidth="1"/>
    <col min="6457" max="6457" width="8.109375" style="3" bestFit="1" customWidth="1"/>
    <col min="6458" max="6700" width="58.33203125" style="3"/>
    <col min="6701" max="6701" width="9" style="3" customWidth="1"/>
    <col min="6702" max="6702" width="60.33203125" style="3" customWidth="1"/>
    <col min="6703" max="6703" width="15.6640625" style="3" bestFit="1" customWidth="1"/>
    <col min="6704" max="6704" width="14.109375" style="3" bestFit="1" customWidth="1"/>
    <col min="6705" max="6705" width="14.109375" style="3" customWidth="1"/>
    <col min="6706" max="6706" width="14.109375" style="3" bestFit="1" customWidth="1"/>
    <col min="6707" max="6708" width="13.109375" style="3" bestFit="1" customWidth="1"/>
    <col min="6709" max="6709" width="14" style="3" customWidth="1"/>
    <col min="6710" max="6710" width="13.109375" style="3" customWidth="1"/>
    <col min="6711" max="6711" width="16.44140625" style="3" customWidth="1"/>
    <col min="6712" max="6712" width="18.5546875" style="3" customWidth="1"/>
    <col min="6713" max="6713" width="8.109375" style="3" bestFit="1" customWidth="1"/>
    <col min="6714" max="6956" width="58.33203125" style="3"/>
    <col min="6957" max="6957" width="9" style="3" customWidth="1"/>
    <col min="6958" max="6958" width="60.33203125" style="3" customWidth="1"/>
    <col min="6959" max="6959" width="15.6640625" style="3" bestFit="1" customWidth="1"/>
    <col min="6960" max="6960" width="14.109375" style="3" bestFit="1" customWidth="1"/>
    <col min="6961" max="6961" width="14.109375" style="3" customWidth="1"/>
    <col min="6962" max="6962" width="14.109375" style="3" bestFit="1" customWidth="1"/>
    <col min="6963" max="6964" width="13.109375" style="3" bestFit="1" customWidth="1"/>
    <col min="6965" max="6965" width="14" style="3" customWidth="1"/>
    <col min="6966" max="6966" width="13.109375" style="3" customWidth="1"/>
    <col min="6967" max="6967" width="16.44140625" style="3" customWidth="1"/>
    <col min="6968" max="6968" width="18.5546875" style="3" customWidth="1"/>
    <col min="6969" max="6969" width="8.109375" style="3" bestFit="1" customWidth="1"/>
    <col min="6970" max="7212" width="58.33203125" style="3"/>
    <col min="7213" max="7213" width="9" style="3" customWidth="1"/>
    <col min="7214" max="7214" width="60.33203125" style="3" customWidth="1"/>
    <col min="7215" max="7215" width="15.6640625" style="3" bestFit="1" customWidth="1"/>
    <col min="7216" max="7216" width="14.109375" style="3" bestFit="1" customWidth="1"/>
    <col min="7217" max="7217" width="14.109375" style="3" customWidth="1"/>
    <col min="7218" max="7218" width="14.109375" style="3" bestFit="1" customWidth="1"/>
    <col min="7219" max="7220" width="13.109375" style="3" bestFit="1" customWidth="1"/>
    <col min="7221" max="7221" width="14" style="3" customWidth="1"/>
    <col min="7222" max="7222" width="13.109375" style="3" customWidth="1"/>
    <col min="7223" max="7223" width="16.44140625" style="3" customWidth="1"/>
    <col min="7224" max="7224" width="18.5546875" style="3" customWidth="1"/>
    <col min="7225" max="7225" width="8.109375" style="3" bestFit="1" customWidth="1"/>
    <col min="7226" max="7468" width="58.33203125" style="3"/>
    <col min="7469" max="7469" width="9" style="3" customWidth="1"/>
    <col min="7470" max="7470" width="60.33203125" style="3" customWidth="1"/>
    <col min="7471" max="7471" width="15.6640625" style="3" bestFit="1" customWidth="1"/>
    <col min="7472" max="7472" width="14.109375" style="3" bestFit="1" customWidth="1"/>
    <col min="7473" max="7473" width="14.109375" style="3" customWidth="1"/>
    <col min="7474" max="7474" width="14.109375" style="3" bestFit="1" customWidth="1"/>
    <col min="7475" max="7476" width="13.109375" style="3" bestFit="1" customWidth="1"/>
    <col min="7477" max="7477" width="14" style="3" customWidth="1"/>
    <col min="7478" max="7478" width="13.109375" style="3" customWidth="1"/>
    <col min="7479" max="7479" width="16.44140625" style="3" customWidth="1"/>
    <col min="7480" max="7480" width="18.5546875" style="3" customWidth="1"/>
    <col min="7481" max="7481" width="8.109375" style="3" bestFit="1" customWidth="1"/>
    <col min="7482" max="7724" width="58.33203125" style="3"/>
    <col min="7725" max="7725" width="9" style="3" customWidth="1"/>
    <col min="7726" max="7726" width="60.33203125" style="3" customWidth="1"/>
    <col min="7727" max="7727" width="15.6640625" style="3" bestFit="1" customWidth="1"/>
    <col min="7728" max="7728" width="14.109375" style="3" bestFit="1" customWidth="1"/>
    <col min="7729" max="7729" width="14.109375" style="3" customWidth="1"/>
    <col min="7730" max="7730" width="14.109375" style="3" bestFit="1" customWidth="1"/>
    <col min="7731" max="7732" width="13.109375" style="3" bestFit="1" customWidth="1"/>
    <col min="7733" max="7733" width="14" style="3" customWidth="1"/>
    <col min="7734" max="7734" width="13.109375" style="3" customWidth="1"/>
    <col min="7735" max="7735" width="16.44140625" style="3" customWidth="1"/>
    <col min="7736" max="7736" width="18.5546875" style="3" customWidth="1"/>
    <col min="7737" max="7737" width="8.109375" style="3" bestFit="1" customWidth="1"/>
    <col min="7738" max="7980" width="58.33203125" style="3"/>
    <col min="7981" max="7981" width="9" style="3" customWidth="1"/>
    <col min="7982" max="7982" width="60.33203125" style="3" customWidth="1"/>
    <col min="7983" max="7983" width="15.6640625" style="3" bestFit="1" customWidth="1"/>
    <col min="7984" max="7984" width="14.109375" style="3" bestFit="1" customWidth="1"/>
    <col min="7985" max="7985" width="14.109375" style="3" customWidth="1"/>
    <col min="7986" max="7986" width="14.109375" style="3" bestFit="1" customWidth="1"/>
    <col min="7987" max="7988" width="13.109375" style="3" bestFit="1" customWidth="1"/>
    <col min="7989" max="7989" width="14" style="3" customWidth="1"/>
    <col min="7990" max="7990" width="13.109375" style="3" customWidth="1"/>
    <col min="7991" max="7991" width="16.44140625" style="3" customWidth="1"/>
    <col min="7992" max="7992" width="18.5546875" style="3" customWidth="1"/>
    <col min="7993" max="7993" width="8.109375" style="3" bestFit="1" customWidth="1"/>
    <col min="7994" max="8236" width="58.33203125" style="3"/>
    <col min="8237" max="8237" width="9" style="3" customWidth="1"/>
    <col min="8238" max="8238" width="60.33203125" style="3" customWidth="1"/>
    <col min="8239" max="8239" width="15.6640625" style="3" bestFit="1" customWidth="1"/>
    <col min="8240" max="8240" width="14.109375" style="3" bestFit="1" customWidth="1"/>
    <col min="8241" max="8241" width="14.109375" style="3" customWidth="1"/>
    <col min="8242" max="8242" width="14.109375" style="3" bestFit="1" customWidth="1"/>
    <col min="8243" max="8244" width="13.109375" style="3" bestFit="1" customWidth="1"/>
    <col min="8245" max="8245" width="14" style="3" customWidth="1"/>
    <col min="8246" max="8246" width="13.109375" style="3" customWidth="1"/>
    <col min="8247" max="8247" width="16.44140625" style="3" customWidth="1"/>
    <col min="8248" max="8248" width="18.5546875" style="3" customWidth="1"/>
    <col min="8249" max="8249" width="8.109375" style="3" bestFit="1" customWidth="1"/>
    <col min="8250" max="8492" width="58.33203125" style="3"/>
    <col min="8493" max="8493" width="9" style="3" customWidth="1"/>
    <col min="8494" max="8494" width="60.33203125" style="3" customWidth="1"/>
    <col min="8495" max="8495" width="15.6640625" style="3" bestFit="1" customWidth="1"/>
    <col min="8496" max="8496" width="14.109375" style="3" bestFit="1" customWidth="1"/>
    <col min="8497" max="8497" width="14.109375" style="3" customWidth="1"/>
    <col min="8498" max="8498" width="14.109375" style="3" bestFit="1" customWidth="1"/>
    <col min="8499" max="8500" width="13.109375" style="3" bestFit="1" customWidth="1"/>
    <col min="8501" max="8501" width="14" style="3" customWidth="1"/>
    <col min="8502" max="8502" width="13.109375" style="3" customWidth="1"/>
    <col min="8503" max="8503" width="16.44140625" style="3" customWidth="1"/>
    <col min="8504" max="8504" width="18.5546875" style="3" customWidth="1"/>
    <col min="8505" max="8505" width="8.109375" style="3" bestFit="1" customWidth="1"/>
    <col min="8506" max="8748" width="58.33203125" style="3"/>
    <col min="8749" max="8749" width="9" style="3" customWidth="1"/>
    <col min="8750" max="8750" width="60.33203125" style="3" customWidth="1"/>
    <col min="8751" max="8751" width="15.6640625" style="3" bestFit="1" customWidth="1"/>
    <col min="8752" max="8752" width="14.109375" style="3" bestFit="1" customWidth="1"/>
    <col min="8753" max="8753" width="14.109375" style="3" customWidth="1"/>
    <col min="8754" max="8754" width="14.109375" style="3" bestFit="1" customWidth="1"/>
    <col min="8755" max="8756" width="13.109375" style="3" bestFit="1" customWidth="1"/>
    <col min="8757" max="8757" width="14" style="3" customWidth="1"/>
    <col min="8758" max="8758" width="13.109375" style="3" customWidth="1"/>
    <col min="8759" max="8759" width="16.44140625" style="3" customWidth="1"/>
    <col min="8760" max="8760" width="18.5546875" style="3" customWidth="1"/>
    <col min="8761" max="8761" width="8.109375" style="3" bestFit="1" customWidth="1"/>
    <col min="8762" max="9004" width="58.33203125" style="3"/>
    <col min="9005" max="9005" width="9" style="3" customWidth="1"/>
    <col min="9006" max="9006" width="60.33203125" style="3" customWidth="1"/>
    <col min="9007" max="9007" width="15.6640625" style="3" bestFit="1" customWidth="1"/>
    <col min="9008" max="9008" width="14.109375" style="3" bestFit="1" customWidth="1"/>
    <col min="9009" max="9009" width="14.109375" style="3" customWidth="1"/>
    <col min="9010" max="9010" width="14.109375" style="3" bestFit="1" customWidth="1"/>
    <col min="9011" max="9012" width="13.109375" style="3" bestFit="1" customWidth="1"/>
    <col min="9013" max="9013" width="14" style="3" customWidth="1"/>
    <col min="9014" max="9014" width="13.109375" style="3" customWidth="1"/>
    <col min="9015" max="9015" width="16.44140625" style="3" customWidth="1"/>
    <col min="9016" max="9016" width="18.5546875" style="3" customWidth="1"/>
    <col min="9017" max="9017" width="8.109375" style="3" bestFit="1" customWidth="1"/>
    <col min="9018" max="9260" width="58.33203125" style="3"/>
    <col min="9261" max="9261" width="9" style="3" customWidth="1"/>
    <col min="9262" max="9262" width="60.33203125" style="3" customWidth="1"/>
    <col min="9263" max="9263" width="15.6640625" style="3" bestFit="1" customWidth="1"/>
    <col min="9264" max="9264" width="14.109375" style="3" bestFit="1" customWidth="1"/>
    <col min="9265" max="9265" width="14.109375" style="3" customWidth="1"/>
    <col min="9266" max="9266" width="14.109375" style="3" bestFit="1" customWidth="1"/>
    <col min="9267" max="9268" width="13.109375" style="3" bestFit="1" customWidth="1"/>
    <col min="9269" max="9269" width="14" style="3" customWidth="1"/>
    <col min="9270" max="9270" width="13.109375" style="3" customWidth="1"/>
    <col min="9271" max="9271" width="16.44140625" style="3" customWidth="1"/>
    <col min="9272" max="9272" width="18.5546875" style="3" customWidth="1"/>
    <col min="9273" max="9273" width="8.109375" style="3" bestFit="1" customWidth="1"/>
    <col min="9274" max="9516" width="58.33203125" style="3"/>
    <col min="9517" max="9517" width="9" style="3" customWidth="1"/>
    <col min="9518" max="9518" width="60.33203125" style="3" customWidth="1"/>
    <col min="9519" max="9519" width="15.6640625" style="3" bestFit="1" customWidth="1"/>
    <col min="9520" max="9520" width="14.109375" style="3" bestFit="1" customWidth="1"/>
    <col min="9521" max="9521" width="14.109375" style="3" customWidth="1"/>
    <col min="9522" max="9522" width="14.109375" style="3" bestFit="1" customWidth="1"/>
    <col min="9523" max="9524" width="13.109375" style="3" bestFit="1" customWidth="1"/>
    <col min="9525" max="9525" width="14" style="3" customWidth="1"/>
    <col min="9526" max="9526" width="13.109375" style="3" customWidth="1"/>
    <col min="9527" max="9527" width="16.44140625" style="3" customWidth="1"/>
    <col min="9528" max="9528" width="18.5546875" style="3" customWidth="1"/>
    <col min="9529" max="9529" width="8.109375" style="3" bestFit="1" customWidth="1"/>
    <col min="9530" max="9772" width="58.33203125" style="3"/>
    <col min="9773" max="9773" width="9" style="3" customWidth="1"/>
    <col min="9774" max="9774" width="60.33203125" style="3" customWidth="1"/>
    <col min="9775" max="9775" width="15.6640625" style="3" bestFit="1" customWidth="1"/>
    <col min="9776" max="9776" width="14.109375" style="3" bestFit="1" customWidth="1"/>
    <col min="9777" max="9777" width="14.109375" style="3" customWidth="1"/>
    <col min="9778" max="9778" width="14.109375" style="3" bestFit="1" customWidth="1"/>
    <col min="9779" max="9780" width="13.109375" style="3" bestFit="1" customWidth="1"/>
    <col min="9781" max="9781" width="14" style="3" customWidth="1"/>
    <col min="9782" max="9782" width="13.109375" style="3" customWidth="1"/>
    <col min="9783" max="9783" width="16.44140625" style="3" customWidth="1"/>
    <col min="9784" max="9784" width="18.5546875" style="3" customWidth="1"/>
    <col min="9785" max="9785" width="8.109375" style="3" bestFit="1" customWidth="1"/>
    <col min="9786" max="10028" width="58.33203125" style="3"/>
    <col min="10029" max="10029" width="9" style="3" customWidth="1"/>
    <col min="10030" max="10030" width="60.33203125" style="3" customWidth="1"/>
    <col min="10031" max="10031" width="15.6640625" style="3" bestFit="1" customWidth="1"/>
    <col min="10032" max="10032" width="14.109375" style="3" bestFit="1" customWidth="1"/>
    <col min="10033" max="10033" width="14.109375" style="3" customWidth="1"/>
    <col min="10034" max="10034" width="14.109375" style="3" bestFit="1" customWidth="1"/>
    <col min="10035" max="10036" width="13.109375" style="3" bestFit="1" customWidth="1"/>
    <col min="10037" max="10037" width="14" style="3" customWidth="1"/>
    <col min="10038" max="10038" width="13.109375" style="3" customWidth="1"/>
    <col min="10039" max="10039" width="16.44140625" style="3" customWidth="1"/>
    <col min="10040" max="10040" width="18.5546875" style="3" customWidth="1"/>
    <col min="10041" max="10041" width="8.109375" style="3" bestFit="1" customWidth="1"/>
    <col min="10042" max="10284" width="58.33203125" style="3"/>
    <col min="10285" max="10285" width="9" style="3" customWidth="1"/>
    <col min="10286" max="10286" width="60.33203125" style="3" customWidth="1"/>
    <col min="10287" max="10287" width="15.6640625" style="3" bestFit="1" customWidth="1"/>
    <col min="10288" max="10288" width="14.109375" style="3" bestFit="1" customWidth="1"/>
    <col min="10289" max="10289" width="14.109375" style="3" customWidth="1"/>
    <col min="10290" max="10290" width="14.109375" style="3" bestFit="1" customWidth="1"/>
    <col min="10291" max="10292" width="13.109375" style="3" bestFit="1" customWidth="1"/>
    <col min="10293" max="10293" width="14" style="3" customWidth="1"/>
    <col min="10294" max="10294" width="13.109375" style="3" customWidth="1"/>
    <col min="10295" max="10295" width="16.44140625" style="3" customWidth="1"/>
    <col min="10296" max="10296" width="18.5546875" style="3" customWidth="1"/>
    <col min="10297" max="10297" width="8.109375" style="3" bestFit="1" customWidth="1"/>
    <col min="10298" max="10540" width="58.33203125" style="3"/>
    <col min="10541" max="10541" width="9" style="3" customWidth="1"/>
    <col min="10542" max="10542" width="60.33203125" style="3" customWidth="1"/>
    <col min="10543" max="10543" width="15.6640625" style="3" bestFit="1" customWidth="1"/>
    <col min="10544" max="10544" width="14.109375" style="3" bestFit="1" customWidth="1"/>
    <col min="10545" max="10545" width="14.109375" style="3" customWidth="1"/>
    <col min="10546" max="10546" width="14.109375" style="3" bestFit="1" customWidth="1"/>
    <col min="10547" max="10548" width="13.109375" style="3" bestFit="1" customWidth="1"/>
    <col min="10549" max="10549" width="14" style="3" customWidth="1"/>
    <col min="10550" max="10550" width="13.109375" style="3" customWidth="1"/>
    <col min="10551" max="10551" width="16.44140625" style="3" customWidth="1"/>
    <col min="10552" max="10552" width="18.5546875" style="3" customWidth="1"/>
    <col min="10553" max="10553" width="8.109375" style="3" bestFit="1" customWidth="1"/>
    <col min="10554" max="10796" width="58.33203125" style="3"/>
    <col min="10797" max="10797" width="9" style="3" customWidth="1"/>
    <col min="10798" max="10798" width="60.33203125" style="3" customWidth="1"/>
    <col min="10799" max="10799" width="15.6640625" style="3" bestFit="1" customWidth="1"/>
    <col min="10800" max="10800" width="14.109375" style="3" bestFit="1" customWidth="1"/>
    <col min="10801" max="10801" width="14.109375" style="3" customWidth="1"/>
    <col min="10802" max="10802" width="14.109375" style="3" bestFit="1" customWidth="1"/>
    <col min="10803" max="10804" width="13.109375" style="3" bestFit="1" customWidth="1"/>
    <col min="10805" max="10805" width="14" style="3" customWidth="1"/>
    <col min="10806" max="10806" width="13.109375" style="3" customWidth="1"/>
    <col min="10807" max="10807" width="16.44140625" style="3" customWidth="1"/>
    <col min="10808" max="10808" width="18.5546875" style="3" customWidth="1"/>
    <col min="10809" max="10809" width="8.109375" style="3" bestFit="1" customWidth="1"/>
    <col min="10810" max="11052" width="58.33203125" style="3"/>
    <col min="11053" max="11053" width="9" style="3" customWidth="1"/>
    <col min="11054" max="11054" width="60.33203125" style="3" customWidth="1"/>
    <col min="11055" max="11055" width="15.6640625" style="3" bestFit="1" customWidth="1"/>
    <col min="11056" max="11056" width="14.109375" style="3" bestFit="1" customWidth="1"/>
    <col min="11057" max="11057" width="14.109375" style="3" customWidth="1"/>
    <col min="11058" max="11058" width="14.109375" style="3" bestFit="1" customWidth="1"/>
    <col min="11059" max="11060" width="13.109375" style="3" bestFit="1" customWidth="1"/>
    <col min="11061" max="11061" width="14" style="3" customWidth="1"/>
    <col min="11062" max="11062" width="13.109375" style="3" customWidth="1"/>
    <col min="11063" max="11063" width="16.44140625" style="3" customWidth="1"/>
    <col min="11064" max="11064" width="18.5546875" style="3" customWidth="1"/>
    <col min="11065" max="11065" width="8.109375" style="3" bestFit="1" customWidth="1"/>
    <col min="11066" max="11308" width="58.33203125" style="3"/>
    <col min="11309" max="11309" width="9" style="3" customWidth="1"/>
    <col min="11310" max="11310" width="60.33203125" style="3" customWidth="1"/>
    <col min="11311" max="11311" width="15.6640625" style="3" bestFit="1" customWidth="1"/>
    <col min="11312" max="11312" width="14.109375" style="3" bestFit="1" customWidth="1"/>
    <col min="11313" max="11313" width="14.109375" style="3" customWidth="1"/>
    <col min="11314" max="11314" width="14.109375" style="3" bestFit="1" customWidth="1"/>
    <col min="11315" max="11316" width="13.109375" style="3" bestFit="1" customWidth="1"/>
    <col min="11317" max="11317" width="14" style="3" customWidth="1"/>
    <col min="11318" max="11318" width="13.109375" style="3" customWidth="1"/>
    <col min="11319" max="11319" width="16.44140625" style="3" customWidth="1"/>
    <col min="11320" max="11320" width="18.5546875" style="3" customWidth="1"/>
    <col min="11321" max="11321" width="8.109375" style="3" bestFit="1" customWidth="1"/>
    <col min="11322" max="11564" width="58.33203125" style="3"/>
    <col min="11565" max="11565" width="9" style="3" customWidth="1"/>
    <col min="11566" max="11566" width="60.33203125" style="3" customWidth="1"/>
    <col min="11567" max="11567" width="15.6640625" style="3" bestFit="1" customWidth="1"/>
    <col min="11568" max="11568" width="14.109375" style="3" bestFit="1" customWidth="1"/>
    <col min="11569" max="11569" width="14.109375" style="3" customWidth="1"/>
    <col min="11570" max="11570" width="14.109375" style="3" bestFit="1" customWidth="1"/>
    <col min="11571" max="11572" width="13.109375" style="3" bestFit="1" customWidth="1"/>
    <col min="11573" max="11573" width="14" style="3" customWidth="1"/>
    <col min="11574" max="11574" width="13.109375" style="3" customWidth="1"/>
    <col min="11575" max="11575" width="16.44140625" style="3" customWidth="1"/>
    <col min="11576" max="11576" width="18.5546875" style="3" customWidth="1"/>
    <col min="11577" max="11577" width="8.109375" style="3" bestFit="1" customWidth="1"/>
    <col min="11578" max="11820" width="58.33203125" style="3"/>
    <col min="11821" max="11821" width="9" style="3" customWidth="1"/>
    <col min="11822" max="11822" width="60.33203125" style="3" customWidth="1"/>
    <col min="11823" max="11823" width="15.6640625" style="3" bestFit="1" customWidth="1"/>
    <col min="11824" max="11824" width="14.109375" style="3" bestFit="1" customWidth="1"/>
    <col min="11825" max="11825" width="14.109375" style="3" customWidth="1"/>
    <col min="11826" max="11826" width="14.109375" style="3" bestFit="1" customWidth="1"/>
    <col min="11827" max="11828" width="13.109375" style="3" bestFit="1" customWidth="1"/>
    <col min="11829" max="11829" width="14" style="3" customWidth="1"/>
    <col min="11830" max="11830" width="13.109375" style="3" customWidth="1"/>
    <col min="11831" max="11831" width="16.44140625" style="3" customWidth="1"/>
    <col min="11832" max="11832" width="18.5546875" style="3" customWidth="1"/>
    <col min="11833" max="11833" width="8.109375" style="3" bestFit="1" customWidth="1"/>
    <col min="11834" max="12076" width="58.33203125" style="3"/>
    <col min="12077" max="12077" width="9" style="3" customWidth="1"/>
    <col min="12078" max="12078" width="60.33203125" style="3" customWidth="1"/>
    <col min="12079" max="12079" width="15.6640625" style="3" bestFit="1" customWidth="1"/>
    <col min="12080" max="12080" width="14.109375" style="3" bestFit="1" customWidth="1"/>
    <col min="12081" max="12081" width="14.109375" style="3" customWidth="1"/>
    <col min="12082" max="12082" width="14.109375" style="3" bestFit="1" customWidth="1"/>
    <col min="12083" max="12084" width="13.109375" style="3" bestFit="1" customWidth="1"/>
    <col min="12085" max="12085" width="14" style="3" customWidth="1"/>
    <col min="12086" max="12086" width="13.109375" style="3" customWidth="1"/>
    <col min="12087" max="12087" width="16.44140625" style="3" customWidth="1"/>
    <col min="12088" max="12088" width="18.5546875" style="3" customWidth="1"/>
    <col min="12089" max="12089" width="8.109375" style="3" bestFit="1" customWidth="1"/>
    <col min="12090" max="12332" width="58.33203125" style="3"/>
    <col min="12333" max="12333" width="9" style="3" customWidth="1"/>
    <col min="12334" max="12334" width="60.33203125" style="3" customWidth="1"/>
    <col min="12335" max="12335" width="15.6640625" style="3" bestFit="1" customWidth="1"/>
    <col min="12336" max="12336" width="14.109375" style="3" bestFit="1" customWidth="1"/>
    <col min="12337" max="12337" width="14.109375" style="3" customWidth="1"/>
    <col min="12338" max="12338" width="14.109375" style="3" bestFit="1" customWidth="1"/>
    <col min="12339" max="12340" width="13.109375" style="3" bestFit="1" customWidth="1"/>
    <col min="12341" max="12341" width="14" style="3" customWidth="1"/>
    <col min="12342" max="12342" width="13.109375" style="3" customWidth="1"/>
    <col min="12343" max="12343" width="16.44140625" style="3" customWidth="1"/>
    <col min="12344" max="12344" width="18.5546875" style="3" customWidth="1"/>
    <col min="12345" max="12345" width="8.109375" style="3" bestFit="1" customWidth="1"/>
    <col min="12346" max="12588" width="58.33203125" style="3"/>
    <col min="12589" max="12589" width="9" style="3" customWidth="1"/>
    <col min="12590" max="12590" width="60.33203125" style="3" customWidth="1"/>
    <col min="12591" max="12591" width="15.6640625" style="3" bestFit="1" customWidth="1"/>
    <col min="12592" max="12592" width="14.109375" style="3" bestFit="1" customWidth="1"/>
    <col min="12593" max="12593" width="14.109375" style="3" customWidth="1"/>
    <col min="12594" max="12594" width="14.109375" style="3" bestFit="1" customWidth="1"/>
    <col min="12595" max="12596" width="13.109375" style="3" bestFit="1" customWidth="1"/>
    <col min="12597" max="12597" width="14" style="3" customWidth="1"/>
    <col min="12598" max="12598" width="13.109375" style="3" customWidth="1"/>
    <col min="12599" max="12599" width="16.44140625" style="3" customWidth="1"/>
    <col min="12600" max="12600" width="18.5546875" style="3" customWidth="1"/>
    <col min="12601" max="12601" width="8.109375" style="3" bestFit="1" customWidth="1"/>
    <col min="12602" max="12844" width="58.33203125" style="3"/>
    <col min="12845" max="12845" width="9" style="3" customWidth="1"/>
    <col min="12846" max="12846" width="60.33203125" style="3" customWidth="1"/>
    <col min="12847" max="12847" width="15.6640625" style="3" bestFit="1" customWidth="1"/>
    <col min="12848" max="12848" width="14.109375" style="3" bestFit="1" customWidth="1"/>
    <col min="12849" max="12849" width="14.109375" style="3" customWidth="1"/>
    <col min="12850" max="12850" width="14.109375" style="3" bestFit="1" customWidth="1"/>
    <col min="12851" max="12852" width="13.109375" style="3" bestFit="1" customWidth="1"/>
    <col min="12853" max="12853" width="14" style="3" customWidth="1"/>
    <col min="12854" max="12854" width="13.109375" style="3" customWidth="1"/>
    <col min="12855" max="12855" width="16.44140625" style="3" customWidth="1"/>
    <col min="12856" max="12856" width="18.5546875" style="3" customWidth="1"/>
    <col min="12857" max="12857" width="8.109375" style="3" bestFit="1" customWidth="1"/>
    <col min="12858" max="13100" width="58.33203125" style="3"/>
    <col min="13101" max="13101" width="9" style="3" customWidth="1"/>
    <col min="13102" max="13102" width="60.33203125" style="3" customWidth="1"/>
    <col min="13103" max="13103" width="15.6640625" style="3" bestFit="1" customWidth="1"/>
    <col min="13104" max="13104" width="14.109375" style="3" bestFit="1" customWidth="1"/>
    <col min="13105" max="13105" width="14.109375" style="3" customWidth="1"/>
    <col min="13106" max="13106" width="14.109375" style="3" bestFit="1" customWidth="1"/>
    <col min="13107" max="13108" width="13.109375" style="3" bestFit="1" customWidth="1"/>
    <col min="13109" max="13109" width="14" style="3" customWidth="1"/>
    <col min="13110" max="13110" width="13.109375" style="3" customWidth="1"/>
    <col min="13111" max="13111" width="16.44140625" style="3" customWidth="1"/>
    <col min="13112" max="13112" width="18.5546875" style="3" customWidth="1"/>
    <col min="13113" max="13113" width="8.109375" style="3" bestFit="1" customWidth="1"/>
    <col min="13114" max="13356" width="58.33203125" style="3"/>
    <col min="13357" max="13357" width="9" style="3" customWidth="1"/>
    <col min="13358" max="13358" width="60.33203125" style="3" customWidth="1"/>
    <col min="13359" max="13359" width="15.6640625" style="3" bestFit="1" customWidth="1"/>
    <col min="13360" max="13360" width="14.109375" style="3" bestFit="1" customWidth="1"/>
    <col min="13361" max="13361" width="14.109375" style="3" customWidth="1"/>
    <col min="13362" max="13362" width="14.109375" style="3" bestFit="1" customWidth="1"/>
    <col min="13363" max="13364" width="13.109375" style="3" bestFit="1" customWidth="1"/>
    <col min="13365" max="13365" width="14" style="3" customWidth="1"/>
    <col min="13366" max="13366" width="13.109375" style="3" customWidth="1"/>
    <col min="13367" max="13367" width="16.44140625" style="3" customWidth="1"/>
    <col min="13368" max="13368" width="18.5546875" style="3" customWidth="1"/>
    <col min="13369" max="13369" width="8.109375" style="3" bestFit="1" customWidth="1"/>
    <col min="13370" max="13612" width="58.33203125" style="3"/>
    <col min="13613" max="13613" width="9" style="3" customWidth="1"/>
    <col min="13614" max="13614" width="60.33203125" style="3" customWidth="1"/>
    <col min="13615" max="13615" width="15.6640625" style="3" bestFit="1" customWidth="1"/>
    <col min="13616" max="13616" width="14.109375" style="3" bestFit="1" customWidth="1"/>
    <col min="13617" max="13617" width="14.109375" style="3" customWidth="1"/>
    <col min="13618" max="13618" width="14.109375" style="3" bestFit="1" customWidth="1"/>
    <col min="13619" max="13620" width="13.109375" style="3" bestFit="1" customWidth="1"/>
    <col min="13621" max="13621" width="14" style="3" customWidth="1"/>
    <col min="13622" max="13622" width="13.109375" style="3" customWidth="1"/>
    <col min="13623" max="13623" width="16.44140625" style="3" customWidth="1"/>
    <col min="13624" max="13624" width="18.5546875" style="3" customWidth="1"/>
    <col min="13625" max="13625" width="8.109375" style="3" bestFit="1" customWidth="1"/>
    <col min="13626" max="13868" width="58.33203125" style="3"/>
    <col min="13869" max="13869" width="9" style="3" customWidth="1"/>
    <col min="13870" max="13870" width="60.33203125" style="3" customWidth="1"/>
    <col min="13871" max="13871" width="15.6640625" style="3" bestFit="1" customWidth="1"/>
    <col min="13872" max="13872" width="14.109375" style="3" bestFit="1" customWidth="1"/>
    <col min="13873" max="13873" width="14.109375" style="3" customWidth="1"/>
    <col min="13874" max="13874" width="14.109375" style="3" bestFit="1" customWidth="1"/>
    <col min="13875" max="13876" width="13.109375" style="3" bestFit="1" customWidth="1"/>
    <col min="13877" max="13877" width="14" style="3" customWidth="1"/>
    <col min="13878" max="13878" width="13.109375" style="3" customWidth="1"/>
    <col min="13879" max="13879" width="16.44140625" style="3" customWidth="1"/>
    <col min="13880" max="13880" width="18.5546875" style="3" customWidth="1"/>
    <col min="13881" max="13881" width="8.109375" style="3" bestFit="1" customWidth="1"/>
    <col min="13882" max="14124" width="58.33203125" style="3"/>
    <col min="14125" max="14125" width="9" style="3" customWidth="1"/>
    <col min="14126" max="14126" width="60.33203125" style="3" customWidth="1"/>
    <col min="14127" max="14127" width="15.6640625" style="3" bestFit="1" customWidth="1"/>
    <col min="14128" max="14128" width="14.109375" style="3" bestFit="1" customWidth="1"/>
    <col min="14129" max="14129" width="14.109375" style="3" customWidth="1"/>
    <col min="14130" max="14130" width="14.109375" style="3" bestFit="1" customWidth="1"/>
    <col min="14131" max="14132" width="13.109375" style="3" bestFit="1" customWidth="1"/>
    <col min="14133" max="14133" width="14" style="3" customWidth="1"/>
    <col min="14134" max="14134" width="13.109375" style="3" customWidth="1"/>
    <col min="14135" max="14135" width="16.44140625" style="3" customWidth="1"/>
    <col min="14136" max="14136" width="18.5546875" style="3" customWidth="1"/>
    <col min="14137" max="14137" width="8.109375" style="3" bestFit="1" customWidth="1"/>
    <col min="14138" max="14380" width="58.33203125" style="3"/>
    <col min="14381" max="14381" width="9" style="3" customWidth="1"/>
    <col min="14382" max="14382" width="60.33203125" style="3" customWidth="1"/>
    <col min="14383" max="14383" width="15.6640625" style="3" bestFit="1" customWidth="1"/>
    <col min="14384" max="14384" width="14.109375" style="3" bestFit="1" customWidth="1"/>
    <col min="14385" max="14385" width="14.109375" style="3" customWidth="1"/>
    <col min="14386" max="14386" width="14.109375" style="3" bestFit="1" customWidth="1"/>
    <col min="14387" max="14388" width="13.109375" style="3" bestFit="1" customWidth="1"/>
    <col min="14389" max="14389" width="14" style="3" customWidth="1"/>
    <col min="14390" max="14390" width="13.109375" style="3" customWidth="1"/>
    <col min="14391" max="14391" width="16.44140625" style="3" customWidth="1"/>
    <col min="14392" max="14392" width="18.5546875" style="3" customWidth="1"/>
    <col min="14393" max="14393" width="8.109375" style="3" bestFit="1" customWidth="1"/>
    <col min="14394" max="14636" width="58.33203125" style="3"/>
    <col min="14637" max="14637" width="9" style="3" customWidth="1"/>
    <col min="14638" max="14638" width="60.33203125" style="3" customWidth="1"/>
    <col min="14639" max="14639" width="15.6640625" style="3" bestFit="1" customWidth="1"/>
    <col min="14640" max="14640" width="14.109375" style="3" bestFit="1" customWidth="1"/>
    <col min="14641" max="14641" width="14.109375" style="3" customWidth="1"/>
    <col min="14642" max="14642" width="14.109375" style="3" bestFit="1" customWidth="1"/>
    <col min="14643" max="14644" width="13.109375" style="3" bestFit="1" customWidth="1"/>
    <col min="14645" max="14645" width="14" style="3" customWidth="1"/>
    <col min="14646" max="14646" width="13.109375" style="3" customWidth="1"/>
    <col min="14647" max="14647" width="16.44140625" style="3" customWidth="1"/>
    <col min="14648" max="14648" width="18.5546875" style="3" customWidth="1"/>
    <col min="14649" max="14649" width="8.109375" style="3" bestFit="1" customWidth="1"/>
    <col min="14650" max="14892" width="58.33203125" style="3"/>
    <col min="14893" max="14893" width="9" style="3" customWidth="1"/>
    <col min="14894" max="14894" width="60.33203125" style="3" customWidth="1"/>
    <col min="14895" max="14895" width="15.6640625" style="3" bestFit="1" customWidth="1"/>
    <col min="14896" max="14896" width="14.109375" style="3" bestFit="1" customWidth="1"/>
    <col min="14897" max="14897" width="14.109375" style="3" customWidth="1"/>
    <col min="14898" max="14898" width="14.109375" style="3" bestFit="1" customWidth="1"/>
    <col min="14899" max="14900" width="13.109375" style="3" bestFit="1" customWidth="1"/>
    <col min="14901" max="14901" width="14" style="3" customWidth="1"/>
    <col min="14902" max="14902" width="13.109375" style="3" customWidth="1"/>
    <col min="14903" max="14903" width="16.44140625" style="3" customWidth="1"/>
    <col min="14904" max="14904" width="18.5546875" style="3" customWidth="1"/>
    <col min="14905" max="14905" width="8.109375" style="3" bestFit="1" customWidth="1"/>
    <col min="14906" max="15148" width="58.33203125" style="3"/>
    <col min="15149" max="15149" width="9" style="3" customWidth="1"/>
    <col min="15150" max="15150" width="60.33203125" style="3" customWidth="1"/>
    <col min="15151" max="15151" width="15.6640625" style="3" bestFit="1" customWidth="1"/>
    <col min="15152" max="15152" width="14.109375" style="3" bestFit="1" customWidth="1"/>
    <col min="15153" max="15153" width="14.109375" style="3" customWidth="1"/>
    <col min="15154" max="15154" width="14.109375" style="3" bestFit="1" customWidth="1"/>
    <col min="15155" max="15156" width="13.109375" style="3" bestFit="1" customWidth="1"/>
    <col min="15157" max="15157" width="14" style="3" customWidth="1"/>
    <col min="15158" max="15158" width="13.109375" style="3" customWidth="1"/>
    <col min="15159" max="15159" width="16.44140625" style="3" customWidth="1"/>
    <col min="15160" max="15160" width="18.5546875" style="3" customWidth="1"/>
    <col min="15161" max="15161" width="8.109375" style="3" bestFit="1" customWidth="1"/>
    <col min="15162" max="15404" width="58.33203125" style="3"/>
    <col min="15405" max="15405" width="9" style="3" customWidth="1"/>
    <col min="15406" max="15406" width="60.33203125" style="3" customWidth="1"/>
    <col min="15407" max="15407" width="15.6640625" style="3" bestFit="1" customWidth="1"/>
    <col min="15408" max="15408" width="14.109375" style="3" bestFit="1" customWidth="1"/>
    <col min="15409" max="15409" width="14.109375" style="3" customWidth="1"/>
    <col min="15410" max="15410" width="14.109375" style="3" bestFit="1" customWidth="1"/>
    <col min="15411" max="15412" width="13.109375" style="3" bestFit="1" customWidth="1"/>
    <col min="15413" max="15413" width="14" style="3" customWidth="1"/>
    <col min="15414" max="15414" width="13.109375" style="3" customWidth="1"/>
    <col min="15415" max="15415" width="16.44140625" style="3" customWidth="1"/>
    <col min="15416" max="15416" width="18.5546875" style="3" customWidth="1"/>
    <col min="15417" max="15417" width="8.109375" style="3" bestFit="1" customWidth="1"/>
    <col min="15418" max="15660" width="58.33203125" style="3"/>
    <col min="15661" max="15661" width="9" style="3" customWidth="1"/>
    <col min="15662" max="15662" width="60.33203125" style="3" customWidth="1"/>
    <col min="15663" max="15663" width="15.6640625" style="3" bestFit="1" customWidth="1"/>
    <col min="15664" max="15664" width="14.109375" style="3" bestFit="1" customWidth="1"/>
    <col min="15665" max="15665" width="14.109375" style="3" customWidth="1"/>
    <col min="15666" max="15666" width="14.109375" style="3" bestFit="1" customWidth="1"/>
    <col min="15667" max="15668" width="13.109375" style="3" bestFit="1" customWidth="1"/>
    <col min="15669" max="15669" width="14" style="3" customWidth="1"/>
    <col min="15670" max="15670" width="13.109375" style="3" customWidth="1"/>
    <col min="15671" max="15671" width="16.44140625" style="3" customWidth="1"/>
    <col min="15672" max="15672" width="18.5546875" style="3" customWidth="1"/>
    <col min="15673" max="15673" width="8.109375" style="3" bestFit="1" customWidth="1"/>
    <col min="15674" max="15916" width="58.33203125" style="3"/>
    <col min="15917" max="15917" width="9" style="3" customWidth="1"/>
    <col min="15918" max="15918" width="60.33203125" style="3" customWidth="1"/>
    <col min="15919" max="15919" width="15.6640625" style="3" bestFit="1" customWidth="1"/>
    <col min="15920" max="15920" width="14.109375" style="3" bestFit="1" customWidth="1"/>
    <col min="15921" max="15921" width="14.109375" style="3" customWidth="1"/>
    <col min="15922" max="15922" width="14.109375" style="3" bestFit="1" customWidth="1"/>
    <col min="15923" max="15924" width="13.109375" style="3" bestFit="1" customWidth="1"/>
    <col min="15925" max="15925" width="14" style="3" customWidth="1"/>
    <col min="15926" max="15926" width="13.109375" style="3" customWidth="1"/>
    <col min="15927" max="15927" width="16.44140625" style="3" customWidth="1"/>
    <col min="15928" max="15928" width="18.5546875" style="3" customWidth="1"/>
    <col min="15929" max="15929" width="8.109375" style="3" bestFit="1" customWidth="1"/>
    <col min="15930" max="16384" width="58.33203125" style="3"/>
  </cols>
  <sheetData>
    <row r="1" spans="1:11" s="42" customFormat="1" ht="13.8" x14ac:dyDescent="0.25">
      <c r="H1" s="69"/>
      <c r="I1" s="73" t="s">
        <v>51</v>
      </c>
      <c r="J1" s="73"/>
      <c r="K1" s="73"/>
    </row>
    <row r="2" spans="1:11" s="42" customFormat="1" ht="13.8" hidden="1" x14ac:dyDescent="0.25">
      <c r="H2" s="73" t="s">
        <v>57</v>
      </c>
      <c r="I2" s="73"/>
      <c r="J2" s="73"/>
      <c r="K2" s="73"/>
    </row>
    <row r="3" spans="1:11" s="42" customFormat="1" ht="13.8" hidden="1" x14ac:dyDescent="0.25">
      <c r="H3" s="69"/>
      <c r="I3" s="73" t="s">
        <v>58</v>
      </c>
      <c r="J3" s="73"/>
      <c r="K3" s="73"/>
    </row>
    <row r="4" spans="1:11" s="42" customFormat="1" ht="13.8" hidden="1" x14ac:dyDescent="0.25">
      <c r="H4" s="73" t="s">
        <v>59</v>
      </c>
      <c r="I4" s="73"/>
      <c r="J4" s="73"/>
      <c r="K4" s="73"/>
    </row>
    <row r="5" spans="1:11" s="42" customFormat="1" ht="13.8" hidden="1" x14ac:dyDescent="0.25">
      <c r="H5" s="73" t="s">
        <v>52</v>
      </c>
      <c r="I5" s="73"/>
      <c r="J5" s="73"/>
      <c r="K5" s="73"/>
    </row>
    <row r="6" spans="1:11" s="42" customFormat="1" ht="13.8" x14ac:dyDescent="0.25">
      <c r="H6" s="73" t="s">
        <v>57</v>
      </c>
      <c r="I6" s="73"/>
      <c r="J6" s="73"/>
      <c r="K6" s="73"/>
    </row>
    <row r="7" spans="1:11" s="42" customFormat="1" ht="13.8" x14ac:dyDescent="0.25">
      <c r="H7" s="73" t="s">
        <v>63</v>
      </c>
      <c r="I7" s="73"/>
      <c r="J7" s="73"/>
      <c r="K7" s="73"/>
    </row>
    <row r="8" spans="1:11" s="42" customFormat="1" ht="13.8" x14ac:dyDescent="0.25">
      <c r="H8" s="73" t="s">
        <v>64</v>
      </c>
      <c r="I8" s="73"/>
      <c r="J8" s="73"/>
      <c r="K8" s="73"/>
    </row>
    <row r="9" spans="1:11" s="42" customFormat="1" ht="13.8" x14ac:dyDescent="0.25">
      <c r="H9" s="73" t="s">
        <v>52</v>
      </c>
      <c r="I9" s="73"/>
      <c r="J9" s="73"/>
      <c r="K9" s="73"/>
    </row>
    <row r="10" spans="1:11" s="45" customFormat="1" ht="13.8" x14ac:dyDescent="0.3">
      <c r="A10" s="43"/>
      <c r="B10" s="44"/>
    </row>
    <row r="11" spans="1:11" s="45" customFormat="1" ht="13.8" x14ac:dyDescent="0.3">
      <c r="A11" s="46"/>
      <c r="B11" s="47"/>
      <c r="C11" s="48"/>
      <c r="D11" s="48"/>
      <c r="E11" s="48"/>
      <c r="F11" s="48"/>
      <c r="G11" s="49"/>
      <c r="H11" s="49"/>
      <c r="I11" s="70" t="s">
        <v>51</v>
      </c>
      <c r="J11" s="71"/>
      <c r="K11" s="71"/>
    </row>
    <row r="12" spans="1:11" s="45" customFormat="1" ht="13.8" x14ac:dyDescent="0.3">
      <c r="A12" s="46"/>
      <c r="B12" s="47"/>
      <c r="C12" s="48"/>
      <c r="D12" s="48"/>
      <c r="E12" s="48"/>
      <c r="F12" s="48"/>
      <c r="G12" s="70" t="s">
        <v>57</v>
      </c>
      <c r="H12" s="71"/>
      <c r="I12" s="71"/>
      <c r="J12" s="71"/>
      <c r="K12" s="71"/>
    </row>
    <row r="13" spans="1:11" s="45" customFormat="1" ht="13.8" x14ac:dyDescent="0.3">
      <c r="A13" s="46"/>
      <c r="B13" s="47"/>
      <c r="C13" s="48"/>
      <c r="D13" s="48"/>
      <c r="E13" s="48"/>
      <c r="F13" s="48"/>
      <c r="G13" s="70" t="s">
        <v>52</v>
      </c>
      <c r="H13" s="70"/>
      <c r="I13" s="70"/>
      <c r="J13" s="70"/>
      <c r="K13" s="70"/>
    </row>
    <row r="14" spans="1:11" x14ac:dyDescent="0.3">
      <c r="A14" s="32"/>
      <c r="B14" s="1"/>
      <c r="C14" s="2"/>
      <c r="D14" s="2"/>
      <c r="E14" s="2"/>
      <c r="F14" s="2"/>
      <c r="G14" s="2"/>
      <c r="H14" s="2"/>
      <c r="I14" s="2"/>
      <c r="J14" s="2"/>
      <c r="K14" s="2"/>
    </row>
    <row r="15" spans="1:11" ht="15.6" x14ac:dyDescent="0.3">
      <c r="A15" s="72" t="s">
        <v>53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</row>
    <row r="16" spans="1:11" x14ac:dyDescent="0.3">
      <c r="B16" s="6"/>
      <c r="D16" s="4"/>
      <c r="E16" s="4"/>
      <c r="F16" s="4"/>
      <c r="G16" s="4"/>
      <c r="H16" s="4"/>
      <c r="J16" s="4"/>
      <c r="K16" s="4" t="s">
        <v>0</v>
      </c>
    </row>
    <row r="17" spans="1:12" s="21" customFormat="1" ht="26.4" x14ac:dyDescent="0.3">
      <c r="A17" s="18" t="s">
        <v>1</v>
      </c>
      <c r="B17" s="19" t="s">
        <v>2</v>
      </c>
      <c r="C17" s="18" t="s">
        <v>3</v>
      </c>
      <c r="D17" s="18" t="s">
        <v>4</v>
      </c>
      <c r="E17" s="18" t="s">
        <v>5</v>
      </c>
      <c r="F17" s="18" t="s">
        <v>6</v>
      </c>
      <c r="G17" s="18" t="s">
        <v>7</v>
      </c>
      <c r="H17" s="20" t="s">
        <v>8</v>
      </c>
      <c r="I17" s="18" t="s">
        <v>9</v>
      </c>
      <c r="J17" s="18" t="s">
        <v>10</v>
      </c>
      <c r="K17" s="20" t="s">
        <v>11</v>
      </c>
    </row>
    <row r="18" spans="1:12" s="21" customFormat="1" ht="5.4" customHeight="1" x14ac:dyDescent="0.3">
      <c r="A18" s="18"/>
      <c r="B18" s="19"/>
      <c r="C18" s="18"/>
      <c r="D18" s="18"/>
      <c r="E18" s="18"/>
      <c r="F18" s="18"/>
      <c r="G18" s="18"/>
      <c r="H18" s="20"/>
      <c r="I18" s="18"/>
      <c r="J18" s="18"/>
      <c r="K18" s="20"/>
    </row>
    <row r="19" spans="1:12" s="21" customFormat="1" ht="19.5" customHeight="1" x14ac:dyDescent="0.3">
      <c r="A19" s="18">
        <v>1000000</v>
      </c>
      <c r="B19" s="18" t="s">
        <v>12</v>
      </c>
      <c r="C19" s="35">
        <f>SUM(C20+C27+C31+C37+C40)</f>
        <v>1429294108</v>
      </c>
      <c r="D19" s="35">
        <f t="shared" ref="D19:K19" si="0">SUM(D20+D27+D31+D37+D40)</f>
        <v>69354922</v>
      </c>
      <c r="E19" s="35">
        <f t="shared" si="0"/>
        <v>123403461</v>
      </c>
      <c r="F19" s="35">
        <f t="shared" si="0"/>
        <v>77942164</v>
      </c>
      <c r="G19" s="35">
        <f t="shared" si="0"/>
        <v>33801879</v>
      </c>
      <c r="H19" s="35">
        <f t="shared" si="0"/>
        <v>45756356</v>
      </c>
      <c r="I19" s="35">
        <f t="shared" si="0"/>
        <v>33566945</v>
      </c>
      <c r="J19" s="35">
        <f t="shared" si="0"/>
        <v>7310121</v>
      </c>
      <c r="K19" s="35">
        <f t="shared" si="0"/>
        <v>1820429956</v>
      </c>
      <c r="L19" s="36"/>
    </row>
    <row r="20" spans="1:12" s="7" customFormat="1" x14ac:dyDescent="0.3">
      <c r="A20" s="14">
        <v>1010000</v>
      </c>
      <c r="B20" s="22" t="s">
        <v>13</v>
      </c>
      <c r="C20" s="17">
        <f>SUM(C21+C22+C23+C24+C25)</f>
        <v>775476527</v>
      </c>
      <c r="D20" s="17">
        <f t="shared" ref="D20:K20" si="1">SUM(D21+D22+D23+D24+D25)</f>
        <v>65861490</v>
      </c>
      <c r="E20" s="17">
        <f t="shared" si="1"/>
        <v>102376228</v>
      </c>
      <c r="F20" s="17">
        <f t="shared" si="1"/>
        <v>56626245</v>
      </c>
      <c r="G20" s="17">
        <f t="shared" si="1"/>
        <v>23849582</v>
      </c>
      <c r="H20" s="17">
        <f t="shared" si="1"/>
        <v>38951027</v>
      </c>
      <c r="I20" s="17">
        <f t="shared" si="1"/>
        <v>21124967</v>
      </c>
      <c r="J20" s="17">
        <f t="shared" si="1"/>
        <v>5990851</v>
      </c>
      <c r="K20" s="17">
        <f t="shared" si="1"/>
        <v>1090256917</v>
      </c>
      <c r="L20" s="8"/>
    </row>
    <row r="21" spans="1:12" s="7" customFormat="1" x14ac:dyDescent="0.3">
      <c r="A21" s="14">
        <v>1010100</v>
      </c>
      <c r="B21" s="23" t="s">
        <v>14</v>
      </c>
      <c r="C21" s="17"/>
      <c r="D21" s="17"/>
      <c r="E21" s="17"/>
      <c r="F21" s="17"/>
      <c r="G21" s="17"/>
      <c r="H21" s="17"/>
      <c r="I21" s="17"/>
      <c r="J21" s="17"/>
      <c r="K21" s="17">
        <f t="shared" ref="K21:K25" si="2">SUM(C21+D21+E21+F21+G21+H21+I21+J21)</f>
        <v>0</v>
      </c>
      <c r="L21" s="8"/>
    </row>
    <row r="22" spans="1:12" s="7" customFormat="1" ht="26.4" x14ac:dyDescent="0.3">
      <c r="A22" s="14">
        <v>1010200</v>
      </c>
      <c r="B22" s="23" t="s">
        <v>15</v>
      </c>
      <c r="C22" s="17">
        <v>733509899</v>
      </c>
      <c r="D22" s="17">
        <v>61779401</v>
      </c>
      <c r="E22" s="17">
        <v>93522102</v>
      </c>
      <c r="F22" s="17">
        <v>51533347</v>
      </c>
      <c r="G22" s="17">
        <v>21012392</v>
      </c>
      <c r="H22" s="17">
        <v>34916936</v>
      </c>
      <c r="I22" s="17">
        <v>18108589</v>
      </c>
      <c r="J22" s="17">
        <v>4418886</v>
      </c>
      <c r="K22" s="17">
        <f>SUM(C22+D22+E22+F22+G22+H22+I22+J22)</f>
        <v>1018801552</v>
      </c>
      <c r="L22" s="8"/>
    </row>
    <row r="23" spans="1:12" s="7" customFormat="1" x14ac:dyDescent="0.3">
      <c r="A23" s="14">
        <v>1010400</v>
      </c>
      <c r="B23" s="23" t="s">
        <v>16</v>
      </c>
      <c r="C23" s="17">
        <v>4665600</v>
      </c>
      <c r="D23" s="17">
        <v>0</v>
      </c>
      <c r="E23" s="17">
        <v>2342400</v>
      </c>
      <c r="F23" s="17">
        <v>1305600</v>
      </c>
      <c r="G23" s="17">
        <v>960000</v>
      </c>
      <c r="H23" s="17">
        <v>499200</v>
      </c>
      <c r="I23" s="17">
        <v>499200</v>
      </c>
      <c r="J23" s="17">
        <v>422400</v>
      </c>
      <c r="K23" s="17">
        <f t="shared" si="2"/>
        <v>10694400</v>
      </c>
      <c r="L23" s="8"/>
    </row>
    <row r="24" spans="1:12" s="7" customFormat="1" x14ac:dyDescent="0.3">
      <c r="A24" s="14">
        <v>1010700</v>
      </c>
      <c r="B24" s="23" t="s">
        <v>17</v>
      </c>
      <c r="C24" s="17">
        <f>8906006-461665-2425621</f>
        <v>6018720</v>
      </c>
      <c r="D24" s="17">
        <f>3412129+78784-58877</f>
        <v>3432036</v>
      </c>
      <c r="E24" s="17"/>
      <c r="F24" s="17"/>
      <c r="G24" s="17"/>
      <c r="H24" s="17"/>
      <c r="I24" s="17"/>
      <c r="J24" s="17"/>
      <c r="K24" s="17">
        <f t="shared" si="2"/>
        <v>9450756</v>
      </c>
      <c r="L24" s="8"/>
    </row>
    <row r="25" spans="1:12" s="7" customFormat="1" ht="66.75" customHeight="1" x14ac:dyDescent="0.3">
      <c r="A25" s="14">
        <v>1010800</v>
      </c>
      <c r="B25" s="38" t="s">
        <v>55</v>
      </c>
      <c r="C25" s="17">
        <v>31282308</v>
      </c>
      <c r="D25" s="17">
        <v>650053</v>
      </c>
      <c r="E25" s="17">
        <v>6511726</v>
      </c>
      <c r="F25" s="17">
        <v>3787298</v>
      </c>
      <c r="G25" s="17">
        <v>1877190</v>
      </c>
      <c r="H25" s="17">
        <v>3534891</v>
      </c>
      <c r="I25" s="17">
        <v>2517178</v>
      </c>
      <c r="J25" s="17">
        <v>1149565</v>
      </c>
      <c r="K25" s="17">
        <f t="shared" si="2"/>
        <v>51310209</v>
      </c>
      <c r="L25" s="8"/>
    </row>
    <row r="26" spans="1:12" s="7" customFormat="1" ht="5.4" customHeight="1" x14ac:dyDescent="0.3">
      <c r="A26" s="14"/>
      <c r="B26" s="23"/>
      <c r="C26" s="17"/>
      <c r="D26" s="17"/>
      <c r="E26" s="17"/>
      <c r="F26" s="17"/>
      <c r="G26" s="17"/>
      <c r="H26" s="17"/>
      <c r="I26" s="17"/>
      <c r="J26" s="17"/>
      <c r="K26" s="17"/>
      <c r="L26" s="8"/>
    </row>
    <row r="27" spans="1:12" s="13" customFormat="1" ht="26.4" x14ac:dyDescent="0.3">
      <c r="A27" s="14">
        <v>1020000</v>
      </c>
      <c r="B27" s="23" t="s">
        <v>18</v>
      </c>
      <c r="C27" s="17">
        <f t="shared" ref="C27:J27" si="3">SUM(C28:C29)</f>
        <v>23922771</v>
      </c>
      <c r="D27" s="17">
        <f t="shared" si="3"/>
        <v>147311</v>
      </c>
      <c r="E27" s="17">
        <f t="shared" si="3"/>
        <v>9171697</v>
      </c>
      <c r="F27" s="17">
        <f t="shared" si="3"/>
        <v>730369</v>
      </c>
      <c r="G27" s="17">
        <f t="shared" si="3"/>
        <v>4833997</v>
      </c>
      <c r="H27" s="17">
        <f t="shared" si="3"/>
        <v>142522</v>
      </c>
      <c r="I27" s="17">
        <f t="shared" si="3"/>
        <v>13760</v>
      </c>
      <c r="J27" s="17">
        <f t="shared" si="3"/>
        <v>165709</v>
      </c>
      <c r="K27" s="17">
        <f>SUM(C27+D27+E27+F27+G27+H27+I27+J27)</f>
        <v>39128136</v>
      </c>
      <c r="L27" s="12"/>
    </row>
    <row r="28" spans="1:12" s="7" customFormat="1" x14ac:dyDescent="0.3">
      <c r="A28" s="14">
        <v>1020200</v>
      </c>
      <c r="B28" s="23" t="s">
        <v>19</v>
      </c>
      <c r="C28" s="17">
        <v>22556470</v>
      </c>
      <c r="D28" s="17">
        <v>0</v>
      </c>
      <c r="E28" s="17">
        <v>9004690</v>
      </c>
      <c r="F28" s="17">
        <v>502904</v>
      </c>
      <c r="G28" s="17">
        <v>4682957</v>
      </c>
      <c r="H28" s="17">
        <v>11220</v>
      </c>
      <c r="I28" s="17">
        <v>0</v>
      </c>
      <c r="J28" s="17">
        <v>81229</v>
      </c>
      <c r="K28" s="17">
        <f t="shared" ref="K28:K29" si="4">SUM(C28+D28+E28+F28+G28+H28+I28+J28)</f>
        <v>36839470</v>
      </c>
      <c r="L28" s="8"/>
    </row>
    <row r="29" spans="1:12" s="7" customFormat="1" x14ac:dyDescent="0.3">
      <c r="A29" s="14">
        <v>1020500</v>
      </c>
      <c r="B29" s="23" t="s">
        <v>20</v>
      </c>
      <c r="C29" s="17">
        <v>1366301</v>
      </c>
      <c r="D29" s="17">
        <v>147311</v>
      </c>
      <c r="E29" s="17">
        <v>167007</v>
      </c>
      <c r="F29" s="17">
        <v>227465</v>
      </c>
      <c r="G29" s="17">
        <v>151040</v>
      </c>
      <c r="H29" s="17">
        <v>131302</v>
      </c>
      <c r="I29" s="17">
        <v>13760</v>
      </c>
      <c r="J29" s="17">
        <v>84480</v>
      </c>
      <c r="K29" s="17">
        <f t="shared" si="4"/>
        <v>2288666</v>
      </c>
      <c r="L29" s="8"/>
    </row>
    <row r="30" spans="1:12" s="7" customFormat="1" ht="6.6" customHeight="1" x14ac:dyDescent="0.3">
      <c r="A30" s="14"/>
      <c r="B30" s="23"/>
      <c r="C30" s="17"/>
      <c r="D30" s="17"/>
      <c r="E30" s="17"/>
      <c r="F30" s="17"/>
      <c r="G30" s="17"/>
      <c r="H30" s="17"/>
      <c r="I30" s="17"/>
      <c r="J30" s="17"/>
      <c r="K30" s="17"/>
      <c r="L30" s="8"/>
    </row>
    <row r="31" spans="1:12" s="7" customFormat="1" x14ac:dyDescent="0.3">
      <c r="A31" s="14">
        <v>1050000</v>
      </c>
      <c r="B31" s="23" t="s">
        <v>21</v>
      </c>
      <c r="C31" s="17">
        <v>4340887</v>
      </c>
      <c r="D31" s="17">
        <v>3117063</v>
      </c>
      <c r="E31" s="17">
        <v>1984917</v>
      </c>
      <c r="F31" s="17">
        <v>13773469</v>
      </c>
      <c r="G31" s="17">
        <v>405021</v>
      </c>
      <c r="H31" s="17">
        <v>2839743</v>
      </c>
      <c r="I31" s="17">
        <v>10752652</v>
      </c>
      <c r="J31" s="17">
        <v>338699</v>
      </c>
      <c r="K31" s="17">
        <f t="shared" ref="K31:K38" si="5">SUM(C31+D31+E31+F31+G31+H31+I31+J31)</f>
        <v>37552451</v>
      </c>
      <c r="L31" s="8"/>
    </row>
    <row r="32" spans="1:12" s="7" customFormat="1" ht="26.4" x14ac:dyDescent="0.3">
      <c r="A32" s="14">
        <v>1050200</v>
      </c>
      <c r="B32" s="23" t="s">
        <v>22</v>
      </c>
      <c r="C32" s="17">
        <v>4064242</v>
      </c>
      <c r="D32" s="17">
        <v>3117063</v>
      </c>
      <c r="E32" s="17">
        <v>1547117</v>
      </c>
      <c r="F32" s="17">
        <v>310710</v>
      </c>
      <c r="G32" s="17">
        <v>190467</v>
      </c>
      <c r="H32" s="17">
        <v>696884</v>
      </c>
      <c r="I32" s="17">
        <v>644716</v>
      </c>
      <c r="J32" s="17">
        <v>231459</v>
      </c>
      <c r="K32" s="17">
        <f t="shared" si="5"/>
        <v>10802658</v>
      </c>
      <c r="L32" s="8"/>
    </row>
    <row r="33" spans="1:12" s="7" customFormat="1" ht="39.6" x14ac:dyDescent="0.3">
      <c r="A33" s="14">
        <v>1050400</v>
      </c>
      <c r="B33" s="23" t="s">
        <v>23</v>
      </c>
      <c r="C33" s="17">
        <v>0</v>
      </c>
      <c r="D33" s="17">
        <v>0</v>
      </c>
      <c r="E33" s="17">
        <v>330000</v>
      </c>
      <c r="F33" s="17">
        <v>7000000</v>
      </c>
      <c r="G33" s="17">
        <v>130000</v>
      </c>
      <c r="H33" s="17">
        <v>1410000</v>
      </c>
      <c r="I33" s="17">
        <v>6355000</v>
      </c>
      <c r="J33" s="17">
        <v>7897</v>
      </c>
      <c r="K33" s="17">
        <f t="shared" si="5"/>
        <v>15232897</v>
      </c>
      <c r="L33" s="8"/>
    </row>
    <row r="34" spans="1:12" s="7" customFormat="1" x14ac:dyDescent="0.3">
      <c r="A34" s="14">
        <v>1051100</v>
      </c>
      <c r="B34" s="23" t="s">
        <v>24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f>SUM(C34+D34+E34+F34+G34+H34+I34+J34)</f>
        <v>0</v>
      </c>
      <c r="L34" s="8"/>
    </row>
    <row r="35" spans="1:12" s="13" customFormat="1" x14ac:dyDescent="0.3">
      <c r="A35" s="14">
        <v>1051200</v>
      </c>
      <c r="B35" s="23" t="s">
        <v>25</v>
      </c>
      <c r="C35" s="17">
        <v>0</v>
      </c>
      <c r="D35" s="17">
        <v>0</v>
      </c>
      <c r="E35" s="17">
        <v>107800</v>
      </c>
      <c r="F35" s="17">
        <v>6450000</v>
      </c>
      <c r="G35" s="17">
        <v>82500</v>
      </c>
      <c r="H35" s="17">
        <v>710750</v>
      </c>
      <c r="I35" s="17">
        <v>3750000</v>
      </c>
      <c r="J35" s="17">
        <v>6100</v>
      </c>
      <c r="K35" s="17">
        <f t="shared" si="5"/>
        <v>11107150</v>
      </c>
      <c r="L35" s="12"/>
    </row>
    <row r="36" spans="1:12" s="13" customFormat="1" ht="5.4" customHeight="1" x14ac:dyDescent="0.3">
      <c r="A36" s="14"/>
      <c r="B36" s="23"/>
      <c r="C36" s="17"/>
      <c r="D36" s="17"/>
      <c r="E36" s="17"/>
      <c r="F36" s="17"/>
      <c r="G36" s="17"/>
      <c r="H36" s="17"/>
      <c r="I36" s="17"/>
      <c r="J36" s="17"/>
      <c r="K36" s="17">
        <f t="shared" si="5"/>
        <v>0</v>
      </c>
      <c r="L36" s="12"/>
    </row>
    <row r="37" spans="1:12" s="7" customFormat="1" ht="19.2" customHeight="1" x14ac:dyDescent="0.3">
      <c r="A37" s="14">
        <v>1060000</v>
      </c>
      <c r="B37" s="23" t="s">
        <v>26</v>
      </c>
      <c r="C37" s="17">
        <f>SUM(C38)</f>
        <v>605346242</v>
      </c>
      <c r="D37" s="17">
        <f t="shared" ref="D37:J37" si="6">SUM(D38)</f>
        <v>0</v>
      </c>
      <c r="E37" s="17">
        <f t="shared" si="6"/>
        <v>0</v>
      </c>
      <c r="F37" s="17">
        <f t="shared" si="6"/>
        <v>0</v>
      </c>
      <c r="G37" s="17">
        <f t="shared" si="6"/>
        <v>0</v>
      </c>
      <c r="H37" s="17">
        <f t="shared" si="6"/>
        <v>0</v>
      </c>
      <c r="I37" s="17">
        <f t="shared" si="6"/>
        <v>0</v>
      </c>
      <c r="J37" s="17">
        <f t="shared" si="6"/>
        <v>0</v>
      </c>
      <c r="K37" s="17">
        <f t="shared" si="5"/>
        <v>605346242</v>
      </c>
      <c r="L37" s="8"/>
    </row>
    <row r="38" spans="1:12" s="7" customFormat="1" x14ac:dyDescent="0.3">
      <c r="A38" s="14">
        <v>1060400</v>
      </c>
      <c r="B38" s="16" t="s">
        <v>50</v>
      </c>
      <c r="C38" s="17">
        <f>838161040-168313008-45307143-14511712-4682935</f>
        <v>605346242</v>
      </c>
      <c r="D38" s="17"/>
      <c r="E38" s="17"/>
      <c r="F38" s="17"/>
      <c r="G38" s="17"/>
      <c r="H38" s="17"/>
      <c r="I38" s="17"/>
      <c r="J38" s="17"/>
      <c r="K38" s="17">
        <f t="shared" si="5"/>
        <v>605346242</v>
      </c>
      <c r="L38" s="8"/>
    </row>
    <row r="39" spans="1:12" s="7" customFormat="1" ht="6" customHeight="1" x14ac:dyDescent="0.3">
      <c r="A39" s="14"/>
      <c r="B39" s="23"/>
      <c r="C39" s="17"/>
      <c r="D39" s="17"/>
      <c r="E39" s="17"/>
      <c r="F39" s="17"/>
      <c r="G39" s="17"/>
      <c r="H39" s="17"/>
      <c r="I39" s="17"/>
      <c r="J39" s="17"/>
      <c r="K39" s="17"/>
      <c r="L39" s="8"/>
    </row>
    <row r="40" spans="1:12" s="7" customFormat="1" x14ac:dyDescent="0.3">
      <c r="A40" s="14">
        <v>1400000</v>
      </c>
      <c r="B40" s="23" t="s">
        <v>27</v>
      </c>
      <c r="C40" s="17">
        <f>C41</f>
        <v>20207681</v>
      </c>
      <c r="D40" s="17">
        <f t="shared" ref="D40:K40" si="7">D41</f>
        <v>229058</v>
      </c>
      <c r="E40" s="17">
        <f t="shared" si="7"/>
        <v>9870619</v>
      </c>
      <c r="F40" s="17">
        <f t="shared" si="7"/>
        <v>6812081</v>
      </c>
      <c r="G40" s="17">
        <f t="shared" si="7"/>
        <v>4713279</v>
      </c>
      <c r="H40" s="17">
        <f t="shared" si="7"/>
        <v>3823064</v>
      </c>
      <c r="I40" s="17">
        <f t="shared" si="7"/>
        <v>1675566</v>
      </c>
      <c r="J40" s="17">
        <f t="shared" si="7"/>
        <v>814862</v>
      </c>
      <c r="K40" s="17">
        <f t="shared" si="7"/>
        <v>48146210</v>
      </c>
      <c r="L40" s="8"/>
    </row>
    <row r="41" spans="1:12" s="7" customFormat="1" x14ac:dyDescent="0.3">
      <c r="A41" s="14">
        <v>1400100</v>
      </c>
      <c r="B41" s="23" t="s">
        <v>28</v>
      </c>
      <c r="C41" s="17">
        <v>20207681</v>
      </c>
      <c r="D41" s="17">
        <v>229058</v>
      </c>
      <c r="E41" s="17">
        <v>9870619</v>
      </c>
      <c r="F41" s="17">
        <v>6812081</v>
      </c>
      <c r="G41" s="17">
        <v>4713279</v>
      </c>
      <c r="H41" s="17">
        <v>3823064</v>
      </c>
      <c r="I41" s="17">
        <v>1675566</v>
      </c>
      <c r="J41" s="17">
        <v>814862</v>
      </c>
      <c r="K41" s="17">
        <f>SUM(C41+D41+E41+F41+G41+H41+I41+J41)</f>
        <v>48146210</v>
      </c>
      <c r="L41" s="8"/>
    </row>
    <row r="42" spans="1:12" s="7" customFormat="1" ht="7.2" customHeight="1" x14ac:dyDescent="0.3">
      <c r="A42" s="14"/>
      <c r="B42" s="23"/>
      <c r="C42" s="11"/>
      <c r="D42" s="11"/>
      <c r="E42" s="11"/>
      <c r="F42" s="11"/>
      <c r="G42" s="11"/>
      <c r="H42" s="11"/>
      <c r="I42" s="11"/>
      <c r="J42" s="11"/>
      <c r="K42" s="10"/>
      <c r="L42" s="8"/>
    </row>
    <row r="43" spans="1:12" s="21" customFormat="1" ht="21" customHeight="1" x14ac:dyDescent="0.3">
      <c r="A43" s="18">
        <v>2000000</v>
      </c>
      <c r="B43" s="19" t="s">
        <v>29</v>
      </c>
      <c r="C43" s="37">
        <f>SUM(C44+C52+C54+C56)</f>
        <v>45183760</v>
      </c>
      <c r="D43" s="37">
        <f t="shared" ref="D43:K43" si="8">SUM(D44+D52+D54+D56)</f>
        <v>190888</v>
      </c>
      <c r="E43" s="37">
        <f t="shared" si="8"/>
        <v>9040301</v>
      </c>
      <c r="F43" s="37">
        <f t="shared" si="8"/>
        <v>11289808</v>
      </c>
      <c r="G43" s="37">
        <f t="shared" si="8"/>
        <v>2234976</v>
      </c>
      <c r="H43" s="37">
        <f t="shared" si="8"/>
        <v>2868355</v>
      </c>
      <c r="I43" s="37">
        <f t="shared" si="8"/>
        <v>4554878</v>
      </c>
      <c r="J43" s="37">
        <f t="shared" si="8"/>
        <v>751957</v>
      </c>
      <c r="K43" s="37">
        <f t="shared" si="8"/>
        <v>76114923</v>
      </c>
      <c r="L43" s="36"/>
    </row>
    <row r="44" spans="1:12" s="7" customFormat="1" ht="26.4" x14ac:dyDescent="0.3">
      <c r="A44" s="14">
        <v>2010000</v>
      </c>
      <c r="B44" s="23" t="s">
        <v>30</v>
      </c>
      <c r="C44" s="17">
        <v>18214014</v>
      </c>
      <c r="D44" s="17">
        <v>7539</v>
      </c>
      <c r="E44" s="17">
        <v>1069311</v>
      </c>
      <c r="F44" s="17">
        <v>7010974</v>
      </c>
      <c r="G44" s="17">
        <v>162212</v>
      </c>
      <c r="H44" s="17">
        <v>292511</v>
      </c>
      <c r="I44" s="17">
        <v>3435648</v>
      </c>
      <c r="J44" s="17">
        <v>15386</v>
      </c>
      <c r="K44" s="17">
        <f t="shared" ref="K44:K54" si="9">SUM(C44+D44+E44+F44+G44+H44+I44+J44)</f>
        <v>30207595</v>
      </c>
      <c r="L44" s="8"/>
    </row>
    <row r="45" spans="1:12" s="7" customFormat="1" ht="26.4" x14ac:dyDescent="0.3">
      <c r="A45" s="14">
        <v>2010200</v>
      </c>
      <c r="B45" s="23" t="s">
        <v>31</v>
      </c>
      <c r="C45" s="17">
        <v>1589197</v>
      </c>
      <c r="D45" s="17">
        <v>7539</v>
      </c>
      <c r="E45" s="17">
        <v>429823</v>
      </c>
      <c r="F45" s="17">
        <v>143654</v>
      </c>
      <c r="G45" s="17">
        <v>108363</v>
      </c>
      <c r="H45" s="17">
        <v>149606</v>
      </c>
      <c r="I45" s="17">
        <v>90955</v>
      </c>
      <c r="J45" s="17">
        <v>15386</v>
      </c>
      <c r="K45" s="17">
        <f t="shared" si="9"/>
        <v>2534523</v>
      </c>
      <c r="L45" s="8"/>
    </row>
    <row r="46" spans="1:12" s="7" customFormat="1" ht="26.4" x14ac:dyDescent="0.3">
      <c r="A46" s="14">
        <v>2010300</v>
      </c>
      <c r="B46" s="23" t="s">
        <v>32</v>
      </c>
      <c r="C46" s="17">
        <v>282</v>
      </c>
      <c r="D46" s="17">
        <v>0</v>
      </c>
      <c r="E46" s="17">
        <v>479352</v>
      </c>
      <c r="F46" s="17">
        <v>6837023</v>
      </c>
      <c r="G46" s="17">
        <v>0</v>
      </c>
      <c r="H46" s="17">
        <v>0</v>
      </c>
      <c r="I46" s="17">
        <v>0</v>
      </c>
      <c r="J46" s="17">
        <v>0</v>
      </c>
      <c r="K46" s="17">
        <f t="shared" si="9"/>
        <v>7316657</v>
      </c>
      <c r="L46" s="8"/>
    </row>
    <row r="47" spans="1:12" s="7" customFormat="1" x14ac:dyDescent="0.3">
      <c r="A47" s="14">
        <v>2010400</v>
      </c>
      <c r="B47" s="23" t="s">
        <v>33</v>
      </c>
      <c r="C47" s="17">
        <v>85000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f t="shared" si="9"/>
        <v>85000</v>
      </c>
      <c r="L47" s="8"/>
    </row>
    <row r="48" spans="1:12" s="7" customFormat="1" x14ac:dyDescent="0.3">
      <c r="A48" s="14">
        <v>2010500</v>
      </c>
      <c r="B48" s="23" t="s">
        <v>34</v>
      </c>
      <c r="C48" s="17">
        <v>69296</v>
      </c>
      <c r="D48" s="17">
        <v>0</v>
      </c>
      <c r="E48" s="17">
        <v>39937</v>
      </c>
      <c r="F48" s="17">
        <v>1297</v>
      </c>
      <c r="G48" s="17">
        <v>706</v>
      </c>
      <c r="H48" s="17">
        <v>142905</v>
      </c>
      <c r="I48" s="17">
        <v>0</v>
      </c>
      <c r="J48" s="17">
        <v>0</v>
      </c>
      <c r="K48" s="17">
        <f t="shared" si="9"/>
        <v>254141</v>
      </c>
      <c r="L48" s="8"/>
    </row>
    <row r="49" spans="1:12" s="7" customFormat="1" x14ac:dyDescent="0.3">
      <c r="A49" s="14">
        <v>2010900</v>
      </c>
      <c r="B49" s="23" t="s">
        <v>35</v>
      </c>
      <c r="C49" s="17">
        <v>2053704</v>
      </c>
      <c r="D49" s="17">
        <v>0</v>
      </c>
      <c r="E49" s="17">
        <v>31749</v>
      </c>
      <c r="F49" s="17">
        <v>0</v>
      </c>
      <c r="G49" s="17">
        <v>3843</v>
      </c>
      <c r="H49" s="17">
        <v>0</v>
      </c>
      <c r="I49" s="17">
        <v>3344693</v>
      </c>
      <c r="J49" s="17">
        <v>0</v>
      </c>
      <c r="K49" s="17">
        <f t="shared" si="9"/>
        <v>5433989</v>
      </c>
      <c r="L49" s="8"/>
    </row>
    <row r="50" spans="1:12" s="7" customFormat="1" x14ac:dyDescent="0.3">
      <c r="A50" s="14">
        <v>2011000</v>
      </c>
      <c r="B50" s="23" t="s">
        <v>36</v>
      </c>
      <c r="C50" s="17">
        <v>11296260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f t="shared" si="9"/>
        <v>11296260</v>
      </c>
      <c r="L50" s="8"/>
    </row>
    <row r="51" spans="1:12" s="7" customFormat="1" ht="5.4" customHeight="1" x14ac:dyDescent="0.3">
      <c r="A51" s="14"/>
      <c r="B51" s="23"/>
      <c r="C51" s="17"/>
      <c r="D51" s="17"/>
      <c r="E51" s="17"/>
      <c r="F51" s="17"/>
      <c r="G51" s="17"/>
      <c r="H51" s="17"/>
      <c r="I51" s="17"/>
      <c r="J51" s="17"/>
      <c r="K51" s="17">
        <f t="shared" si="9"/>
        <v>0</v>
      </c>
      <c r="L51" s="8"/>
    </row>
    <row r="52" spans="1:12" s="7" customFormat="1" ht="26.4" x14ac:dyDescent="0.3">
      <c r="A52" s="14">
        <v>2020000</v>
      </c>
      <c r="B52" s="23" t="s">
        <v>37</v>
      </c>
      <c r="C52" s="17">
        <v>4168340</v>
      </c>
      <c r="D52" s="17">
        <v>719</v>
      </c>
      <c r="E52" s="17">
        <v>361350</v>
      </c>
      <c r="F52" s="17">
        <v>202977</v>
      </c>
      <c r="G52" s="17">
        <v>62390</v>
      </c>
      <c r="H52" s="17">
        <v>1756</v>
      </c>
      <c r="I52" s="17">
        <v>103575</v>
      </c>
      <c r="J52" s="17">
        <v>0</v>
      </c>
      <c r="K52" s="17">
        <f t="shared" si="9"/>
        <v>4901107</v>
      </c>
      <c r="L52" s="8"/>
    </row>
    <row r="53" spans="1:12" s="7" customFormat="1" ht="6.6" customHeight="1" x14ac:dyDescent="0.3">
      <c r="A53" s="14"/>
      <c r="B53" s="23"/>
      <c r="C53" s="17"/>
      <c r="D53" s="17"/>
      <c r="E53" s="17"/>
      <c r="F53" s="17"/>
      <c r="G53" s="17"/>
      <c r="H53" s="17"/>
      <c r="I53" s="17"/>
      <c r="J53" s="17"/>
      <c r="K53" s="17">
        <f t="shared" si="9"/>
        <v>0</v>
      </c>
      <c r="L53" s="8"/>
    </row>
    <row r="54" spans="1:12" s="7" customFormat="1" x14ac:dyDescent="0.3">
      <c r="A54" s="15">
        <v>2060000</v>
      </c>
      <c r="B54" s="23" t="s">
        <v>38</v>
      </c>
      <c r="C54" s="17">
        <v>4168340</v>
      </c>
      <c r="D54" s="17">
        <v>123973</v>
      </c>
      <c r="E54" s="17">
        <v>706979</v>
      </c>
      <c r="F54" s="17">
        <v>809074</v>
      </c>
      <c r="G54" s="17">
        <v>337121</v>
      </c>
      <c r="H54" s="17">
        <v>463038</v>
      </c>
      <c r="I54" s="17">
        <v>320600</v>
      </c>
      <c r="J54" s="17">
        <v>116672</v>
      </c>
      <c r="K54" s="17">
        <f t="shared" si="9"/>
        <v>7045797</v>
      </c>
      <c r="L54" s="8"/>
    </row>
    <row r="55" spans="1:12" s="7" customFormat="1" ht="6.6" customHeight="1" x14ac:dyDescent="0.3">
      <c r="A55" s="15"/>
      <c r="B55" s="23"/>
      <c r="C55" s="17"/>
      <c r="D55" s="17"/>
      <c r="E55" s="17"/>
      <c r="F55" s="17"/>
      <c r="G55" s="17"/>
      <c r="H55" s="17"/>
      <c r="I55" s="17"/>
      <c r="J55" s="17"/>
      <c r="K55" s="17"/>
      <c r="L55" s="8"/>
    </row>
    <row r="56" spans="1:12" s="7" customFormat="1" x14ac:dyDescent="0.3">
      <c r="A56" s="15">
        <v>2070000</v>
      </c>
      <c r="B56" s="23" t="s">
        <v>39</v>
      </c>
      <c r="C56" s="17">
        <v>18633066</v>
      </c>
      <c r="D56" s="17">
        <v>58657</v>
      </c>
      <c r="E56" s="17">
        <v>6902661</v>
      </c>
      <c r="F56" s="17">
        <v>3266783</v>
      </c>
      <c r="G56" s="17">
        <v>1673253</v>
      </c>
      <c r="H56" s="17">
        <v>2111050</v>
      </c>
      <c r="I56" s="17">
        <v>695055</v>
      </c>
      <c r="J56" s="17">
        <v>619899</v>
      </c>
      <c r="K56" s="17">
        <f>SUM(C56+D56+E56+F56+G56+H56+I56+J56)</f>
        <v>33960424</v>
      </c>
      <c r="L56" s="8"/>
    </row>
    <row r="57" spans="1:12" s="7" customFormat="1" ht="7.95" customHeight="1" x14ac:dyDescent="0.3">
      <c r="A57" s="51"/>
      <c r="B57" s="52"/>
      <c r="C57" s="53"/>
      <c r="D57" s="53"/>
      <c r="E57" s="53"/>
      <c r="F57" s="53"/>
      <c r="G57" s="53"/>
      <c r="H57" s="53"/>
      <c r="I57" s="53"/>
      <c r="J57" s="53"/>
      <c r="K57" s="53"/>
      <c r="L57" s="8"/>
    </row>
    <row r="58" spans="1:12" s="50" customFormat="1" x14ac:dyDescent="0.3">
      <c r="A58" s="57">
        <v>3000000</v>
      </c>
      <c r="B58" s="58" t="s">
        <v>60</v>
      </c>
      <c r="C58" s="59">
        <f>SUM(C59:C60)</f>
        <v>34529750</v>
      </c>
      <c r="D58" s="59">
        <f t="shared" ref="D58:J58" si="10">SUM(D59:D60)</f>
        <v>0</v>
      </c>
      <c r="E58" s="59">
        <f t="shared" si="10"/>
        <v>0</v>
      </c>
      <c r="F58" s="59">
        <f t="shared" si="10"/>
        <v>0</v>
      </c>
      <c r="G58" s="59">
        <f t="shared" si="10"/>
        <v>0</v>
      </c>
      <c r="H58" s="59">
        <f t="shared" si="10"/>
        <v>0</v>
      </c>
      <c r="I58" s="59">
        <f t="shared" si="10"/>
        <v>0</v>
      </c>
      <c r="J58" s="59">
        <f t="shared" si="10"/>
        <v>0</v>
      </c>
      <c r="K58" s="60">
        <f t="shared" ref="K58:K60" si="11">SUM(C58:J58)</f>
        <v>34529750</v>
      </c>
    </row>
    <row r="59" spans="1:12" s="50" customFormat="1" x14ac:dyDescent="0.3">
      <c r="A59" s="61">
        <v>3010000</v>
      </c>
      <c r="B59" s="62" t="s">
        <v>62</v>
      </c>
      <c r="C59" s="63">
        <f>0+4630350</f>
        <v>4630350</v>
      </c>
      <c r="D59" s="63"/>
      <c r="E59" s="63"/>
      <c r="F59" s="63"/>
      <c r="G59" s="63"/>
      <c r="H59" s="63"/>
      <c r="I59" s="63"/>
      <c r="J59" s="63"/>
      <c r="K59" s="63">
        <f t="shared" ref="K59" si="12">SUM(C59:J59)</f>
        <v>4630350</v>
      </c>
    </row>
    <row r="60" spans="1:12" s="50" customFormat="1" x14ac:dyDescent="0.3">
      <c r="A60" s="61">
        <v>3060000</v>
      </c>
      <c r="B60" s="62" t="s">
        <v>61</v>
      </c>
      <c r="C60" s="63">
        <f>0+29899400</f>
        <v>29899400</v>
      </c>
      <c r="D60" s="63"/>
      <c r="E60" s="63"/>
      <c r="F60" s="63"/>
      <c r="G60" s="63"/>
      <c r="H60" s="63"/>
      <c r="I60" s="63"/>
      <c r="J60" s="63"/>
      <c r="K60" s="63">
        <f t="shared" si="11"/>
        <v>29899400</v>
      </c>
    </row>
    <row r="61" spans="1:12" s="7" customFormat="1" ht="7.95" customHeight="1" x14ac:dyDescent="0.3">
      <c r="A61" s="54"/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8"/>
    </row>
    <row r="62" spans="1:12" s="21" customFormat="1" x14ac:dyDescent="0.3">
      <c r="A62" s="19">
        <v>4000000</v>
      </c>
      <c r="B62" s="19" t="s">
        <v>40</v>
      </c>
      <c r="C62" s="35">
        <f>SUM(C63+C66+C68+C70+C72+C74+C76)</f>
        <v>417770841</v>
      </c>
      <c r="D62" s="35">
        <f t="shared" ref="D62:J62" si="13">SUM(D63+D66+D68+D70+D72+D74+D76)</f>
        <v>6102569</v>
      </c>
      <c r="E62" s="35">
        <f t="shared" si="13"/>
        <v>12129266</v>
      </c>
      <c r="F62" s="35">
        <f t="shared" si="13"/>
        <v>23434786</v>
      </c>
      <c r="G62" s="35">
        <f t="shared" si="13"/>
        <v>9883246</v>
      </c>
      <c r="H62" s="35">
        <f t="shared" si="13"/>
        <v>22488072</v>
      </c>
      <c r="I62" s="35">
        <f t="shared" si="13"/>
        <v>18311332</v>
      </c>
      <c r="J62" s="35">
        <f t="shared" si="13"/>
        <v>6097342</v>
      </c>
      <c r="K62" s="35">
        <f>SUM(K63+K66+K68+K70+K72+K74+K76)</f>
        <v>516217454</v>
      </c>
      <c r="L62" s="36"/>
    </row>
    <row r="63" spans="1:12" s="68" customFormat="1" x14ac:dyDescent="0.3">
      <c r="A63" s="65">
        <v>4010000</v>
      </c>
      <c r="B63" s="66" t="s">
        <v>41</v>
      </c>
      <c r="C63" s="17">
        <f>239149338</f>
        <v>239149338</v>
      </c>
      <c r="D63" s="17">
        <v>5722562</v>
      </c>
      <c r="E63" s="17">
        <v>10419583</v>
      </c>
      <c r="F63" s="17">
        <v>6933075</v>
      </c>
      <c r="G63" s="17">
        <v>2795887</v>
      </c>
      <c r="H63" s="17">
        <v>4482550</v>
      </c>
      <c r="I63" s="17">
        <v>2214754</v>
      </c>
      <c r="J63" s="17">
        <v>786718</v>
      </c>
      <c r="K63" s="17">
        <f>SUM(C63+D63+E63+F63+G63+H63+I63+J63)</f>
        <v>272504467</v>
      </c>
      <c r="L63" s="67"/>
    </row>
    <row r="64" spans="1:12" s="7" customFormat="1" x14ac:dyDescent="0.3">
      <c r="A64" s="15">
        <v>4010104</v>
      </c>
      <c r="B64" s="23" t="s">
        <v>42</v>
      </c>
      <c r="C64" s="17">
        <v>63783470</v>
      </c>
      <c r="D64" s="17">
        <v>5372122</v>
      </c>
      <c r="E64" s="17">
        <v>8132357</v>
      </c>
      <c r="F64" s="17">
        <v>4481161</v>
      </c>
      <c r="G64" s="17">
        <v>1827164</v>
      </c>
      <c r="H64" s="17">
        <v>3036255</v>
      </c>
      <c r="I64" s="17">
        <v>1574660</v>
      </c>
      <c r="J64" s="17">
        <v>384251</v>
      </c>
      <c r="K64" s="17">
        <f>SUM(C64+D64+E64+F64+G64+H64+I64+J64)</f>
        <v>88591440</v>
      </c>
      <c r="L64" s="8"/>
    </row>
    <row r="65" spans="1:12" s="7" customFormat="1" ht="6" customHeight="1" x14ac:dyDescent="0.3">
      <c r="A65" s="15"/>
      <c r="B65" s="23"/>
      <c r="C65" s="17"/>
      <c r="D65" s="17"/>
      <c r="E65" s="17"/>
      <c r="F65" s="17"/>
      <c r="G65" s="17"/>
      <c r="H65" s="17"/>
      <c r="I65" s="17"/>
      <c r="J65" s="17"/>
      <c r="K65" s="17"/>
      <c r="L65" s="8"/>
    </row>
    <row r="66" spans="1:12" s="7" customFormat="1" x14ac:dyDescent="0.3">
      <c r="A66" s="15">
        <v>4020100</v>
      </c>
      <c r="B66" s="23" t="s">
        <v>43</v>
      </c>
      <c r="C66" s="17">
        <v>2764100</v>
      </c>
      <c r="D66" s="17">
        <v>380007</v>
      </c>
      <c r="E66" s="17">
        <v>859922</v>
      </c>
      <c r="F66" s="17">
        <v>1225519</v>
      </c>
      <c r="G66" s="17">
        <v>311878</v>
      </c>
      <c r="H66" s="17">
        <v>784419</v>
      </c>
      <c r="I66" s="17">
        <v>259115</v>
      </c>
      <c r="J66" s="17">
        <v>147440</v>
      </c>
      <c r="K66" s="17">
        <f>SUM(C66+D66+E66+F66+G66+H66+I66+J66)</f>
        <v>6732400</v>
      </c>
      <c r="L66" s="8"/>
    </row>
    <row r="67" spans="1:12" s="7" customFormat="1" ht="6" customHeight="1" x14ac:dyDescent="0.3">
      <c r="A67" s="15"/>
      <c r="B67" s="23"/>
      <c r="C67" s="9"/>
      <c r="D67" s="9"/>
      <c r="E67" s="9"/>
      <c r="F67" s="9"/>
      <c r="G67" s="9"/>
      <c r="H67" s="9"/>
      <c r="I67" s="9"/>
      <c r="J67" s="9"/>
      <c r="K67" s="10"/>
      <c r="L67" s="8"/>
    </row>
    <row r="68" spans="1:12" s="13" customFormat="1" ht="43.5" customHeight="1" x14ac:dyDescent="0.3">
      <c r="A68" s="14">
        <v>4080000</v>
      </c>
      <c r="B68" s="23" t="s">
        <v>44</v>
      </c>
      <c r="C68" s="17">
        <f>561056-25503</f>
        <v>535553</v>
      </c>
      <c r="D68" s="17">
        <v>0</v>
      </c>
      <c r="E68" s="17">
        <f>702136-31915</f>
        <v>670221</v>
      </c>
      <c r="F68" s="17">
        <f>12947391-588518</f>
        <v>12358873</v>
      </c>
      <c r="G68" s="17">
        <f>5760700-261850</f>
        <v>5498850</v>
      </c>
      <c r="H68" s="17">
        <f>14656659-666212</f>
        <v>13990447</v>
      </c>
      <c r="I68" s="17">
        <f>13440784-610945</f>
        <v>12829839</v>
      </c>
      <c r="J68" s="17">
        <f>4119857-187265</f>
        <v>3932592</v>
      </c>
      <c r="K68" s="17">
        <f>SUM(C68+D68+E68+F68+G68+H68+I68+J68)</f>
        <v>49816375</v>
      </c>
      <c r="L68" s="12"/>
    </row>
    <row r="69" spans="1:12" s="13" customFormat="1" ht="6" customHeight="1" x14ac:dyDescent="0.3">
      <c r="A69" s="15"/>
      <c r="B69" s="23"/>
      <c r="C69" s="17"/>
      <c r="D69" s="17"/>
      <c r="E69" s="17"/>
      <c r="F69" s="17"/>
      <c r="G69" s="17"/>
      <c r="H69" s="17"/>
      <c r="I69" s="17"/>
      <c r="J69" s="17"/>
      <c r="K69" s="17"/>
      <c r="L69" s="12"/>
    </row>
    <row r="70" spans="1:12" s="13" customFormat="1" x14ac:dyDescent="0.3">
      <c r="A70" s="15">
        <v>4100000</v>
      </c>
      <c r="B70" s="23" t="s">
        <v>45</v>
      </c>
      <c r="C70" s="17">
        <f>74809530+23543901+48088456-35743750</f>
        <v>110698137</v>
      </c>
      <c r="D70" s="17"/>
      <c r="E70" s="17"/>
      <c r="F70" s="17"/>
      <c r="G70" s="17"/>
      <c r="H70" s="17"/>
      <c r="I70" s="17"/>
      <c r="J70" s="17"/>
      <c r="K70" s="17">
        <f>SUM(C70+D70+E70+F70+G70+H70+I70+J70)</f>
        <v>110698137</v>
      </c>
      <c r="L70" s="12"/>
    </row>
    <row r="71" spans="1:12" s="13" customFormat="1" ht="6" customHeight="1" x14ac:dyDescent="0.3">
      <c r="A71" s="15"/>
      <c r="B71" s="23"/>
      <c r="C71" s="17"/>
      <c r="D71" s="17"/>
      <c r="E71" s="17"/>
      <c r="F71" s="17"/>
      <c r="G71" s="17"/>
      <c r="H71" s="17"/>
      <c r="I71" s="17"/>
      <c r="J71" s="17"/>
      <c r="K71" s="17"/>
      <c r="L71" s="12"/>
    </row>
    <row r="72" spans="1:12" s="24" customFormat="1" x14ac:dyDescent="0.3">
      <c r="A72" s="15">
        <v>4110000</v>
      </c>
      <c r="B72" s="23" t="s">
        <v>46</v>
      </c>
      <c r="C72" s="17">
        <v>14511712</v>
      </c>
      <c r="D72" s="17"/>
      <c r="E72" s="17"/>
      <c r="F72" s="17"/>
      <c r="G72" s="17"/>
      <c r="H72" s="17"/>
      <c r="I72" s="17"/>
      <c r="J72" s="17"/>
      <c r="K72" s="17">
        <f>SUM(C72+D72+E72+F72+G72+H72+I72+J72)</f>
        <v>14511712</v>
      </c>
      <c r="L72" s="12"/>
    </row>
    <row r="73" spans="1:12" s="24" customFormat="1" ht="6" customHeight="1" x14ac:dyDescent="0.3">
      <c r="A73" s="15"/>
      <c r="B73" s="23"/>
      <c r="C73" s="17"/>
      <c r="D73" s="17"/>
      <c r="E73" s="17"/>
      <c r="F73" s="17"/>
      <c r="G73" s="17"/>
      <c r="H73" s="17"/>
      <c r="I73" s="17"/>
      <c r="J73" s="17"/>
      <c r="K73" s="17"/>
      <c r="L73" s="12"/>
    </row>
    <row r="74" spans="1:12" s="24" customFormat="1" x14ac:dyDescent="0.3">
      <c r="A74" s="15">
        <v>4120000</v>
      </c>
      <c r="B74" s="23" t="s">
        <v>47</v>
      </c>
      <c r="C74" s="17">
        <v>4682935</v>
      </c>
      <c r="D74" s="17"/>
      <c r="E74" s="17"/>
      <c r="F74" s="17"/>
      <c r="G74" s="17"/>
      <c r="H74" s="17"/>
      <c r="I74" s="17"/>
      <c r="J74" s="17"/>
      <c r="K74" s="17">
        <f>SUM(C74+D74+E74+F74+G74+H74+I74+J74)</f>
        <v>4682935</v>
      </c>
      <c r="L74" s="12"/>
    </row>
    <row r="75" spans="1:12" s="24" customFormat="1" ht="6" customHeight="1" x14ac:dyDescent="0.3">
      <c r="A75" s="15"/>
      <c r="B75" s="23"/>
      <c r="C75" s="17"/>
      <c r="D75" s="17"/>
      <c r="E75" s="17"/>
      <c r="F75" s="17"/>
      <c r="G75" s="17"/>
      <c r="H75" s="17"/>
      <c r="I75" s="17"/>
      <c r="J75" s="17"/>
      <c r="K75" s="17">
        <v>0</v>
      </c>
      <c r="L75" s="12"/>
    </row>
    <row r="76" spans="1:12" s="24" customFormat="1" x14ac:dyDescent="0.3">
      <c r="A76" s="15">
        <v>4140000</v>
      </c>
      <c r="B76" s="23" t="s">
        <v>49</v>
      </c>
      <c r="C76" s="17">
        <f>126800+45307143-4877</f>
        <v>45429066</v>
      </c>
      <c r="D76" s="17">
        <v>0</v>
      </c>
      <c r="E76" s="17">
        <f>186722-7182</f>
        <v>179540</v>
      </c>
      <c r="F76" s="17">
        <f>3034012-116693</f>
        <v>2917319</v>
      </c>
      <c r="G76" s="17">
        <f>1327696-51065</f>
        <v>1276631</v>
      </c>
      <c r="H76" s="17">
        <f>3359882-129226</f>
        <v>3230656</v>
      </c>
      <c r="I76" s="17">
        <f>3127929-120305</f>
        <v>3007624</v>
      </c>
      <c r="J76" s="17">
        <f>1279816-49224</f>
        <v>1230592</v>
      </c>
      <c r="K76" s="17">
        <f>SUM(C76+D76+E76+F76+G76+H76+I76+J76)</f>
        <v>57271428</v>
      </c>
      <c r="L76" s="12"/>
    </row>
    <row r="77" spans="1:12" s="24" customFormat="1" ht="7.2" customHeight="1" x14ac:dyDescent="0.3">
      <c r="A77" s="15"/>
      <c r="B77" s="23"/>
      <c r="C77" s="17"/>
      <c r="D77" s="17"/>
      <c r="E77" s="17"/>
      <c r="F77" s="17"/>
      <c r="G77" s="17"/>
      <c r="H77" s="17"/>
      <c r="I77" s="17"/>
      <c r="J77" s="17"/>
      <c r="K77" s="17"/>
      <c r="L77" s="12"/>
    </row>
    <row r="78" spans="1:12" s="28" customFormat="1" ht="26.4" x14ac:dyDescent="0.3">
      <c r="A78" s="19">
        <v>5000000</v>
      </c>
      <c r="B78" s="39" t="s">
        <v>56</v>
      </c>
      <c r="C78" s="35">
        <f>136427268-3418142-868600</f>
        <v>132140526</v>
      </c>
      <c r="D78" s="35">
        <v>7380113</v>
      </c>
      <c r="E78" s="35">
        <f>45741871+3418142</f>
        <v>49160013</v>
      </c>
      <c r="F78" s="35">
        <v>22824144</v>
      </c>
      <c r="G78" s="35">
        <v>10817888</v>
      </c>
      <c r="H78" s="35">
        <v>3748651</v>
      </c>
      <c r="I78" s="35">
        <v>7422937</v>
      </c>
      <c r="J78" s="35">
        <v>2421985</v>
      </c>
      <c r="K78" s="35">
        <f>SUM(C78+D78+E78+F78+G78+H78+I78+J78)</f>
        <v>235916257</v>
      </c>
      <c r="L78" s="27"/>
    </row>
    <row r="79" spans="1:12" s="24" customFormat="1" ht="6.6" customHeight="1" x14ac:dyDescent="0.3">
      <c r="A79" s="15"/>
      <c r="B79" s="40"/>
      <c r="C79" s="17"/>
      <c r="D79" s="17"/>
      <c r="E79" s="17"/>
      <c r="F79" s="17"/>
      <c r="G79" s="17"/>
      <c r="H79" s="17"/>
      <c r="I79" s="17"/>
      <c r="J79" s="17"/>
      <c r="K79" s="17"/>
      <c r="L79" s="12"/>
    </row>
    <row r="80" spans="1:12" s="28" customFormat="1" x14ac:dyDescent="0.3">
      <c r="A80" s="19">
        <v>6010000</v>
      </c>
      <c r="B80" s="41" t="s">
        <v>54</v>
      </c>
      <c r="C80" s="35">
        <f>48000000+1030000+2651947</f>
        <v>51681947</v>
      </c>
      <c r="D80" s="35"/>
      <c r="E80" s="35"/>
      <c r="F80" s="35"/>
      <c r="G80" s="35"/>
      <c r="H80" s="35"/>
      <c r="I80" s="35"/>
      <c r="J80" s="35"/>
      <c r="K80" s="35">
        <f t="shared" ref="K80" si="14">SUM(C80+D80+E80+F80+G80+H80+I80+J80)</f>
        <v>51681947</v>
      </c>
      <c r="L80" s="27"/>
    </row>
    <row r="81" spans="1:12" s="24" customFormat="1" ht="7.2" customHeight="1" x14ac:dyDescent="0.3">
      <c r="A81" s="15"/>
      <c r="B81" s="25"/>
      <c r="C81" s="17"/>
      <c r="D81" s="17"/>
      <c r="E81" s="17"/>
      <c r="F81" s="17"/>
      <c r="G81" s="17"/>
      <c r="H81" s="17"/>
      <c r="I81" s="17"/>
      <c r="J81" s="17"/>
      <c r="K81" s="17"/>
      <c r="L81" s="12"/>
    </row>
    <row r="82" spans="1:12" s="28" customFormat="1" x14ac:dyDescent="0.3">
      <c r="A82" s="19"/>
      <c r="B82" s="26" t="s">
        <v>48</v>
      </c>
      <c r="C82" s="35">
        <f t="shared" ref="C82:K82" si="15">SUM(C19+C43++C62+C78+C80+C58)</f>
        <v>2110600932</v>
      </c>
      <c r="D82" s="35">
        <f t="shared" si="15"/>
        <v>83028492</v>
      </c>
      <c r="E82" s="35">
        <f t="shared" si="15"/>
        <v>193733041</v>
      </c>
      <c r="F82" s="35">
        <f t="shared" si="15"/>
        <v>135490902</v>
      </c>
      <c r="G82" s="35">
        <f t="shared" si="15"/>
        <v>56737989</v>
      </c>
      <c r="H82" s="35">
        <f t="shared" si="15"/>
        <v>74861434</v>
      </c>
      <c r="I82" s="35">
        <f t="shared" si="15"/>
        <v>63856092</v>
      </c>
      <c r="J82" s="35">
        <f t="shared" si="15"/>
        <v>16581405</v>
      </c>
      <c r="K82" s="35">
        <f t="shared" si="15"/>
        <v>2734890287</v>
      </c>
      <c r="L82" s="27"/>
    </row>
    <row r="83" spans="1:12" s="31" customFormat="1" x14ac:dyDescent="0.3">
      <c r="A83" s="34"/>
      <c r="B83" s="29"/>
      <c r="C83" s="30"/>
      <c r="D83" s="30"/>
      <c r="E83" s="30"/>
      <c r="F83" s="30"/>
      <c r="G83" s="30"/>
      <c r="H83" s="30"/>
      <c r="I83" s="30"/>
      <c r="J83" s="30"/>
      <c r="L83" s="24"/>
    </row>
    <row r="84" spans="1:12" x14ac:dyDescent="0.3">
      <c r="K84" s="3">
        <v>2734890287</v>
      </c>
    </row>
    <row r="85" spans="1:12" x14ac:dyDescent="0.3">
      <c r="K85" s="64">
        <f>K84-K82</f>
        <v>0</v>
      </c>
    </row>
  </sheetData>
  <mergeCells count="13">
    <mergeCell ref="I11:K11"/>
    <mergeCell ref="A15:K15"/>
    <mergeCell ref="G12:K12"/>
    <mergeCell ref="I1:K1"/>
    <mergeCell ref="H2:K2"/>
    <mergeCell ref="I3:K3"/>
    <mergeCell ref="H4:K4"/>
    <mergeCell ref="H5:K5"/>
    <mergeCell ref="G13:K13"/>
    <mergeCell ref="H6:K6"/>
    <mergeCell ref="H7:K7"/>
    <mergeCell ref="H8:K8"/>
    <mergeCell ref="H9:K9"/>
  </mergeCells>
  <pageMargins left="0.39370078740157483" right="0.39370078740157483" top="0.98425196850393704" bottom="0.39370078740157483" header="0" footer="0"/>
  <pageSetup paperSize="9" scale="80" firstPageNumber="8" fitToHeight="3" orientation="landscape" useFirstPageNumber="1" r:id="rId1"/>
  <headerFooter scaleWithDoc="0" alignWithMargins="0">
    <oddHeader>&amp;C&amp;"Times New Roman,обычный"&amp;P</oddHeader>
  </headerFooter>
  <rowBreaks count="1" manualBreakCount="1">
    <brk id="3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после папки 169</vt:lpstr>
      <vt:lpstr>'после папки 169'!Заголовки_для_печати</vt:lpstr>
      <vt:lpstr>'после папки 169'!Область_печати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2026-07-17T07:37:04Z</dcterms:modified>
</cp:coreProperties>
</file>