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ТА\2026\июль\15 июля\ЗАКОН\зак пост. № 441 п. 169 (Б26-7) (VIII)\"/>
    </mc:Choice>
  </mc:AlternateContent>
  <bookViews>
    <workbookView xWindow="-120" yWindow="-120" windowWidth="29040" windowHeight="15840"/>
  </bookViews>
  <sheets>
    <sheet name="после папки 117" sheetId="2" r:id="rId1"/>
  </sheets>
  <definedNames>
    <definedName name="_xlnm.Print_Area" localSheetId="0">'после папки 117'!$A$1:$K$79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0" i="2" l="1"/>
  <c r="K52" i="2"/>
  <c r="K40" i="2"/>
  <c r="K22" i="2"/>
  <c r="K25" i="2"/>
  <c r="K69" i="2"/>
  <c r="K75" i="2" l="1"/>
  <c r="K73" i="2" l="1"/>
  <c r="K53" i="2" l="1"/>
  <c r="P54" i="2" l="1"/>
  <c r="K76" i="2" l="1"/>
  <c r="K19" i="2"/>
  <c r="K16" i="2" l="1"/>
  <c r="K35" i="2" l="1"/>
  <c r="J33" i="2"/>
  <c r="J32" i="2"/>
  <c r="J31" i="2"/>
  <c r="J30" i="2"/>
  <c r="J29" i="2"/>
  <c r="J28" i="2"/>
  <c r="J27" i="2"/>
  <c r="J26" i="2"/>
  <c r="G33" i="2"/>
  <c r="G32" i="2"/>
  <c r="G31" i="2"/>
  <c r="G30" i="2"/>
  <c r="G29" i="2"/>
  <c r="G28" i="2"/>
  <c r="K51" i="2" l="1"/>
  <c r="K49" i="2"/>
  <c r="K47" i="2"/>
  <c r="K46" i="2" l="1"/>
  <c r="K50" i="2"/>
  <c r="K42" i="2" l="1"/>
  <c r="K13" i="2"/>
  <c r="K64" i="2"/>
  <c r="K62" i="2"/>
  <c r="K56" i="2"/>
  <c r="K48" i="2"/>
  <c r="K28" i="2" l="1"/>
  <c r="K26" i="2" l="1"/>
  <c r="K21" i="2" l="1"/>
  <c r="H26" i="2"/>
  <c r="D28" i="2"/>
  <c r="D29" i="2"/>
  <c r="K27" i="2"/>
  <c r="H27" i="2" l="1"/>
  <c r="K29" i="2"/>
  <c r="H29" i="2" l="1"/>
  <c r="J25" i="2"/>
  <c r="K33" i="2" l="1"/>
  <c r="D33" i="2"/>
  <c r="K32" i="2"/>
  <c r="D32" i="2"/>
  <c r="K31" i="2"/>
  <c r="D31" i="2"/>
  <c r="K30" i="2"/>
  <c r="D30" i="2"/>
  <c r="H28" i="2"/>
  <c r="I25" i="2"/>
  <c r="F25" i="2"/>
  <c r="H33" i="2" l="1"/>
  <c r="H32" i="2"/>
  <c r="H31" i="2"/>
  <c r="H30" i="2"/>
  <c r="G25" i="2"/>
  <c r="H25" i="2" l="1"/>
  <c r="Q17" i="2"/>
</calcChain>
</file>

<file path=xl/sharedStrings.xml><?xml version="1.0" encoding="utf-8"?>
<sst xmlns="http://schemas.openxmlformats.org/spreadsheetml/2006/main" count="145" uniqueCount="116">
  <si>
    <t>ДОХОДЫ ВСЕГО, в том числе:</t>
  </si>
  <si>
    <t>Налог с владельцев транспортных средств, уплачиваемый юридическими лицами</t>
  </si>
  <si>
    <t>РАСХОДЫ ВСЕГО, в том числе:</t>
  </si>
  <si>
    <t>Наименование государственной администрации</t>
  </si>
  <si>
    <t>Доли для распределения государственными администрациями субсидий, направленных в местные бюджеты городов и районов</t>
  </si>
  <si>
    <t>Распределение средств для формирования программ развития дорожной отрасли, руб.</t>
  </si>
  <si>
    <t>Источники финансирования расходов по программам развития дорожной отрасли, руб.</t>
  </si>
  <si>
    <t>на государственные дороги</t>
  </si>
  <si>
    <t>на улично-дорожную сеть</t>
  </si>
  <si>
    <t>по автомобильным дорогам общего пользования, находящимся в муниципальной собственности</t>
  </si>
  <si>
    <t>налог с владельцев                                транспортных средств</t>
  </si>
  <si>
    <t>иные поступления в                                          Дорожный фонд</t>
  </si>
  <si>
    <t>г. Днестровска</t>
  </si>
  <si>
    <t>г. Бендеры</t>
  </si>
  <si>
    <t>Григориопольского района и г. Григориополя</t>
  </si>
  <si>
    <t>а)</t>
  </si>
  <si>
    <t>б)</t>
  </si>
  <si>
    <t>в)</t>
  </si>
  <si>
    <t>г)</t>
  </si>
  <si>
    <t>д)</t>
  </si>
  <si>
    <t>е)</t>
  </si>
  <si>
    <t>ж)</t>
  </si>
  <si>
    <t>з)</t>
  </si>
  <si>
    <t>1.2.</t>
  </si>
  <si>
    <t>1.</t>
  </si>
  <si>
    <t>1.1.</t>
  </si>
  <si>
    <t>Всего субсидий из республиканского бюджета, в том числе:</t>
  </si>
  <si>
    <t>(руб.)</t>
  </si>
  <si>
    <t>Дубоссарского района и г. Дубоссары</t>
  </si>
  <si>
    <t>Каменского района и г. Каменки</t>
  </si>
  <si>
    <t xml:space="preserve">Рыбницкого района и г. Рыбницы </t>
  </si>
  <si>
    <t xml:space="preserve">Слободзейского района и г. Слободзеи </t>
  </si>
  <si>
    <t>Акцизный сбор от реализации газа углеводородного сжиженного, используемого в качестве автомобильного топлива</t>
  </si>
  <si>
    <t xml:space="preserve"> Итого субсидий на исполнение  программ развития                                                       дорожной отрасли, руб.</t>
  </si>
  <si>
    <t>к Закону Приднестровской Молдавской Республики</t>
  </si>
  <si>
    <t>всего</t>
  </si>
  <si>
    <t>2.2.</t>
  </si>
  <si>
    <t>"О республиканском бюджете на 2026 год"</t>
  </si>
  <si>
    <t>Основные характеристики Дорожного фонда Приднестровской Молдавской Республики на 2026 год</t>
  </si>
  <si>
    <t>Отчисления от налога на доходы организаций в размере 8,0 %</t>
  </si>
  <si>
    <t>Отчисления от единого таможенного платежа в размере 20,08 %</t>
  </si>
  <si>
    <t>Доля для распределения иных                                             поступлений в Дорожный фонд ПМР</t>
  </si>
  <si>
    <t>2.</t>
  </si>
  <si>
    <t>2.1.</t>
  </si>
  <si>
    <t>№  п/п</t>
  </si>
  <si>
    <t>3.</t>
  </si>
  <si>
    <t>Примечание.</t>
  </si>
  <si>
    <t>г. Тирасполя</t>
  </si>
  <si>
    <t>Целевые субсидии государственной администрации Слободзейского района и города Слободзеи на выполнение высотных работ по ремонту железобетонных конструкций мостового сооружения на автомобильной дороге Бычок - Первомайск (Брест - Кишинев - Одесса, км 935)</t>
  </si>
  <si>
    <t>по автомобильным дорогам общего пользования, находящимся  в госуд. собственности                                                   (Приложение № 8.1)</t>
  </si>
  <si>
    <t>2.3.</t>
  </si>
  <si>
    <t>2.4.</t>
  </si>
  <si>
    <t>3.1.1.</t>
  </si>
  <si>
    <t>3.1.2.</t>
  </si>
  <si>
    <t>Государственная администрация города Тирасполя и города Днестровска</t>
  </si>
  <si>
    <t>Государственная администрация города Бендеры</t>
  </si>
  <si>
    <t>3.2.2.</t>
  </si>
  <si>
    <t>кредиторская задолженность по целевым субсидиям г. Бендеры за счет средств Дорожного фонда на 2025 год</t>
  </si>
  <si>
    <t>3.2.3.</t>
  </si>
  <si>
    <t xml:space="preserve">Государственная администрация Дубоссарского района и города Дубоссары </t>
  </si>
  <si>
    <t>Государственная администрация Григориопольского района и города Григориополя</t>
  </si>
  <si>
    <t>3.2.4.</t>
  </si>
  <si>
    <t>3.2.5.</t>
  </si>
  <si>
    <t>Государственная администрация Рыбницкого района и города Рыбницы</t>
  </si>
  <si>
    <t>3.2.6.</t>
  </si>
  <si>
    <t xml:space="preserve">Государственная администрация Каменского района и города Каменки </t>
  </si>
  <si>
    <t>3.3.</t>
  </si>
  <si>
    <t>Государственная администрация города Днестровска</t>
  </si>
  <si>
    <t>направляются на выполнение дорожных работ по муниципальным дорогам</t>
  </si>
  <si>
    <t>направляются на выполнение дорожных работ по государственным дорогам</t>
  </si>
  <si>
    <t>3.4.</t>
  </si>
  <si>
    <t xml:space="preserve">а) </t>
  </si>
  <si>
    <t>4.</t>
  </si>
  <si>
    <t>"О внесении изменений и дополнений</t>
  </si>
  <si>
    <t>в Закон Приднестровской Молдавской Республики</t>
  </si>
  <si>
    <t>3.1.3.</t>
  </si>
  <si>
    <t xml:space="preserve">Целевые субсидии государственной администрации Григориопольского района и города Григориополя на ликвидацию аварийных ситуаций по автомобильной дороге (обход г. Григориополя) </t>
  </si>
  <si>
    <t>3.5.</t>
  </si>
  <si>
    <t>3.1.4.</t>
  </si>
  <si>
    <t>3.2.</t>
  </si>
  <si>
    <t>3.1.</t>
  </si>
  <si>
    <t>кредиторская задолженность по автомобильным дорогам общего пользования, находящимся в государственной собственности</t>
  </si>
  <si>
    <t>кредиторская задолженность по автомобильным дорогам общего пользования, находящимся в муниципальной собственности</t>
  </si>
  <si>
    <t>направляются на погашение кредиторской задолженности по автомобильным дорогам общего пользования, находящимся в муниципальной собственности</t>
  </si>
  <si>
    <t>направляются на погашение кредиторской задолженности по автомобильным дорогам общего пользования, находящимся в государственной собственности</t>
  </si>
  <si>
    <t>3.2.1.</t>
  </si>
  <si>
    <t>На выплату заработной платы по подстатьям экономической классификации расходов бюджетов «Оплата труда» (код 110100), «Начисления на оплату труда (страховые взносы на государственное социальное страхование граждан)» (код 110200), «Денежная компенсация (взамен продовольственного пайка)» (код 111055)</t>
  </si>
  <si>
    <t>направляются на погашение кредиторской задолженности на оплату потребленной электроэнергии сетей уличного освещения  автомобильных дорог общего пользования, находящихся на балансе государственного унитарного предприятия "Единые распределительные электрические сети"</t>
  </si>
  <si>
    <t>3.1.5.</t>
  </si>
  <si>
    <t>3.1.6.</t>
  </si>
  <si>
    <t>3.1.7.</t>
  </si>
  <si>
    <r>
      <t>для перечисления</t>
    </r>
    <r>
      <rPr>
        <b/>
        <sz val="12"/>
        <rFont val="Times New Roman"/>
        <family val="1"/>
        <charset val="204"/>
      </rPr>
      <t xml:space="preserve"> 0,6 %</t>
    </r>
    <r>
      <rPr>
        <sz val="12"/>
        <rFont val="Times New Roman"/>
        <family val="1"/>
        <charset val="204"/>
      </rPr>
      <t xml:space="preserve"> поступлений Дорожного фонда ПМР (за исключением налога с владельцев транспортных средств) на проведение работ по обследованию мостовых сооружений и на выполнение проектно-изыскательских работ, связанных с содержанием, ремонтом и развитием (строительством, реконструкцией) автомобильных дорог общего пользования и их составных частей, находящихся в государственной и муниципальной собственности, и экспертизе проектно-сметной документации</t>
    </r>
  </si>
  <si>
    <r>
      <t xml:space="preserve">для перечисления </t>
    </r>
    <r>
      <rPr>
        <b/>
        <sz val="12"/>
        <rFont val="Times New Roman"/>
        <family val="1"/>
        <charset val="204"/>
      </rPr>
      <t>7,5393 %</t>
    </r>
    <r>
      <rPr>
        <sz val="12"/>
        <rFont val="Times New Roman"/>
        <family val="1"/>
        <charset val="204"/>
      </rPr>
      <t xml:space="preserve"> поступлений Дорожного фонда ПМР (за исключением налога с владельцев транспортных средств) на оплату потребленной электроэнергии сетей уличного освещения автомобильных дорог общего пользования, находящихся на балансе государственного унитарного предприятия "Единые распределительные электрические сети", а также на организацию уличного освещения вдоль автомобильных дорог общего пользования, находящихся в государственной и муниципальной собственности</t>
    </r>
  </si>
  <si>
    <t>3.1.8.</t>
  </si>
  <si>
    <t>3.1.8.1.</t>
  </si>
  <si>
    <t>3.1.8.2.</t>
  </si>
  <si>
    <t>3.1.8.3.</t>
  </si>
  <si>
    <t>3.1.8.4.</t>
  </si>
  <si>
    <t>3.1.8.5.</t>
  </si>
  <si>
    <t>Приложение № 10</t>
  </si>
  <si>
    <t>Приложение № 8</t>
  </si>
  <si>
    <t>Переходящие остатки по состоянию на 01.01.2026 года</t>
  </si>
  <si>
    <t>Дорожного фонда ПМР на счете Министерства финансов ПМР</t>
  </si>
  <si>
    <t>Дорожного фонда ПМР на счетах местных бюджетов городов и районов</t>
  </si>
  <si>
    <t>Субсидии местным бюджетам на исполнение программ развития дорожной отрасли ВСЕГО, в том числе:</t>
  </si>
  <si>
    <t>Целевые субсидии государственной администрации Каменского района и города Каменки на выполнение комплекса работ по ликвидации аварийной ситуации по отводу поверхностных и грунтовых вод с участка автомобильной дороги Тирасполь - Каменка на спуске из села Катериновка в село Рашков.</t>
  </si>
  <si>
    <t>Целевые субсидии государственной администрации Слободзейского района и города Слободзеи на ликвидацию аварийной ситуации на автомобильной дороге Тирасполь - Незавертайловка                                                                                      км 5-6 (устройство поверхностной обработки с устранением неровностей покрытия, 1-й этап)</t>
  </si>
  <si>
    <t>Целевые субсидии государственной администрации города Бендеры на ремонт автомобильной дороги в Каушанском направлении, 1-й этап: круг от железнодорожного переезда по ул. Суворова - ул. Дружбы - ул. 40 лет МССР</t>
  </si>
  <si>
    <t>Целевые субсидии государственной администрации Дубоссарского района и города Дубоссары на выполнение работ по ликвидации аварийных ситуаций по городу Дубоссары</t>
  </si>
  <si>
    <t>Целевые субсидии государственным администрациям на погашение санкционированной кредиторской задолженности и на оплату неисполненных договорных обязательств за 2025 года за счет остатков средств на счете Министерства финансов ПМР на 01.01.2026 года, с учетом остатков на счетах местных бюджетов ВСЕГО, в том числе:</t>
  </si>
  <si>
    <t>За счет остатков средств Дорожного фонда ПМР на счетах местных бюджетов городов и районов по состоянию на 01.01.2026 года, ВСЕГО, в том числе по государственным администрациям:</t>
  </si>
  <si>
    <t>Целевые субсидии Министерству экономического развития ПМР за 2025 год за счет остатков средств на счете Министерства финансов ПМР на 01.01.2026 года, ВСЕГО, в том числе:</t>
  </si>
  <si>
    <t>направляются на  финансирование предпроектного обследования автомобильных мостов в городе Тирасполе (мост по улице Шевченко, мост через реку Днестр) и путепровода на автомобильной дороге Брест – Кишинёв – Одесса, км. 934 (мост через ж/д Тирасполь – Новосавицкая)</t>
  </si>
  <si>
    <t>Министерство экономического развития ПМР</t>
  </si>
  <si>
    <t>Резерв средств Дорожного фонда ПМР*</t>
  </si>
  <si>
    <t xml:space="preserve">* Резерв средств Дорожного фонда ПМР расходуется после внесения изменений в настоящий Закон, определяющих направления расходования данных средств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</si>
</sst>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 _L_-;\-* #,##0.00\ _L_-;_-* &quot;-&quot;??\ _L_-;_-@_-"/>
  </numFmts>
  <fonts count="19" x14ac:knownFonts="1">
    <font>
      <sz val="11"/>
      <color theme="1"/>
      <name val="Calibri"/>
      <family val="2"/>
      <charset val="204"/>
      <scheme val="minor"/>
    </font>
    <font>
      <sz val="11"/>
      <color theme="1"/>
      <name val="Calibri"/>
      <family val="2"/>
      <charset val="204"/>
      <scheme val="minor"/>
    </font>
    <font>
      <sz val="10"/>
      <name val="Times New Roman"/>
      <family val="1"/>
      <charset val="204"/>
    </font>
    <font>
      <b/>
      <sz val="12"/>
      <name val="Times New Roman"/>
      <family val="1"/>
      <charset val="204"/>
    </font>
    <font>
      <sz val="12"/>
      <name val="Times New Roman"/>
      <family val="1"/>
      <charset val="204"/>
    </font>
    <font>
      <sz val="13"/>
      <name val="Times New Roman"/>
      <family val="1"/>
      <charset val="204"/>
    </font>
    <font>
      <b/>
      <sz val="13"/>
      <name val="Times New Roman"/>
      <family val="1"/>
      <charset val="204"/>
    </font>
    <font>
      <sz val="13"/>
      <color theme="1"/>
      <name val="Calibri"/>
      <family val="2"/>
      <charset val="204"/>
      <scheme val="minor"/>
    </font>
    <font>
      <b/>
      <sz val="11"/>
      <color theme="1"/>
      <name val="Calibri"/>
      <family val="2"/>
      <charset val="204"/>
      <scheme val="minor"/>
    </font>
    <font>
      <sz val="10"/>
      <name val="Arial Cyr"/>
      <charset val="204"/>
    </font>
    <font>
      <sz val="12"/>
      <color theme="1"/>
      <name val="Times New Roman"/>
      <family val="1"/>
      <charset val="204"/>
    </font>
    <font>
      <i/>
      <sz val="13"/>
      <name val="Times New Roman"/>
      <family val="1"/>
      <charset val="204"/>
    </font>
    <font>
      <b/>
      <sz val="13"/>
      <color theme="1"/>
      <name val="Times New Roman"/>
      <family val="1"/>
      <charset val="204"/>
    </font>
    <font>
      <sz val="13"/>
      <color theme="1"/>
      <name val="Times New Roman"/>
      <family val="1"/>
      <charset val="204"/>
    </font>
    <font>
      <b/>
      <sz val="12"/>
      <color rgb="FFFF0000"/>
      <name val="Times New Roman"/>
      <family val="1"/>
      <charset val="204"/>
    </font>
    <font>
      <sz val="11"/>
      <name val="Times New Roman"/>
      <family val="1"/>
      <charset val="204"/>
    </font>
    <font>
      <b/>
      <sz val="11"/>
      <name val="Times New Roman"/>
      <family val="1"/>
      <charset val="204"/>
    </font>
    <font>
      <i/>
      <sz val="11"/>
      <name val="Times New Roman"/>
      <family val="1"/>
      <charset val="204"/>
    </font>
    <font>
      <sz val="12"/>
      <color theme="1"/>
      <name val="Calibri"/>
      <family val="2"/>
      <charset val="204"/>
      <scheme val="minor"/>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9" fillId="0" borderId="0"/>
    <xf numFmtId="43" fontId="1"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cellStyleXfs>
  <cellXfs count="87">
    <xf numFmtId="0" fontId="0" fillId="0" borderId="0" xfId="0"/>
    <xf numFmtId="0" fontId="2" fillId="0" borderId="0" xfId="1" applyFont="1" applyAlignment="1">
      <alignment vertical="center" wrapText="1"/>
    </xf>
    <xf numFmtId="0" fontId="2" fillId="0" borderId="0" xfId="1" applyFont="1" applyFill="1" applyAlignment="1">
      <alignment vertical="center" wrapText="1"/>
    </xf>
    <xf numFmtId="0" fontId="4" fillId="0" borderId="0" xfId="1" applyFont="1" applyAlignment="1">
      <alignment vertical="center" wrapText="1"/>
    </xf>
    <xf numFmtId="0" fontId="3" fillId="0" borderId="0" xfId="1" applyFont="1" applyAlignment="1">
      <alignment vertical="center" wrapText="1"/>
    </xf>
    <xf numFmtId="3" fontId="4" fillId="0" borderId="0" xfId="1" applyNumberFormat="1" applyFont="1" applyAlignment="1">
      <alignment vertical="center" wrapText="1"/>
    </xf>
    <xf numFmtId="0" fontId="5" fillId="0" borderId="0" xfId="1" applyFont="1" applyAlignment="1">
      <alignment horizontal="right" vertical="center" wrapText="1"/>
    </xf>
    <xf numFmtId="0" fontId="5" fillId="0" borderId="0" xfId="1" applyFont="1" applyFill="1" applyAlignment="1">
      <alignment vertical="center" wrapText="1"/>
    </xf>
    <xf numFmtId="0" fontId="5" fillId="0" borderId="0" xfId="1" applyFont="1" applyFill="1" applyAlignment="1">
      <alignment horizontal="righ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right" vertical="center" wrapText="1"/>
    </xf>
    <xf numFmtId="3" fontId="6" fillId="0" borderId="1" xfId="0" applyNumberFormat="1" applyFont="1" applyFill="1" applyBorder="1" applyAlignment="1">
      <alignment horizontal="right" vertical="center" wrapText="1"/>
    </xf>
    <xf numFmtId="10" fontId="5" fillId="0" borderId="1" xfId="1" applyNumberFormat="1" applyFont="1" applyFill="1" applyBorder="1" applyAlignment="1">
      <alignment horizontal="right" vertical="center" wrapText="1"/>
    </xf>
    <xf numFmtId="9" fontId="5" fillId="0" borderId="1" xfId="1" applyNumberFormat="1" applyFont="1" applyFill="1" applyBorder="1" applyAlignment="1">
      <alignment horizontal="right" vertical="center" wrapText="1"/>
    </xf>
    <xf numFmtId="3" fontId="5" fillId="0" borderId="1" xfId="0" applyNumberFormat="1" applyFont="1" applyFill="1" applyBorder="1" applyAlignment="1">
      <alignment horizontal="right" vertical="center" wrapText="1"/>
    </xf>
    <xf numFmtId="0" fontId="5" fillId="0" borderId="1" xfId="1" applyFont="1" applyFill="1" applyBorder="1" applyAlignment="1">
      <alignment vertical="center" wrapText="1"/>
    </xf>
    <xf numFmtId="3" fontId="4" fillId="0" borderId="1" xfId="1" applyNumberFormat="1" applyFont="1" applyFill="1" applyBorder="1" applyAlignment="1">
      <alignment vertical="center" wrapText="1"/>
    </xf>
    <xf numFmtId="10" fontId="5" fillId="0" borderId="1" xfId="1" applyNumberFormat="1" applyFont="1" applyFill="1" applyBorder="1" applyAlignment="1">
      <alignment vertical="center" wrapText="1"/>
    </xf>
    <xf numFmtId="0" fontId="3" fillId="0" borderId="0" xfId="1" applyFont="1" applyAlignment="1">
      <alignment wrapText="1"/>
    </xf>
    <xf numFmtId="9" fontId="6" fillId="0" borderId="1" xfId="1"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5" fillId="0" borderId="0" xfId="1" applyFont="1" applyAlignment="1">
      <alignment vertical="center" wrapText="1"/>
    </xf>
    <xf numFmtId="0" fontId="4" fillId="0" borderId="1" xfId="1" applyFont="1" applyFill="1" applyBorder="1" applyAlignment="1">
      <alignment horizontal="center" vertical="center" textRotation="90" wrapText="1"/>
    </xf>
    <xf numFmtId="2" fontId="4" fillId="0" borderId="1" xfId="1" applyNumberFormat="1" applyFont="1" applyFill="1" applyBorder="1" applyAlignment="1">
      <alignment horizontal="center" vertical="center" textRotation="90" wrapText="1"/>
    </xf>
    <xf numFmtId="0" fontId="8" fillId="0" borderId="0" xfId="0" applyFont="1" applyBorder="1" applyAlignment="1">
      <alignment vertical="center" wrapText="1"/>
    </xf>
    <xf numFmtId="0" fontId="0" fillId="0" borderId="0" xfId="0" applyBorder="1" applyAlignment="1">
      <alignment vertical="center" wrapText="1"/>
    </xf>
    <xf numFmtId="0" fontId="3" fillId="0" borderId="0" xfId="1" applyFont="1" applyAlignment="1">
      <alignment vertical="center" wrapText="1"/>
    </xf>
    <xf numFmtId="0" fontId="3" fillId="0" borderId="0" xfId="0" applyFont="1" applyBorder="1" applyAlignment="1">
      <alignment horizontal="left" vertical="center" wrapText="1"/>
    </xf>
    <xf numFmtId="3" fontId="10" fillId="0" borderId="0" xfId="0" applyNumberFormat="1" applyFont="1" applyBorder="1" applyAlignment="1">
      <alignment vertical="center" wrapText="1"/>
    </xf>
    <xf numFmtId="3" fontId="5" fillId="0" borderId="0" xfId="1" applyNumberFormat="1" applyFont="1" applyAlignment="1">
      <alignment vertical="center" wrapText="1"/>
    </xf>
    <xf numFmtId="0" fontId="5" fillId="0" borderId="1" xfId="1" applyFont="1" applyFill="1" applyBorder="1" applyAlignment="1">
      <alignment horizontal="left" vertical="center" wrapText="1"/>
    </xf>
    <xf numFmtId="0" fontId="5" fillId="0" borderId="1" xfId="1" applyFont="1" applyFill="1" applyBorder="1" applyAlignment="1">
      <alignment horizontal="center" vertical="center" textRotation="90" wrapText="1"/>
    </xf>
    <xf numFmtId="3" fontId="12" fillId="0" borderId="1" xfId="0" applyNumberFormat="1" applyFont="1" applyFill="1" applyBorder="1" applyAlignment="1">
      <alignment vertical="center" wrapText="1"/>
    </xf>
    <xf numFmtId="3" fontId="13" fillId="0" borderId="1" xfId="0" applyNumberFormat="1" applyFont="1" applyFill="1" applyBorder="1" applyAlignment="1">
      <alignment vertical="center" wrapText="1"/>
    </xf>
    <xf numFmtId="3" fontId="6" fillId="0" borderId="1" xfId="1" applyNumberFormat="1" applyFont="1" applyFill="1" applyBorder="1" applyAlignment="1">
      <alignment horizontal="right" vertical="center" wrapText="1"/>
    </xf>
    <xf numFmtId="3" fontId="5" fillId="0" borderId="1" xfId="1" applyNumberFormat="1" applyFont="1" applyFill="1" applyBorder="1" applyAlignment="1">
      <alignment horizontal="right" vertical="center" wrapText="1"/>
    </xf>
    <xf numFmtId="3" fontId="6" fillId="0" borderId="1" xfId="1" applyNumberFormat="1" applyFont="1" applyFill="1" applyBorder="1" applyAlignment="1">
      <alignment horizontal="right" wrapText="1"/>
    </xf>
    <xf numFmtId="3" fontId="3" fillId="0" borderId="1" xfId="0" applyNumberFormat="1" applyFont="1" applyFill="1" applyBorder="1" applyAlignment="1">
      <alignment horizontal="right" vertical="center" wrapText="1"/>
    </xf>
    <xf numFmtId="3" fontId="11" fillId="0" borderId="1" xfId="0" applyNumberFormat="1" applyFont="1" applyFill="1" applyBorder="1" applyAlignment="1">
      <alignment horizontal="right" vertical="center" wrapText="1"/>
    </xf>
    <xf numFmtId="3" fontId="3" fillId="0" borderId="0" xfId="1" applyNumberFormat="1" applyFont="1" applyAlignment="1">
      <alignment vertical="center" wrapText="1"/>
    </xf>
    <xf numFmtId="16" fontId="3" fillId="0" borderId="0" xfId="1" applyNumberFormat="1" applyFont="1" applyAlignment="1">
      <alignment vertical="center" wrapText="1"/>
    </xf>
    <xf numFmtId="0" fontId="14" fillId="0" borderId="0" xfId="1" applyFont="1" applyAlignment="1">
      <alignment vertical="center" wrapText="1"/>
    </xf>
    <xf numFmtId="0" fontId="4" fillId="0" borderId="0" xfId="1" applyFont="1" applyFill="1" applyAlignment="1">
      <alignment vertical="center" wrapText="1"/>
    </xf>
    <xf numFmtId="3" fontId="10" fillId="0" borderId="0" xfId="0" applyNumberFormat="1" applyFont="1" applyAlignment="1">
      <alignment horizontal="right" vertical="center"/>
    </xf>
    <xf numFmtId="49" fontId="15" fillId="0" borderId="1" xfId="1" applyNumberFormat="1" applyFont="1" applyFill="1" applyBorder="1" applyAlignment="1">
      <alignment horizontal="center" vertical="center" wrapText="1"/>
    </xf>
    <xf numFmtId="49" fontId="15" fillId="0" borderId="1" xfId="1" applyNumberFormat="1" applyFont="1" applyFill="1" applyBorder="1" applyAlignment="1">
      <alignment vertical="center" wrapText="1"/>
    </xf>
    <xf numFmtId="0" fontId="16" fillId="0" borderId="1" xfId="1" applyFont="1" applyFill="1" applyBorder="1" applyAlignment="1">
      <alignment horizontal="center" vertical="center" wrapText="1"/>
    </xf>
    <xf numFmtId="3" fontId="15" fillId="0"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7" fillId="0" borderId="1" xfId="1" applyNumberFormat="1" applyFont="1" applyFill="1" applyBorder="1" applyAlignment="1">
      <alignment horizontal="center" vertical="center" wrapText="1"/>
    </xf>
    <xf numFmtId="3" fontId="6" fillId="0" borderId="1" xfId="0" applyNumberFormat="1" applyFont="1" applyFill="1" applyBorder="1" applyAlignment="1">
      <alignment horizontal="right" vertical="center" wrapText="1"/>
    </xf>
    <xf numFmtId="3" fontId="5" fillId="0" borderId="1" xfId="1" applyNumberFormat="1" applyFont="1" applyFill="1" applyBorder="1" applyAlignment="1">
      <alignment vertical="center" wrapText="1"/>
    </xf>
    <xf numFmtId="49" fontId="16" fillId="2" borderId="1" xfId="1" applyNumberFormat="1" applyFont="1" applyFill="1" applyBorder="1" applyAlignment="1">
      <alignment horizontal="center" vertical="center" wrapText="1"/>
    </xf>
    <xf numFmtId="3" fontId="6" fillId="2" borderId="1" xfId="0" applyNumberFormat="1" applyFont="1" applyFill="1" applyBorder="1" applyAlignment="1">
      <alignment horizontal="right" vertical="center" wrapText="1"/>
    </xf>
    <xf numFmtId="3" fontId="6" fillId="2" borderId="1" xfId="1" applyNumberFormat="1" applyFont="1" applyFill="1" applyBorder="1" applyAlignment="1">
      <alignment horizontal="right" vertical="center" wrapText="1"/>
    </xf>
    <xf numFmtId="3" fontId="6" fillId="2" borderId="1" xfId="1" applyNumberFormat="1" applyFont="1" applyFill="1" applyBorder="1" applyAlignment="1">
      <alignment vertical="center" wrapText="1"/>
    </xf>
    <xf numFmtId="3" fontId="2" fillId="0" borderId="0" xfId="1" applyNumberFormat="1" applyFont="1" applyAlignment="1">
      <alignment vertical="center" wrapText="1"/>
    </xf>
    <xf numFmtId="3" fontId="3" fillId="0" borderId="0" xfId="1" applyNumberFormat="1" applyFont="1" applyAlignment="1">
      <alignment wrapText="1"/>
    </xf>
    <xf numFmtId="0" fontId="3" fillId="0" borderId="0" xfId="1" applyFont="1" applyAlignment="1">
      <alignment horizontal="center" vertical="center" wrapText="1"/>
    </xf>
    <xf numFmtId="0" fontId="6" fillId="0" borderId="1" xfId="1" applyFont="1" applyBorder="1" applyAlignment="1">
      <alignment horizontal="left" vertical="center" wrapText="1"/>
    </xf>
    <xf numFmtId="0" fontId="7" fillId="0" borderId="1" xfId="0" applyFont="1" applyBorder="1" applyAlignment="1">
      <alignment horizontal="left" vertical="center" wrapText="1"/>
    </xf>
    <xf numFmtId="0" fontId="11" fillId="0" borderId="1" xfId="1"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5" fillId="0" borderId="1" xfId="1" applyFont="1" applyFill="1" applyBorder="1" applyAlignment="1">
      <alignment horizontal="left" vertical="center" wrapText="1"/>
    </xf>
    <xf numFmtId="49" fontId="16" fillId="0" borderId="1" xfId="1" applyNumberFormat="1"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1"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4" fillId="0" borderId="0" xfId="1" applyFont="1" applyAlignment="1">
      <alignment horizontal="left" vertical="center" wrapText="1"/>
    </xf>
    <xf numFmtId="0" fontId="5" fillId="0" borderId="1" xfId="1" applyFont="1" applyFill="1" applyBorder="1" applyAlignment="1">
      <alignment vertical="center" wrapText="1"/>
    </xf>
    <xf numFmtId="0" fontId="0" fillId="0" borderId="1" xfId="0" applyBorder="1" applyAlignment="1">
      <alignment vertical="center" wrapText="1"/>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textRotation="90" wrapText="1"/>
    </xf>
    <xf numFmtId="0" fontId="7" fillId="0" borderId="1" xfId="0" applyFont="1" applyFill="1" applyBorder="1" applyAlignment="1">
      <alignment horizontal="center" vertical="center" wrapText="1"/>
    </xf>
    <xf numFmtId="0" fontId="4" fillId="0" borderId="0" xfId="1" applyFont="1" applyAlignment="1">
      <alignment horizontal="left" vertical="top" wrapText="1"/>
    </xf>
    <xf numFmtId="0" fontId="4" fillId="0" borderId="0" xfId="1" applyFont="1" applyAlignment="1">
      <alignment horizontal="right" vertical="center" wrapText="1"/>
    </xf>
    <xf numFmtId="0" fontId="6" fillId="0" borderId="0" xfId="1" applyFont="1" applyAlignment="1">
      <alignment horizontal="center" vertical="center" wrapText="1"/>
    </xf>
    <xf numFmtId="0" fontId="6" fillId="0" borderId="1" xfId="1" applyFont="1" applyFill="1" applyBorder="1" applyAlignment="1">
      <alignment horizontal="left" wrapText="1"/>
    </xf>
    <xf numFmtId="0" fontId="8" fillId="0" borderId="1" xfId="0" applyFont="1" applyFill="1" applyBorder="1" applyAlignment="1">
      <alignment horizontal="left" vertical="center" wrapText="1"/>
    </xf>
    <xf numFmtId="0" fontId="15" fillId="0" borderId="1" xfId="1" applyFont="1" applyFill="1" applyBorder="1" applyAlignment="1">
      <alignment horizontal="center" vertical="center" wrapText="1"/>
    </xf>
    <xf numFmtId="0" fontId="6" fillId="0" borderId="1" xfId="1" applyFont="1" applyFill="1" applyBorder="1" applyAlignment="1">
      <alignment vertical="center" wrapText="1"/>
    </xf>
    <xf numFmtId="0" fontId="6" fillId="2" borderId="2" xfId="1"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0">
    <cellStyle name="Обычный" xfId="0" builtinId="0"/>
    <cellStyle name="Обычный 2" xfId="7"/>
    <cellStyle name="Обычный 2 2" xfId="1"/>
    <cellStyle name="Обычный 2 3" xfId="5"/>
    <cellStyle name="Обычный 3" xfId="3"/>
    <cellStyle name="Процентный 2 2" xfId="2"/>
    <cellStyle name="Финансовый 2" xfId="4"/>
    <cellStyle name="Финансовый 2 2" xfId="9"/>
    <cellStyle name="Финансовый 2 3" xfId="6"/>
    <cellStyle name="Финансовый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9"/>
  <sheetViews>
    <sheetView tabSelected="1" showWhiteSpace="0" view="pageBreakPreview" topLeftCell="A51" zoomScale="55" zoomScaleNormal="100" zoomScaleSheetLayoutView="55" workbookViewId="0">
      <selection activeCell="A80" sqref="A80"/>
    </sheetView>
  </sheetViews>
  <sheetFormatPr defaultColWidth="9.109375" defaultRowHeight="13.2" x14ac:dyDescent="0.3"/>
  <cols>
    <col min="1" max="1" width="7.44140625" style="2" customWidth="1"/>
    <col min="2" max="2" width="72.109375" style="1" customWidth="1"/>
    <col min="3" max="6" width="14.6640625" style="1" customWidth="1"/>
    <col min="7" max="10" width="18.6640625" style="1" customWidth="1"/>
    <col min="11" max="11" width="14.33203125" style="1" customWidth="1"/>
    <col min="12" max="12" width="4.33203125" style="1" customWidth="1"/>
    <col min="13" max="13" width="16.109375" style="1" customWidth="1"/>
    <col min="14" max="14" width="13.109375" style="1" bestFit="1" customWidth="1"/>
    <col min="15" max="15" width="12" style="1" customWidth="1"/>
    <col min="16" max="16" width="12.33203125" style="1" customWidth="1"/>
    <col min="17" max="17" width="13.109375" style="1" bestFit="1" customWidth="1"/>
    <col min="18" max="16384" width="9.109375" style="1"/>
  </cols>
  <sheetData>
    <row r="1" spans="1:15" ht="15.6" x14ac:dyDescent="0.3">
      <c r="A1" s="42"/>
      <c r="B1" s="3"/>
      <c r="C1" s="3"/>
      <c r="D1" s="3"/>
      <c r="E1" s="3"/>
      <c r="F1" s="3"/>
      <c r="G1" s="3"/>
      <c r="H1" s="3"/>
      <c r="I1" s="3"/>
      <c r="J1" s="3"/>
      <c r="K1" s="43" t="s">
        <v>99</v>
      </c>
    </row>
    <row r="2" spans="1:15" ht="15.6" x14ac:dyDescent="0.3">
      <c r="A2" s="42"/>
      <c r="B2" s="3"/>
      <c r="C2" s="3"/>
      <c r="D2" s="3"/>
      <c r="E2" s="3"/>
      <c r="F2" s="3"/>
      <c r="G2" s="3"/>
      <c r="H2" s="3"/>
      <c r="I2" s="3"/>
      <c r="J2" s="3"/>
      <c r="K2" s="43" t="s">
        <v>34</v>
      </c>
    </row>
    <row r="3" spans="1:15" ht="15.6" x14ac:dyDescent="0.3">
      <c r="A3" s="42"/>
      <c r="B3" s="3"/>
      <c r="C3" s="3"/>
      <c r="D3" s="3"/>
      <c r="E3" s="3"/>
      <c r="F3" s="3"/>
      <c r="G3" s="3"/>
      <c r="H3" s="3"/>
      <c r="I3" s="3"/>
      <c r="J3" s="3"/>
      <c r="K3" s="43" t="s">
        <v>73</v>
      </c>
    </row>
    <row r="4" spans="1:15" ht="15.6" x14ac:dyDescent="0.3">
      <c r="A4" s="42"/>
      <c r="B4" s="3"/>
      <c r="C4" s="3"/>
      <c r="D4" s="3"/>
      <c r="E4" s="3"/>
      <c r="F4" s="3"/>
      <c r="G4" s="3"/>
      <c r="H4" s="3"/>
      <c r="I4" s="3"/>
      <c r="J4" s="3"/>
      <c r="K4" s="43" t="s">
        <v>74</v>
      </c>
    </row>
    <row r="5" spans="1:15" ht="15.6" x14ac:dyDescent="0.3">
      <c r="A5" s="42"/>
      <c r="B5" s="3"/>
      <c r="C5" s="3"/>
      <c r="D5" s="3"/>
      <c r="E5" s="3"/>
      <c r="F5" s="3"/>
      <c r="G5" s="3"/>
      <c r="H5" s="3"/>
      <c r="I5" s="3"/>
      <c r="J5" s="3"/>
      <c r="K5" s="43" t="s">
        <v>37</v>
      </c>
    </row>
    <row r="6" spans="1:15" ht="8.25" customHeight="1" x14ac:dyDescent="0.3">
      <c r="A6" s="42"/>
      <c r="B6" s="3"/>
      <c r="C6" s="3"/>
      <c r="D6" s="3"/>
      <c r="E6" s="3"/>
      <c r="F6" s="3"/>
      <c r="G6" s="3"/>
      <c r="H6" s="3"/>
      <c r="I6" s="3"/>
      <c r="J6" s="3"/>
      <c r="K6" s="3"/>
    </row>
    <row r="7" spans="1:15" s="3" customFormat="1" ht="15.75" customHeight="1" x14ac:dyDescent="0.3">
      <c r="A7" s="76" t="s">
        <v>100</v>
      </c>
      <c r="B7" s="76"/>
      <c r="C7" s="76"/>
      <c r="D7" s="76"/>
      <c r="E7" s="76"/>
      <c r="F7" s="76"/>
      <c r="G7" s="76"/>
      <c r="H7" s="76"/>
      <c r="I7" s="76"/>
      <c r="J7" s="76"/>
      <c r="K7" s="76"/>
    </row>
    <row r="8" spans="1:15" s="3" customFormat="1" ht="15.75" customHeight="1" x14ac:dyDescent="0.3">
      <c r="A8" s="76" t="s">
        <v>34</v>
      </c>
      <c r="B8" s="76"/>
      <c r="C8" s="76"/>
      <c r="D8" s="76"/>
      <c r="E8" s="76"/>
      <c r="F8" s="76"/>
      <c r="G8" s="76"/>
      <c r="H8" s="76"/>
      <c r="I8" s="76"/>
      <c r="J8" s="76"/>
      <c r="K8" s="76"/>
    </row>
    <row r="9" spans="1:15" s="3" customFormat="1" ht="15.75" customHeight="1" x14ac:dyDescent="0.3">
      <c r="A9" s="76" t="s">
        <v>37</v>
      </c>
      <c r="B9" s="76"/>
      <c r="C9" s="76"/>
      <c r="D9" s="76"/>
      <c r="E9" s="76"/>
      <c r="F9" s="76"/>
      <c r="G9" s="76"/>
      <c r="H9" s="76"/>
      <c r="I9" s="76"/>
      <c r="J9" s="76"/>
      <c r="K9" s="76"/>
    </row>
    <row r="10" spans="1:15" ht="9" customHeight="1" x14ac:dyDescent="0.3">
      <c r="A10" s="6"/>
      <c r="B10" s="6"/>
      <c r="C10" s="6"/>
      <c r="D10" s="6"/>
      <c r="E10" s="6"/>
      <c r="F10" s="6"/>
      <c r="G10" s="6"/>
      <c r="H10" s="6"/>
      <c r="I10" s="6"/>
      <c r="J10" s="6"/>
      <c r="K10" s="6"/>
    </row>
    <row r="11" spans="1:15" ht="16.8" x14ac:dyDescent="0.3">
      <c r="A11" s="77" t="s">
        <v>38</v>
      </c>
      <c r="B11" s="77"/>
      <c r="C11" s="77"/>
      <c r="D11" s="77"/>
      <c r="E11" s="77"/>
      <c r="F11" s="77"/>
      <c r="G11" s="77"/>
      <c r="H11" s="77"/>
      <c r="I11" s="77"/>
      <c r="J11" s="77"/>
      <c r="K11" s="77"/>
    </row>
    <row r="12" spans="1:15" ht="21" customHeight="1" x14ac:dyDescent="0.3">
      <c r="A12" s="7"/>
      <c r="B12" s="7"/>
      <c r="C12" s="7"/>
      <c r="D12" s="7"/>
      <c r="E12" s="7"/>
      <c r="F12" s="7"/>
      <c r="G12" s="7"/>
      <c r="H12" s="7"/>
      <c r="I12" s="7"/>
      <c r="J12" s="7"/>
      <c r="K12" s="8" t="s">
        <v>27</v>
      </c>
    </row>
    <row r="13" spans="1:15" ht="16.5" customHeight="1" x14ac:dyDescent="0.3">
      <c r="A13" s="46" t="s">
        <v>24</v>
      </c>
      <c r="B13" s="81" t="s">
        <v>101</v>
      </c>
      <c r="C13" s="71"/>
      <c r="D13" s="71"/>
      <c r="E13" s="71"/>
      <c r="F13" s="71"/>
      <c r="G13" s="71"/>
      <c r="H13" s="71"/>
      <c r="I13" s="71"/>
      <c r="J13" s="71"/>
      <c r="K13" s="32">
        <f>K14+K15</f>
        <v>60579719</v>
      </c>
      <c r="L13" s="24"/>
      <c r="O13" s="56"/>
    </row>
    <row r="14" spans="1:15" ht="16.5" customHeight="1" x14ac:dyDescent="0.3">
      <c r="A14" s="47" t="s">
        <v>25</v>
      </c>
      <c r="B14" s="70" t="s">
        <v>102</v>
      </c>
      <c r="C14" s="71"/>
      <c r="D14" s="71"/>
      <c r="E14" s="71"/>
      <c r="F14" s="71"/>
      <c r="G14" s="71"/>
      <c r="H14" s="71"/>
      <c r="I14" s="71"/>
      <c r="J14" s="71"/>
      <c r="K14" s="33">
        <v>59739580</v>
      </c>
      <c r="L14" s="25"/>
    </row>
    <row r="15" spans="1:15" ht="16.5" customHeight="1" x14ac:dyDescent="0.3">
      <c r="A15" s="47" t="s">
        <v>23</v>
      </c>
      <c r="B15" s="70" t="s">
        <v>103</v>
      </c>
      <c r="C15" s="71"/>
      <c r="D15" s="71"/>
      <c r="E15" s="71"/>
      <c r="F15" s="71"/>
      <c r="G15" s="71"/>
      <c r="H15" s="71"/>
      <c r="I15" s="71"/>
      <c r="J15" s="71"/>
      <c r="K15" s="33">
        <v>840139</v>
      </c>
      <c r="L15" s="28"/>
    </row>
    <row r="16" spans="1:15" s="4" customFormat="1" ht="16.8" x14ac:dyDescent="0.3">
      <c r="A16" s="46" t="s">
        <v>42</v>
      </c>
      <c r="B16" s="66" t="s">
        <v>0</v>
      </c>
      <c r="C16" s="66"/>
      <c r="D16" s="66"/>
      <c r="E16" s="66"/>
      <c r="F16" s="66"/>
      <c r="G16" s="66"/>
      <c r="H16" s="66"/>
      <c r="I16" s="66"/>
      <c r="J16" s="66"/>
      <c r="K16" s="34">
        <f>SUM(K17:K20)</f>
        <v>272504467</v>
      </c>
      <c r="L16" s="39"/>
      <c r="M16" s="39"/>
      <c r="N16" s="39"/>
    </row>
    <row r="17" spans="1:17" s="3" customFormat="1" ht="16.5" customHeight="1" x14ac:dyDescent="0.3">
      <c r="A17" s="47" t="s">
        <v>43</v>
      </c>
      <c r="B17" s="64" t="s">
        <v>1</v>
      </c>
      <c r="C17" s="64"/>
      <c r="D17" s="64"/>
      <c r="E17" s="64"/>
      <c r="F17" s="64"/>
      <c r="G17" s="64"/>
      <c r="H17" s="64"/>
      <c r="I17" s="64"/>
      <c r="J17" s="64"/>
      <c r="K17" s="35">
        <v>15158654</v>
      </c>
      <c r="Q17" s="5">
        <f>N19-O13</f>
        <v>0</v>
      </c>
    </row>
    <row r="18" spans="1:17" s="3" customFormat="1" ht="16.5" customHeight="1" x14ac:dyDescent="0.3">
      <c r="A18" s="47" t="s">
        <v>36</v>
      </c>
      <c r="B18" s="64" t="s">
        <v>39</v>
      </c>
      <c r="C18" s="64"/>
      <c r="D18" s="64"/>
      <c r="E18" s="64"/>
      <c r="F18" s="64"/>
      <c r="G18" s="64"/>
      <c r="H18" s="64"/>
      <c r="I18" s="64"/>
      <c r="J18" s="64"/>
      <c r="K18" s="35">
        <v>88591440</v>
      </c>
    </row>
    <row r="19" spans="1:17" s="3" customFormat="1" ht="16.5" customHeight="1" x14ac:dyDescent="0.3">
      <c r="A19" s="47" t="s">
        <v>50</v>
      </c>
      <c r="B19" s="64" t="s">
        <v>40</v>
      </c>
      <c r="C19" s="64"/>
      <c r="D19" s="64"/>
      <c r="E19" s="64"/>
      <c r="F19" s="64"/>
      <c r="G19" s="64"/>
      <c r="H19" s="64"/>
      <c r="I19" s="64"/>
      <c r="J19" s="64"/>
      <c r="K19" s="35">
        <f>168313008</f>
        <v>168313008</v>
      </c>
      <c r="N19" s="5"/>
    </row>
    <row r="20" spans="1:17" s="3" customFormat="1" ht="16.5" customHeight="1" x14ac:dyDescent="0.3">
      <c r="A20" s="47" t="s">
        <v>51</v>
      </c>
      <c r="B20" s="64" t="s">
        <v>32</v>
      </c>
      <c r="C20" s="64"/>
      <c r="D20" s="64"/>
      <c r="E20" s="64"/>
      <c r="F20" s="64"/>
      <c r="G20" s="64"/>
      <c r="H20" s="64"/>
      <c r="I20" s="64"/>
      <c r="J20" s="64"/>
      <c r="K20" s="35">
        <v>441365</v>
      </c>
    </row>
    <row r="21" spans="1:17" s="18" customFormat="1" ht="16.5" customHeight="1" x14ac:dyDescent="0.3">
      <c r="A21" s="46" t="s">
        <v>45</v>
      </c>
      <c r="B21" s="78" t="s">
        <v>2</v>
      </c>
      <c r="C21" s="78"/>
      <c r="D21" s="78"/>
      <c r="E21" s="78"/>
      <c r="F21" s="78"/>
      <c r="G21" s="78"/>
      <c r="H21" s="78"/>
      <c r="I21" s="78"/>
      <c r="J21" s="78"/>
      <c r="K21" s="36">
        <f>K22+K72+K74+K52+K69+K73+K75</f>
        <v>181588556</v>
      </c>
      <c r="L21" s="41"/>
      <c r="M21" s="57"/>
    </row>
    <row r="22" spans="1:17" s="4" customFormat="1" ht="16.5" customHeight="1" x14ac:dyDescent="0.3">
      <c r="A22" s="48" t="s">
        <v>80</v>
      </c>
      <c r="B22" s="66" t="s">
        <v>104</v>
      </c>
      <c r="C22" s="66"/>
      <c r="D22" s="66"/>
      <c r="E22" s="66"/>
      <c r="F22" s="66"/>
      <c r="G22" s="66"/>
      <c r="H22" s="66"/>
      <c r="I22" s="66"/>
      <c r="J22" s="66"/>
      <c r="K22" s="54">
        <f>K25+K34+K35+K36+K37+K38+K39+K40</f>
        <v>153206466</v>
      </c>
      <c r="L22" s="41"/>
    </row>
    <row r="23" spans="1:17" s="3" customFormat="1" ht="65.25" customHeight="1" x14ac:dyDescent="0.3">
      <c r="A23" s="80" t="s">
        <v>44</v>
      </c>
      <c r="B23" s="72" t="s">
        <v>3</v>
      </c>
      <c r="C23" s="72" t="s">
        <v>4</v>
      </c>
      <c r="D23" s="72"/>
      <c r="E23" s="72"/>
      <c r="F23" s="73" t="s">
        <v>41</v>
      </c>
      <c r="G23" s="72" t="s">
        <v>5</v>
      </c>
      <c r="H23" s="74"/>
      <c r="I23" s="72" t="s">
        <v>6</v>
      </c>
      <c r="J23" s="72"/>
      <c r="K23" s="73" t="s">
        <v>33</v>
      </c>
    </row>
    <row r="24" spans="1:17" s="3" customFormat="1" ht="125.25" customHeight="1" x14ac:dyDescent="0.3">
      <c r="A24" s="80"/>
      <c r="B24" s="72"/>
      <c r="C24" s="31" t="s">
        <v>7</v>
      </c>
      <c r="D24" s="31" t="s">
        <v>8</v>
      </c>
      <c r="E24" s="31" t="s">
        <v>35</v>
      </c>
      <c r="F24" s="73"/>
      <c r="G24" s="22" t="s">
        <v>49</v>
      </c>
      <c r="H24" s="23" t="s">
        <v>9</v>
      </c>
      <c r="I24" s="31" t="s">
        <v>10</v>
      </c>
      <c r="J24" s="31" t="s">
        <v>11</v>
      </c>
      <c r="K24" s="73"/>
    </row>
    <row r="25" spans="1:17" s="4" customFormat="1" ht="16.8" x14ac:dyDescent="0.3">
      <c r="A25" s="46" t="s">
        <v>52</v>
      </c>
      <c r="B25" s="9" t="s">
        <v>26</v>
      </c>
      <c r="C25" s="10"/>
      <c r="D25" s="10"/>
      <c r="E25" s="10"/>
      <c r="F25" s="19">
        <f>SUM(F26:F33)</f>
        <v>1</v>
      </c>
      <c r="G25" s="50">
        <f>SUM(G28:G33)</f>
        <v>54887743</v>
      </c>
      <c r="H25" s="50">
        <f>H26+H27+H28+H29+H30+H31+H32+H33</f>
        <v>80754077</v>
      </c>
      <c r="I25" s="11">
        <f t="shared" ref="I25" si="0">SUM(I26:I33)</f>
        <v>15158654</v>
      </c>
      <c r="J25" s="11">
        <f>SUM(J26:J33)</f>
        <v>120483166</v>
      </c>
      <c r="K25" s="11">
        <f>SUM(K26:K33)</f>
        <v>135641820</v>
      </c>
    </row>
    <row r="26" spans="1:17" s="3" customFormat="1" ht="18" customHeight="1" x14ac:dyDescent="0.3">
      <c r="A26" s="44" t="s">
        <v>15</v>
      </c>
      <c r="B26" s="30" t="s">
        <v>47</v>
      </c>
      <c r="C26" s="12"/>
      <c r="D26" s="13">
        <v>1</v>
      </c>
      <c r="E26" s="13">
        <v>1</v>
      </c>
      <c r="F26" s="20">
        <v>0.15690000000000001</v>
      </c>
      <c r="G26" s="14"/>
      <c r="H26" s="51">
        <f>K26-G26</f>
        <v>25515432</v>
      </c>
      <c r="I26" s="14">
        <v>6611624</v>
      </c>
      <c r="J26" s="16">
        <f>34593808-15690000</f>
        <v>18903808</v>
      </c>
      <c r="K26" s="14">
        <f>J26+I26</f>
        <v>25515432</v>
      </c>
    </row>
    <row r="27" spans="1:17" s="3" customFormat="1" ht="18" customHeight="1" x14ac:dyDescent="0.3">
      <c r="A27" s="44" t="s">
        <v>16</v>
      </c>
      <c r="B27" s="30" t="s">
        <v>12</v>
      </c>
      <c r="C27" s="12"/>
      <c r="D27" s="13">
        <v>1</v>
      </c>
      <c r="E27" s="13">
        <v>1</v>
      </c>
      <c r="F27" s="20">
        <v>4.7000000000000002E-3</v>
      </c>
      <c r="G27" s="14"/>
      <c r="H27" s="51">
        <f t="shared" ref="H27:H33" si="1">K27-G27</f>
        <v>916712</v>
      </c>
      <c r="I27" s="14">
        <v>350440</v>
      </c>
      <c r="J27" s="16">
        <f>1036271-469999</f>
        <v>566272</v>
      </c>
      <c r="K27" s="14">
        <f>J27+I27</f>
        <v>916712</v>
      </c>
    </row>
    <row r="28" spans="1:17" s="3" customFormat="1" ht="18" customHeight="1" x14ac:dyDescent="0.3">
      <c r="A28" s="44" t="s">
        <v>17</v>
      </c>
      <c r="B28" s="30" t="s">
        <v>13</v>
      </c>
      <c r="C28" s="17">
        <v>0.2356</v>
      </c>
      <c r="D28" s="12">
        <f>E28-C28</f>
        <v>0.76439999999999997</v>
      </c>
      <c r="E28" s="13">
        <v>1</v>
      </c>
      <c r="F28" s="20">
        <v>0.1179</v>
      </c>
      <c r="G28" s="16">
        <f>6663284-2777724</f>
        <v>3885560</v>
      </c>
      <c r="H28" s="51">
        <f t="shared" si="1"/>
        <v>12606631</v>
      </c>
      <c r="I28" s="14">
        <v>2287226</v>
      </c>
      <c r="J28" s="16">
        <f>25994965-11790000</f>
        <v>14204965</v>
      </c>
      <c r="K28" s="14">
        <f>J28+I28</f>
        <v>16492191</v>
      </c>
    </row>
    <row r="29" spans="1:17" s="3" customFormat="1" ht="18" customHeight="1" x14ac:dyDescent="0.3">
      <c r="A29" s="44" t="s">
        <v>18</v>
      </c>
      <c r="B29" s="30" t="s">
        <v>14</v>
      </c>
      <c r="C29" s="17">
        <v>0.49249999999999999</v>
      </c>
      <c r="D29" s="12">
        <f>E29-C29</f>
        <v>0.50750000000000006</v>
      </c>
      <c r="E29" s="13">
        <v>1</v>
      </c>
      <c r="F29" s="20">
        <v>0.1174</v>
      </c>
      <c r="G29" s="16">
        <f>13063473-5781950</f>
        <v>7281523</v>
      </c>
      <c r="H29" s="51">
        <f t="shared" si="1"/>
        <v>7503295</v>
      </c>
      <c r="I29" s="14">
        <v>640094</v>
      </c>
      <c r="J29" s="16">
        <f>25884724-11740000</f>
        <v>14144724</v>
      </c>
      <c r="K29" s="14">
        <f>J29+I29</f>
        <v>14784818</v>
      </c>
    </row>
    <row r="30" spans="1:17" s="3" customFormat="1" ht="18" customHeight="1" x14ac:dyDescent="0.3">
      <c r="A30" s="44" t="s">
        <v>19</v>
      </c>
      <c r="B30" s="15" t="s">
        <v>28</v>
      </c>
      <c r="C30" s="17">
        <v>0.53359999999999996</v>
      </c>
      <c r="D30" s="12">
        <f t="shared" ref="D30:D33" si="2">E30-C30</f>
        <v>0.46640000000000004</v>
      </c>
      <c r="E30" s="13">
        <v>1</v>
      </c>
      <c r="F30" s="20">
        <v>0.12839999999999999</v>
      </c>
      <c r="G30" s="16">
        <f>15623147-6851424</f>
        <v>8771723</v>
      </c>
      <c r="H30" s="51">
        <f t="shared" si="1"/>
        <v>7667039</v>
      </c>
      <c r="I30" s="14">
        <v>968723</v>
      </c>
      <c r="J30" s="16">
        <f>28310039-12840000</f>
        <v>15470039</v>
      </c>
      <c r="K30" s="14">
        <f t="shared" ref="K30:K33" si="3">J30+I30</f>
        <v>16438762</v>
      </c>
    </row>
    <row r="31" spans="1:17" s="3" customFormat="1" ht="18" customHeight="1" x14ac:dyDescent="0.3">
      <c r="A31" s="44" t="s">
        <v>20</v>
      </c>
      <c r="B31" s="15" t="s">
        <v>29</v>
      </c>
      <c r="C31" s="17">
        <v>0.61170000000000002</v>
      </c>
      <c r="D31" s="12">
        <f t="shared" si="2"/>
        <v>0.38829999999999998</v>
      </c>
      <c r="E31" s="13">
        <v>1</v>
      </c>
      <c r="F31" s="20">
        <v>0.1012</v>
      </c>
      <c r="G31" s="16">
        <f>13894909-6190404</f>
        <v>7704505</v>
      </c>
      <c r="H31" s="51">
        <f t="shared" si="1"/>
        <v>4890729</v>
      </c>
      <c r="I31" s="14">
        <v>402338</v>
      </c>
      <c r="J31" s="16">
        <f>22312896-10120000</f>
        <v>12192896</v>
      </c>
      <c r="K31" s="14">
        <f t="shared" si="3"/>
        <v>12595234</v>
      </c>
    </row>
    <row r="32" spans="1:17" s="3" customFormat="1" ht="18" customHeight="1" x14ac:dyDescent="0.3">
      <c r="A32" s="44" t="s">
        <v>21</v>
      </c>
      <c r="B32" s="15" t="s">
        <v>30</v>
      </c>
      <c r="C32" s="17">
        <v>0.52629999999999999</v>
      </c>
      <c r="D32" s="12">
        <f t="shared" si="2"/>
        <v>0.47370000000000001</v>
      </c>
      <c r="E32" s="13">
        <v>1</v>
      </c>
      <c r="F32" s="20">
        <v>0.17710000000000001</v>
      </c>
      <c r="G32" s="16">
        <f>21841178-9320774</f>
        <v>12520404</v>
      </c>
      <c r="H32" s="51">
        <f t="shared" si="1"/>
        <v>11269078</v>
      </c>
      <c r="I32" s="14">
        <v>2451914</v>
      </c>
      <c r="J32" s="16">
        <f>39047569-17710001</f>
        <v>21337568</v>
      </c>
      <c r="K32" s="14">
        <f>J32+I32</f>
        <v>23789482</v>
      </c>
    </row>
    <row r="33" spans="1:17" s="3" customFormat="1" ht="18" customHeight="1" x14ac:dyDescent="0.3">
      <c r="A33" s="44" t="s">
        <v>22</v>
      </c>
      <c r="B33" s="15" t="s">
        <v>31</v>
      </c>
      <c r="C33" s="17">
        <v>0.58640000000000003</v>
      </c>
      <c r="D33" s="12">
        <f t="shared" si="2"/>
        <v>0.41359999999999997</v>
      </c>
      <c r="E33" s="13">
        <v>1</v>
      </c>
      <c r="F33" s="20">
        <v>0.19639999999999999</v>
      </c>
      <c r="G33" s="16">
        <f>26240924-11516896</f>
        <v>14724028</v>
      </c>
      <c r="H33" s="51">
        <f t="shared" si="1"/>
        <v>10385161</v>
      </c>
      <c r="I33" s="14">
        <v>1446295</v>
      </c>
      <c r="J33" s="16">
        <f>43302894-19640000</f>
        <v>23662894</v>
      </c>
      <c r="K33" s="14">
        <f t="shared" si="3"/>
        <v>25109189</v>
      </c>
    </row>
    <row r="34" spans="1:17" s="4" customFormat="1" ht="33.75" customHeight="1" x14ac:dyDescent="0.3">
      <c r="A34" s="48" t="s">
        <v>53</v>
      </c>
      <c r="B34" s="66" t="s">
        <v>48</v>
      </c>
      <c r="C34" s="79"/>
      <c r="D34" s="79"/>
      <c r="E34" s="79"/>
      <c r="F34" s="79"/>
      <c r="G34" s="79"/>
      <c r="H34" s="79"/>
      <c r="I34" s="79"/>
      <c r="J34" s="79"/>
      <c r="K34" s="11">
        <v>798923</v>
      </c>
    </row>
    <row r="35" spans="1:17" s="26" customFormat="1" ht="33.75" customHeight="1" x14ac:dyDescent="0.3">
      <c r="A35" s="48" t="s">
        <v>75</v>
      </c>
      <c r="B35" s="66" t="s">
        <v>76</v>
      </c>
      <c r="C35" s="79"/>
      <c r="D35" s="79"/>
      <c r="E35" s="79"/>
      <c r="F35" s="79"/>
      <c r="G35" s="79"/>
      <c r="H35" s="79"/>
      <c r="I35" s="79"/>
      <c r="J35" s="79"/>
      <c r="K35" s="11">
        <f>5000000-1974</f>
        <v>4998026</v>
      </c>
    </row>
    <row r="36" spans="1:17" s="26" customFormat="1" ht="33.75" customHeight="1" x14ac:dyDescent="0.3">
      <c r="A36" s="52" t="s">
        <v>78</v>
      </c>
      <c r="B36" s="82" t="s">
        <v>105</v>
      </c>
      <c r="C36" s="83"/>
      <c r="D36" s="83"/>
      <c r="E36" s="83"/>
      <c r="F36" s="83"/>
      <c r="G36" s="83"/>
      <c r="H36" s="83"/>
      <c r="I36" s="83"/>
      <c r="J36" s="84"/>
      <c r="K36" s="53">
        <v>2000000</v>
      </c>
    </row>
    <row r="37" spans="1:17" s="26" customFormat="1" ht="33.75" customHeight="1" x14ac:dyDescent="0.3">
      <c r="A37" s="52" t="s">
        <v>88</v>
      </c>
      <c r="B37" s="82" t="s">
        <v>106</v>
      </c>
      <c r="C37" s="85"/>
      <c r="D37" s="85"/>
      <c r="E37" s="85"/>
      <c r="F37" s="85"/>
      <c r="G37" s="85"/>
      <c r="H37" s="85"/>
      <c r="I37" s="85"/>
      <c r="J37" s="86"/>
      <c r="K37" s="53">
        <v>987720</v>
      </c>
    </row>
    <row r="38" spans="1:17" s="26" customFormat="1" ht="33.75" customHeight="1" x14ac:dyDescent="0.3">
      <c r="A38" s="52" t="s">
        <v>89</v>
      </c>
      <c r="B38" s="82" t="s">
        <v>107</v>
      </c>
      <c r="C38" s="85"/>
      <c r="D38" s="85"/>
      <c r="E38" s="85"/>
      <c r="F38" s="85"/>
      <c r="G38" s="85"/>
      <c r="H38" s="85"/>
      <c r="I38" s="85"/>
      <c r="J38" s="86"/>
      <c r="K38" s="53">
        <v>1500000</v>
      </c>
    </row>
    <row r="39" spans="1:17" s="26" customFormat="1" ht="21.6" customHeight="1" x14ac:dyDescent="0.3">
      <c r="A39" s="52" t="s">
        <v>90</v>
      </c>
      <c r="B39" s="82" t="s">
        <v>108</v>
      </c>
      <c r="C39" s="85"/>
      <c r="D39" s="85"/>
      <c r="E39" s="85"/>
      <c r="F39" s="85"/>
      <c r="G39" s="85"/>
      <c r="H39" s="85"/>
      <c r="I39" s="85"/>
      <c r="J39" s="86"/>
      <c r="K39" s="53">
        <v>1000000</v>
      </c>
      <c r="M39" s="58"/>
    </row>
    <row r="40" spans="1:17" s="4" customFormat="1" ht="33.75" customHeight="1" x14ac:dyDescent="0.3">
      <c r="A40" s="48" t="s">
        <v>93</v>
      </c>
      <c r="B40" s="59" t="s">
        <v>109</v>
      </c>
      <c r="C40" s="60"/>
      <c r="D40" s="60"/>
      <c r="E40" s="60"/>
      <c r="F40" s="60"/>
      <c r="G40" s="60"/>
      <c r="H40" s="60"/>
      <c r="I40" s="60"/>
      <c r="J40" s="60"/>
      <c r="K40" s="37">
        <f>K41+K42+K46+K48+K50</f>
        <v>6279977</v>
      </c>
      <c r="L40" s="27"/>
      <c r="M40" s="39"/>
    </row>
    <row r="41" spans="1:17" s="4" customFormat="1" ht="22.95" customHeight="1" x14ac:dyDescent="0.3">
      <c r="A41" s="44" t="s">
        <v>94</v>
      </c>
      <c r="B41" s="64" t="s">
        <v>54</v>
      </c>
      <c r="C41" s="62"/>
      <c r="D41" s="62"/>
      <c r="E41" s="62"/>
      <c r="F41" s="62"/>
      <c r="G41" s="62"/>
      <c r="H41" s="62"/>
      <c r="I41" s="62"/>
      <c r="J41" s="62"/>
      <c r="K41" s="14">
        <v>52935</v>
      </c>
      <c r="O41" s="39"/>
      <c r="P41" s="39"/>
    </row>
    <row r="42" spans="1:17" s="4" customFormat="1" ht="18" customHeight="1" x14ac:dyDescent="0.3">
      <c r="A42" s="45" t="s">
        <v>95</v>
      </c>
      <c r="B42" s="64" t="s">
        <v>55</v>
      </c>
      <c r="C42" s="62"/>
      <c r="D42" s="62"/>
      <c r="E42" s="62"/>
      <c r="F42" s="62"/>
      <c r="G42" s="62"/>
      <c r="H42" s="62"/>
      <c r="I42" s="62"/>
      <c r="J42" s="62"/>
      <c r="K42" s="14">
        <f>K43+K44+K45</f>
        <v>5594056</v>
      </c>
    </row>
    <row r="43" spans="1:17" s="4" customFormat="1" ht="18" customHeight="1" x14ac:dyDescent="0.3">
      <c r="A43" s="49" t="s">
        <v>15</v>
      </c>
      <c r="B43" s="61" t="s">
        <v>81</v>
      </c>
      <c r="C43" s="62"/>
      <c r="D43" s="62"/>
      <c r="E43" s="62"/>
      <c r="F43" s="62"/>
      <c r="G43" s="62"/>
      <c r="H43" s="62"/>
      <c r="I43" s="62"/>
      <c r="J43" s="62"/>
      <c r="K43" s="38">
        <v>421861</v>
      </c>
      <c r="Q43" s="39"/>
    </row>
    <row r="44" spans="1:17" s="4" customFormat="1" ht="18" customHeight="1" x14ac:dyDescent="0.3">
      <c r="A44" s="49" t="s">
        <v>16</v>
      </c>
      <c r="B44" s="61" t="s">
        <v>82</v>
      </c>
      <c r="C44" s="62"/>
      <c r="D44" s="62"/>
      <c r="E44" s="62"/>
      <c r="F44" s="62"/>
      <c r="G44" s="62"/>
      <c r="H44" s="62"/>
      <c r="I44" s="62"/>
      <c r="J44" s="62"/>
      <c r="K44" s="38">
        <v>3973501</v>
      </c>
      <c r="O44" s="39"/>
    </row>
    <row r="45" spans="1:17" s="4" customFormat="1" ht="18" customHeight="1" x14ac:dyDescent="0.3">
      <c r="A45" s="49" t="s">
        <v>17</v>
      </c>
      <c r="B45" s="61" t="s">
        <v>57</v>
      </c>
      <c r="C45" s="63"/>
      <c r="D45" s="63"/>
      <c r="E45" s="63"/>
      <c r="F45" s="63"/>
      <c r="G45" s="63"/>
      <c r="H45" s="63"/>
      <c r="I45" s="63"/>
      <c r="J45" s="63"/>
      <c r="K45" s="38">
        <v>1198694</v>
      </c>
    </row>
    <row r="46" spans="1:17" s="4" customFormat="1" ht="18" customHeight="1" x14ac:dyDescent="0.3">
      <c r="A46" s="44" t="s">
        <v>96</v>
      </c>
      <c r="B46" s="64" t="s">
        <v>60</v>
      </c>
      <c r="C46" s="62"/>
      <c r="D46" s="62"/>
      <c r="E46" s="62"/>
      <c r="F46" s="62"/>
      <c r="G46" s="62"/>
      <c r="H46" s="62"/>
      <c r="I46" s="62"/>
      <c r="J46" s="62"/>
      <c r="K46" s="14">
        <f>K47</f>
        <v>295200</v>
      </c>
    </row>
    <row r="47" spans="1:17" s="4" customFormat="1" ht="18" customHeight="1" x14ac:dyDescent="0.3">
      <c r="A47" s="49" t="s">
        <v>15</v>
      </c>
      <c r="B47" s="61" t="s">
        <v>81</v>
      </c>
      <c r="C47" s="62"/>
      <c r="D47" s="62"/>
      <c r="E47" s="62"/>
      <c r="F47" s="62"/>
      <c r="G47" s="62"/>
      <c r="H47" s="62"/>
      <c r="I47" s="62"/>
      <c r="J47" s="62"/>
      <c r="K47" s="38">
        <f>295201-1</f>
        <v>295200</v>
      </c>
    </row>
    <row r="48" spans="1:17" s="4" customFormat="1" ht="18" customHeight="1" x14ac:dyDescent="0.3">
      <c r="A48" s="44" t="s">
        <v>97</v>
      </c>
      <c r="B48" s="64" t="s">
        <v>63</v>
      </c>
      <c r="C48" s="62"/>
      <c r="D48" s="62"/>
      <c r="E48" s="62"/>
      <c r="F48" s="62"/>
      <c r="G48" s="62"/>
      <c r="H48" s="62"/>
      <c r="I48" s="62"/>
      <c r="J48" s="62"/>
      <c r="K48" s="14">
        <f>K49</f>
        <v>240822</v>
      </c>
    </row>
    <row r="49" spans="1:16" s="4" customFormat="1" ht="18" customHeight="1" x14ac:dyDescent="0.3">
      <c r="A49" s="44" t="s">
        <v>15</v>
      </c>
      <c r="B49" s="61" t="s">
        <v>82</v>
      </c>
      <c r="C49" s="62"/>
      <c r="D49" s="62"/>
      <c r="E49" s="62"/>
      <c r="F49" s="62"/>
      <c r="G49" s="62"/>
      <c r="H49" s="62"/>
      <c r="I49" s="62"/>
      <c r="J49" s="62"/>
      <c r="K49" s="38">
        <f>240824-2</f>
        <v>240822</v>
      </c>
    </row>
    <row r="50" spans="1:16" s="26" customFormat="1" ht="18" customHeight="1" x14ac:dyDescent="0.3">
      <c r="A50" s="44" t="s">
        <v>98</v>
      </c>
      <c r="B50" s="64" t="s">
        <v>65</v>
      </c>
      <c r="C50" s="62"/>
      <c r="D50" s="62"/>
      <c r="E50" s="62"/>
      <c r="F50" s="62"/>
      <c r="G50" s="62"/>
      <c r="H50" s="62"/>
      <c r="I50" s="62"/>
      <c r="J50" s="62"/>
      <c r="K50" s="14">
        <f>K51</f>
        <v>96964</v>
      </c>
    </row>
    <row r="51" spans="1:16" s="26" customFormat="1" ht="18" customHeight="1" x14ac:dyDescent="0.3">
      <c r="A51" s="44" t="s">
        <v>15</v>
      </c>
      <c r="B51" s="61" t="s">
        <v>82</v>
      </c>
      <c r="C51" s="62"/>
      <c r="D51" s="62"/>
      <c r="E51" s="62"/>
      <c r="F51" s="62"/>
      <c r="G51" s="62"/>
      <c r="H51" s="62"/>
      <c r="I51" s="62"/>
      <c r="J51" s="62"/>
      <c r="K51" s="38">
        <f>96965-1</f>
        <v>96964</v>
      </c>
    </row>
    <row r="52" spans="1:16" s="26" customFormat="1" ht="18" customHeight="1" x14ac:dyDescent="0.3">
      <c r="A52" s="48" t="s">
        <v>79</v>
      </c>
      <c r="B52" s="66" t="s">
        <v>110</v>
      </c>
      <c r="C52" s="62"/>
      <c r="D52" s="62"/>
      <c r="E52" s="62"/>
      <c r="F52" s="62"/>
      <c r="G52" s="62"/>
      <c r="H52" s="62"/>
      <c r="I52" s="62"/>
      <c r="J52" s="62"/>
      <c r="K52" s="11">
        <f>K53+K56+K58+K60+K65+K67</f>
        <v>840139</v>
      </c>
      <c r="L52" s="40"/>
    </row>
    <row r="53" spans="1:16" s="26" customFormat="1" ht="18" customHeight="1" x14ac:dyDescent="0.3">
      <c r="A53" s="44" t="s">
        <v>85</v>
      </c>
      <c r="B53" s="64" t="s">
        <v>55</v>
      </c>
      <c r="C53" s="62"/>
      <c r="D53" s="62"/>
      <c r="E53" s="62"/>
      <c r="F53" s="62"/>
      <c r="G53" s="62"/>
      <c r="H53" s="62"/>
      <c r="I53" s="62"/>
      <c r="J53" s="62"/>
      <c r="K53" s="14">
        <f>K54+K55</f>
        <v>1861</v>
      </c>
    </row>
    <row r="54" spans="1:16" s="26" customFormat="1" ht="18" hidden="1" customHeight="1" x14ac:dyDescent="0.3">
      <c r="A54" s="44"/>
      <c r="B54" s="61"/>
      <c r="C54" s="62"/>
      <c r="D54" s="62"/>
      <c r="E54" s="62"/>
      <c r="F54" s="62"/>
      <c r="G54" s="62"/>
      <c r="H54" s="62"/>
      <c r="I54" s="62"/>
      <c r="J54" s="62"/>
      <c r="K54" s="38"/>
      <c r="O54" s="26">
        <v>1</v>
      </c>
      <c r="P54" s="39">
        <f>O44+O54</f>
        <v>1</v>
      </c>
    </row>
    <row r="55" spans="1:16" s="26" customFormat="1" ht="18" customHeight="1" x14ac:dyDescent="0.3">
      <c r="A55" s="44" t="s">
        <v>15</v>
      </c>
      <c r="B55" s="61" t="s">
        <v>83</v>
      </c>
      <c r="C55" s="62"/>
      <c r="D55" s="62"/>
      <c r="E55" s="62"/>
      <c r="F55" s="62"/>
      <c r="G55" s="62"/>
      <c r="H55" s="62"/>
      <c r="I55" s="62"/>
      <c r="J55" s="62"/>
      <c r="K55" s="38">
        <v>1861</v>
      </c>
      <c r="P55" s="39"/>
    </row>
    <row r="56" spans="1:16" s="26" customFormat="1" ht="18" customHeight="1" x14ac:dyDescent="0.3">
      <c r="A56" s="44" t="s">
        <v>56</v>
      </c>
      <c r="B56" s="64" t="s">
        <v>67</v>
      </c>
      <c r="C56" s="62"/>
      <c r="D56" s="62"/>
      <c r="E56" s="62"/>
      <c r="F56" s="62"/>
      <c r="G56" s="62"/>
      <c r="H56" s="62"/>
      <c r="I56" s="62"/>
      <c r="J56" s="62"/>
      <c r="K56" s="14">
        <f>K57</f>
        <v>1</v>
      </c>
    </row>
    <row r="57" spans="1:16" s="26" customFormat="1" ht="18" customHeight="1" x14ac:dyDescent="0.3">
      <c r="A57" s="49" t="s">
        <v>15</v>
      </c>
      <c r="B57" s="61" t="s">
        <v>68</v>
      </c>
      <c r="C57" s="62"/>
      <c r="D57" s="62"/>
      <c r="E57" s="62"/>
      <c r="F57" s="62"/>
      <c r="G57" s="62"/>
      <c r="H57" s="62"/>
      <c r="I57" s="62"/>
      <c r="J57" s="62"/>
      <c r="K57" s="38">
        <v>1</v>
      </c>
    </row>
    <row r="58" spans="1:16" s="26" customFormat="1" ht="18" customHeight="1" x14ac:dyDescent="0.3">
      <c r="A58" s="44" t="s">
        <v>58</v>
      </c>
      <c r="B58" s="64" t="s">
        <v>60</v>
      </c>
      <c r="C58" s="62"/>
      <c r="D58" s="62"/>
      <c r="E58" s="62"/>
      <c r="F58" s="62"/>
      <c r="G58" s="62"/>
      <c r="H58" s="62"/>
      <c r="I58" s="62"/>
      <c r="J58" s="62"/>
      <c r="K58" s="14">
        <v>1</v>
      </c>
    </row>
    <row r="59" spans="1:16" s="26" customFormat="1" ht="18" customHeight="1" x14ac:dyDescent="0.3">
      <c r="A59" s="49"/>
      <c r="B59" s="61" t="s">
        <v>84</v>
      </c>
      <c r="C59" s="62"/>
      <c r="D59" s="62"/>
      <c r="E59" s="62"/>
      <c r="F59" s="62"/>
      <c r="G59" s="62"/>
      <c r="H59" s="62"/>
      <c r="I59" s="62"/>
      <c r="J59" s="62"/>
      <c r="K59" s="38">
        <v>1</v>
      </c>
    </row>
    <row r="60" spans="1:16" s="26" customFormat="1" ht="18" customHeight="1" x14ac:dyDescent="0.3">
      <c r="A60" s="44" t="s">
        <v>61</v>
      </c>
      <c r="B60" s="64" t="s">
        <v>59</v>
      </c>
      <c r="C60" s="62"/>
      <c r="D60" s="62"/>
      <c r="E60" s="62"/>
      <c r="F60" s="62"/>
      <c r="G60" s="62"/>
      <c r="H60" s="62"/>
      <c r="I60" s="62"/>
      <c r="J60" s="62"/>
      <c r="K60" s="14">
        <f>K61+K62+K63+K64</f>
        <v>838273</v>
      </c>
    </row>
    <row r="61" spans="1:16" s="26" customFormat="1" ht="18" customHeight="1" x14ac:dyDescent="0.3">
      <c r="A61" s="49" t="s">
        <v>15</v>
      </c>
      <c r="B61" s="61" t="s">
        <v>84</v>
      </c>
      <c r="C61" s="62"/>
      <c r="D61" s="62"/>
      <c r="E61" s="62"/>
      <c r="F61" s="62"/>
      <c r="G61" s="62"/>
      <c r="H61" s="62"/>
      <c r="I61" s="62"/>
      <c r="J61" s="62"/>
      <c r="K61" s="38">
        <v>202331</v>
      </c>
    </row>
    <row r="62" spans="1:16" s="26" customFormat="1" ht="18" customHeight="1" x14ac:dyDescent="0.3">
      <c r="A62" s="49" t="s">
        <v>16</v>
      </c>
      <c r="B62" s="61" t="s">
        <v>69</v>
      </c>
      <c r="C62" s="62"/>
      <c r="D62" s="62"/>
      <c r="E62" s="62"/>
      <c r="F62" s="62"/>
      <c r="G62" s="62"/>
      <c r="H62" s="62"/>
      <c r="I62" s="62"/>
      <c r="J62" s="62"/>
      <c r="K62" s="38">
        <f>747000-202331</f>
        <v>544669</v>
      </c>
    </row>
    <row r="63" spans="1:16" s="26" customFormat="1" ht="18" customHeight="1" x14ac:dyDescent="0.3">
      <c r="A63" s="49" t="s">
        <v>17</v>
      </c>
      <c r="B63" s="61" t="s">
        <v>83</v>
      </c>
      <c r="C63" s="62"/>
      <c r="D63" s="62"/>
      <c r="E63" s="62"/>
      <c r="F63" s="62"/>
      <c r="G63" s="62"/>
      <c r="H63" s="62"/>
      <c r="I63" s="62"/>
      <c r="J63" s="62"/>
      <c r="K63" s="38">
        <v>69807</v>
      </c>
    </row>
    <row r="64" spans="1:16" s="26" customFormat="1" ht="18" customHeight="1" x14ac:dyDescent="0.3">
      <c r="A64" s="49" t="s">
        <v>18</v>
      </c>
      <c r="B64" s="61" t="s">
        <v>68</v>
      </c>
      <c r="C64" s="62"/>
      <c r="D64" s="62"/>
      <c r="E64" s="62"/>
      <c r="F64" s="62"/>
      <c r="G64" s="62"/>
      <c r="H64" s="62"/>
      <c r="I64" s="62"/>
      <c r="J64" s="62"/>
      <c r="K64" s="38">
        <f>91273-69807</f>
        <v>21466</v>
      </c>
    </row>
    <row r="65" spans="1:14" s="26" customFormat="1" ht="18" customHeight="1" x14ac:dyDescent="0.3">
      <c r="A65" s="44" t="s">
        <v>62</v>
      </c>
      <c r="B65" s="64" t="s">
        <v>63</v>
      </c>
      <c r="C65" s="62"/>
      <c r="D65" s="62"/>
      <c r="E65" s="62"/>
      <c r="F65" s="62"/>
      <c r="G65" s="62"/>
      <c r="H65" s="62"/>
      <c r="I65" s="62"/>
      <c r="J65" s="62"/>
      <c r="K65" s="14">
        <v>2</v>
      </c>
    </row>
    <row r="66" spans="1:14" s="26" customFormat="1" ht="18" customHeight="1" x14ac:dyDescent="0.3">
      <c r="A66" s="49" t="s">
        <v>15</v>
      </c>
      <c r="B66" s="61" t="s">
        <v>83</v>
      </c>
      <c r="C66" s="62"/>
      <c r="D66" s="62"/>
      <c r="E66" s="62"/>
      <c r="F66" s="62"/>
      <c r="G66" s="62"/>
      <c r="H66" s="62"/>
      <c r="I66" s="62"/>
      <c r="J66" s="62"/>
      <c r="K66" s="38">
        <v>2</v>
      </c>
    </row>
    <row r="67" spans="1:14" s="26" customFormat="1" ht="18" customHeight="1" x14ac:dyDescent="0.3">
      <c r="A67" s="44" t="s">
        <v>64</v>
      </c>
      <c r="B67" s="64" t="s">
        <v>65</v>
      </c>
      <c r="C67" s="62"/>
      <c r="D67" s="62"/>
      <c r="E67" s="62"/>
      <c r="F67" s="62"/>
      <c r="G67" s="62"/>
      <c r="H67" s="62"/>
      <c r="I67" s="62"/>
      <c r="J67" s="62"/>
      <c r="K67" s="14">
        <v>1</v>
      </c>
    </row>
    <row r="68" spans="1:14" s="26" customFormat="1" ht="18" customHeight="1" x14ac:dyDescent="0.3">
      <c r="A68" s="49" t="s">
        <v>15</v>
      </c>
      <c r="B68" s="61" t="s">
        <v>83</v>
      </c>
      <c r="C68" s="62"/>
      <c r="D68" s="62"/>
      <c r="E68" s="62"/>
      <c r="F68" s="62"/>
      <c r="G68" s="62"/>
      <c r="H68" s="62"/>
      <c r="I68" s="62"/>
      <c r="J68" s="62"/>
      <c r="K68" s="38">
        <v>1</v>
      </c>
    </row>
    <row r="69" spans="1:14" s="26" customFormat="1" ht="35.25" customHeight="1" x14ac:dyDescent="0.3">
      <c r="A69" s="48" t="s">
        <v>66</v>
      </c>
      <c r="B69" s="59" t="s">
        <v>111</v>
      </c>
      <c r="C69" s="60"/>
      <c r="D69" s="60"/>
      <c r="E69" s="60"/>
      <c r="F69" s="60"/>
      <c r="G69" s="60"/>
      <c r="H69" s="60"/>
      <c r="I69" s="60"/>
      <c r="J69" s="60"/>
      <c r="K69" s="11">
        <f>K70+K71</f>
        <v>6060405</v>
      </c>
      <c r="M69" s="39"/>
      <c r="N69" s="39"/>
    </row>
    <row r="70" spans="1:14" s="26" customFormat="1" ht="36" customHeight="1" x14ac:dyDescent="0.3">
      <c r="A70" s="49" t="s">
        <v>71</v>
      </c>
      <c r="B70" s="61" t="s">
        <v>87</v>
      </c>
      <c r="C70" s="62"/>
      <c r="D70" s="62"/>
      <c r="E70" s="62"/>
      <c r="F70" s="62"/>
      <c r="G70" s="62"/>
      <c r="H70" s="62"/>
      <c r="I70" s="62"/>
      <c r="J70" s="62"/>
      <c r="K70" s="38">
        <v>5280405</v>
      </c>
    </row>
    <row r="71" spans="1:14" s="26" customFormat="1" ht="36" customHeight="1" x14ac:dyDescent="0.3">
      <c r="A71" s="49" t="s">
        <v>16</v>
      </c>
      <c r="B71" s="61" t="s">
        <v>112</v>
      </c>
      <c r="C71" s="62"/>
      <c r="D71" s="62"/>
      <c r="E71" s="62"/>
      <c r="F71" s="62"/>
      <c r="G71" s="62"/>
      <c r="H71" s="62"/>
      <c r="I71" s="62"/>
      <c r="J71" s="62"/>
      <c r="K71" s="38">
        <v>780000</v>
      </c>
    </row>
    <row r="72" spans="1:14" s="3" customFormat="1" ht="65.400000000000006" customHeight="1" x14ac:dyDescent="0.3">
      <c r="A72" s="65" t="s">
        <v>70</v>
      </c>
      <c r="B72" s="66" t="s">
        <v>113</v>
      </c>
      <c r="C72" s="67" t="s">
        <v>91</v>
      </c>
      <c r="D72" s="67"/>
      <c r="E72" s="67"/>
      <c r="F72" s="67"/>
      <c r="G72" s="67"/>
      <c r="H72" s="67"/>
      <c r="I72" s="67"/>
      <c r="J72" s="67"/>
      <c r="K72" s="35">
        <v>1544075</v>
      </c>
    </row>
    <row r="73" spans="1:14" s="3" customFormat="1" ht="70.2" customHeight="1" x14ac:dyDescent="0.3">
      <c r="A73" s="65"/>
      <c r="B73" s="66"/>
      <c r="C73" s="67" t="s">
        <v>92</v>
      </c>
      <c r="D73" s="68"/>
      <c r="E73" s="68"/>
      <c r="F73" s="68"/>
      <c r="G73" s="68"/>
      <c r="H73" s="68"/>
      <c r="I73" s="68"/>
      <c r="J73" s="68"/>
      <c r="K73" s="35">
        <f>19402020</f>
        <v>19402020</v>
      </c>
      <c r="N73" s="5"/>
    </row>
    <row r="74" spans="1:14" s="3" customFormat="1" ht="71.25" hidden="1" customHeight="1" x14ac:dyDescent="0.3">
      <c r="A74" s="65"/>
      <c r="B74" s="66"/>
      <c r="C74" s="67"/>
      <c r="D74" s="68"/>
      <c r="E74" s="68"/>
      <c r="F74" s="68"/>
      <c r="G74" s="68"/>
      <c r="H74" s="68"/>
      <c r="I74" s="68"/>
      <c r="J74" s="68"/>
      <c r="K74" s="35"/>
    </row>
    <row r="75" spans="1:14" s="3" customFormat="1" ht="18" customHeight="1" x14ac:dyDescent="0.3">
      <c r="A75" s="46" t="s">
        <v>77</v>
      </c>
      <c r="B75" s="59" t="s">
        <v>114</v>
      </c>
      <c r="C75" s="59"/>
      <c r="D75" s="59"/>
      <c r="E75" s="59"/>
      <c r="F75" s="59"/>
      <c r="G75" s="59"/>
      <c r="H75" s="59"/>
      <c r="I75" s="59"/>
      <c r="J75" s="59"/>
      <c r="K75" s="55">
        <f>13452512-2029341-5000000-400000-2000000-987720-1500000-280000-720000</f>
        <v>535451</v>
      </c>
      <c r="M75" s="5"/>
    </row>
    <row r="76" spans="1:14" s="21" customFormat="1" ht="36.75" customHeight="1" x14ac:dyDescent="0.3">
      <c r="A76" s="48" t="s">
        <v>72</v>
      </c>
      <c r="B76" s="59" t="s">
        <v>86</v>
      </c>
      <c r="C76" s="59"/>
      <c r="D76" s="59"/>
      <c r="E76" s="59"/>
      <c r="F76" s="59"/>
      <c r="G76" s="59"/>
      <c r="H76" s="59"/>
      <c r="I76" s="59"/>
      <c r="J76" s="59"/>
      <c r="K76" s="34">
        <f>46974887+104520743</f>
        <v>151495630</v>
      </c>
      <c r="L76" s="29"/>
      <c r="M76" s="34"/>
    </row>
    <row r="77" spans="1:14" s="3" customFormat="1" ht="7.2" customHeight="1" x14ac:dyDescent="0.3">
      <c r="A77" s="2"/>
      <c r="B77" s="1"/>
      <c r="C77" s="1"/>
      <c r="E77" s="5"/>
      <c r="F77" s="1"/>
      <c r="G77" s="1"/>
      <c r="H77" s="1"/>
      <c r="I77" s="1"/>
      <c r="J77" s="1"/>
      <c r="K77" s="1"/>
      <c r="M77" s="5"/>
      <c r="N77" s="5"/>
    </row>
    <row r="78" spans="1:14" s="3" customFormat="1" ht="15.6" x14ac:dyDescent="0.3">
      <c r="A78" s="69" t="s">
        <v>46</v>
      </c>
      <c r="B78" s="69"/>
      <c r="E78" s="5"/>
    </row>
    <row r="79" spans="1:14" s="3" customFormat="1" ht="18" customHeight="1" x14ac:dyDescent="0.3">
      <c r="A79" s="75" t="s">
        <v>115</v>
      </c>
      <c r="B79" s="75"/>
      <c r="C79" s="75"/>
      <c r="D79" s="75"/>
      <c r="E79" s="75"/>
      <c r="F79" s="75"/>
      <c r="G79" s="75"/>
      <c r="H79" s="75"/>
      <c r="I79" s="75"/>
      <c r="J79" s="75"/>
    </row>
    <row r="80" spans="1:14" s="3" customFormat="1" ht="28.8" customHeight="1" x14ac:dyDescent="0.3">
      <c r="A80" s="2"/>
      <c r="B80" s="1"/>
      <c r="C80" s="1"/>
      <c r="D80" s="1"/>
      <c r="E80" s="1"/>
      <c r="F80" s="1"/>
      <c r="G80" s="1"/>
      <c r="H80" s="1"/>
      <c r="I80" s="1"/>
      <c r="J80" s="1"/>
      <c r="K80" s="1"/>
    </row>
    <row r="81" spans="1:11" s="3" customFormat="1" ht="16.5" customHeight="1" x14ac:dyDescent="0.3">
      <c r="A81" s="2"/>
      <c r="B81" s="1"/>
      <c r="C81" s="1"/>
      <c r="D81" s="1"/>
      <c r="E81" s="1"/>
      <c r="F81" s="1"/>
      <c r="G81" s="1"/>
      <c r="H81" s="1"/>
      <c r="I81" s="1"/>
      <c r="J81" s="1"/>
      <c r="K81" s="1"/>
    </row>
    <row r="82" spans="1:11" s="3" customFormat="1" ht="15.75" customHeight="1" x14ac:dyDescent="0.3">
      <c r="A82" s="2"/>
      <c r="B82" s="1"/>
      <c r="C82" s="1"/>
      <c r="D82" s="1"/>
      <c r="E82" s="1"/>
      <c r="F82" s="1"/>
      <c r="G82" s="1"/>
      <c r="H82" s="1"/>
      <c r="I82" s="1"/>
      <c r="J82" s="1"/>
      <c r="K82" s="1"/>
    </row>
    <row r="83" spans="1:11" s="3" customFormat="1" ht="15.75" customHeight="1" x14ac:dyDescent="0.3">
      <c r="A83" s="2"/>
      <c r="B83" s="1"/>
      <c r="C83" s="1"/>
      <c r="D83" s="1"/>
      <c r="E83" s="1"/>
      <c r="F83" s="1"/>
      <c r="G83" s="1"/>
      <c r="H83" s="1"/>
      <c r="I83" s="1"/>
      <c r="J83" s="1"/>
      <c r="K83" s="1"/>
    </row>
    <row r="84" spans="1:11" s="3" customFormat="1" ht="15.75" customHeight="1" x14ac:dyDescent="0.3">
      <c r="A84" s="2"/>
      <c r="B84" s="1"/>
      <c r="C84" s="1"/>
      <c r="D84" s="1"/>
      <c r="E84" s="1"/>
      <c r="F84" s="1"/>
      <c r="G84" s="1"/>
      <c r="H84" s="1"/>
      <c r="I84" s="1"/>
      <c r="J84" s="1"/>
      <c r="K84" s="1"/>
    </row>
    <row r="85" spans="1:11" s="3" customFormat="1" ht="15.75" customHeight="1" x14ac:dyDescent="0.3">
      <c r="A85" s="2"/>
      <c r="B85" s="1"/>
      <c r="C85" s="1"/>
      <c r="D85" s="1"/>
      <c r="E85" s="1"/>
      <c r="F85" s="1"/>
      <c r="G85" s="1"/>
      <c r="H85" s="1"/>
      <c r="I85" s="1"/>
      <c r="J85" s="1"/>
      <c r="K85" s="1"/>
    </row>
    <row r="86" spans="1:11" s="3" customFormat="1" ht="15.75" customHeight="1" x14ac:dyDescent="0.3">
      <c r="A86" s="2"/>
      <c r="B86" s="1"/>
      <c r="C86" s="1"/>
      <c r="D86" s="1"/>
      <c r="E86" s="1"/>
      <c r="F86" s="1"/>
      <c r="G86" s="1"/>
      <c r="H86" s="1"/>
      <c r="I86" s="1"/>
      <c r="J86" s="1"/>
      <c r="K86" s="1"/>
    </row>
    <row r="87" spans="1:11" s="3" customFormat="1" ht="15.6" x14ac:dyDescent="0.3">
      <c r="A87" s="2"/>
      <c r="B87" s="1"/>
      <c r="C87" s="1"/>
      <c r="D87" s="1"/>
      <c r="E87" s="1"/>
      <c r="F87" s="1"/>
      <c r="G87" s="1"/>
      <c r="H87" s="1"/>
      <c r="I87" s="1"/>
      <c r="J87" s="1"/>
      <c r="K87" s="1"/>
    </row>
    <row r="88" spans="1:11" s="3" customFormat="1" ht="15.75" customHeight="1" x14ac:dyDescent="0.3">
      <c r="A88" s="2"/>
      <c r="B88" s="1"/>
      <c r="C88" s="1"/>
      <c r="D88" s="1"/>
      <c r="E88" s="1"/>
      <c r="F88" s="1"/>
      <c r="G88" s="1"/>
      <c r="H88" s="1"/>
      <c r="I88" s="1"/>
      <c r="J88" s="1"/>
      <c r="K88" s="1"/>
    </row>
    <row r="89" spans="1:11" s="3" customFormat="1" ht="15.75" customHeight="1" x14ac:dyDescent="0.3">
      <c r="A89" s="2"/>
      <c r="B89" s="1"/>
      <c r="C89" s="1"/>
      <c r="D89" s="1"/>
      <c r="E89" s="1"/>
      <c r="F89" s="1"/>
      <c r="G89" s="1"/>
      <c r="H89" s="1"/>
      <c r="I89" s="1"/>
      <c r="J89" s="1"/>
      <c r="K89" s="1"/>
    </row>
    <row r="90" spans="1:11" s="3" customFormat="1" ht="15.6" x14ac:dyDescent="0.3">
      <c r="A90" s="2"/>
      <c r="B90" s="1"/>
      <c r="C90" s="1"/>
      <c r="D90" s="1"/>
      <c r="E90" s="1"/>
      <c r="F90" s="1"/>
      <c r="G90" s="1"/>
      <c r="H90" s="1"/>
      <c r="I90" s="1"/>
      <c r="J90" s="1"/>
      <c r="K90" s="1"/>
    </row>
    <row r="91" spans="1:11" s="3" customFormat="1" ht="16.5" customHeight="1" x14ac:dyDescent="0.3">
      <c r="A91" s="2"/>
      <c r="B91" s="1"/>
      <c r="C91" s="1"/>
      <c r="D91" s="1"/>
      <c r="E91" s="1"/>
      <c r="F91" s="1"/>
      <c r="G91" s="1"/>
      <c r="H91" s="1"/>
      <c r="I91" s="1"/>
      <c r="J91" s="1"/>
      <c r="K91" s="1"/>
    </row>
    <row r="92" spans="1:11" s="3" customFormat="1" ht="16.5" customHeight="1" x14ac:dyDescent="0.3">
      <c r="A92" s="2"/>
      <c r="B92" s="1"/>
      <c r="C92" s="1"/>
      <c r="D92" s="1"/>
      <c r="E92" s="1"/>
      <c r="F92" s="1"/>
      <c r="G92" s="1"/>
      <c r="H92" s="1"/>
      <c r="I92" s="1"/>
      <c r="J92" s="1"/>
      <c r="K92" s="1"/>
    </row>
    <row r="93" spans="1:11" s="3" customFormat="1" ht="15.6" x14ac:dyDescent="0.3">
      <c r="A93" s="2"/>
      <c r="B93" s="1"/>
      <c r="C93" s="1"/>
      <c r="D93" s="1"/>
      <c r="E93" s="1"/>
      <c r="F93" s="1"/>
      <c r="G93" s="1"/>
      <c r="H93" s="1"/>
      <c r="I93" s="1"/>
      <c r="J93" s="1"/>
      <c r="K93" s="1"/>
    </row>
    <row r="94" spans="1:11" s="3" customFormat="1" ht="17.25" customHeight="1" x14ac:dyDescent="0.3">
      <c r="A94" s="2"/>
      <c r="B94" s="1"/>
      <c r="C94" s="1"/>
      <c r="D94" s="1"/>
      <c r="E94" s="1"/>
      <c r="F94" s="1"/>
      <c r="G94" s="1"/>
      <c r="H94" s="1"/>
      <c r="I94" s="1"/>
      <c r="J94" s="1"/>
      <c r="K94" s="1"/>
    </row>
    <row r="95" spans="1:11" s="3" customFormat="1" ht="66.75" customHeight="1" x14ac:dyDescent="0.3">
      <c r="A95" s="2"/>
      <c r="B95" s="1"/>
      <c r="C95" s="1"/>
      <c r="D95" s="1"/>
      <c r="E95" s="1"/>
      <c r="F95" s="1"/>
      <c r="G95" s="1"/>
      <c r="H95" s="1"/>
      <c r="I95" s="1"/>
      <c r="J95" s="1"/>
      <c r="K95" s="1"/>
    </row>
    <row r="96" spans="1:11" ht="36" customHeight="1" x14ac:dyDescent="0.3"/>
    <row r="97" ht="36" customHeight="1" x14ac:dyDescent="0.3"/>
    <row r="98" ht="36" customHeight="1" x14ac:dyDescent="0.3"/>
    <row r="100" ht="12.75" customHeight="1" x14ac:dyDescent="0.3"/>
    <row r="101" ht="12.75" hidden="1" customHeight="1" x14ac:dyDescent="0.3"/>
    <row r="102" ht="12.75" hidden="1" customHeight="1" x14ac:dyDescent="0.3"/>
    <row r="103" hidden="1" x14ac:dyDescent="0.3"/>
    <row r="104" hidden="1" x14ac:dyDescent="0.3"/>
    <row r="105" hidden="1" x14ac:dyDescent="0.3"/>
    <row r="106" hidden="1" x14ac:dyDescent="0.3"/>
    <row r="107" hidden="1" x14ac:dyDescent="0.3"/>
    <row r="108" hidden="1" x14ac:dyDescent="0.3"/>
    <row r="109" hidden="1" x14ac:dyDescent="0.3"/>
  </sheetData>
  <mergeCells count="68">
    <mergeCell ref="B71:J71"/>
    <mergeCell ref="B36:J36"/>
    <mergeCell ref="B35:J35"/>
    <mergeCell ref="B62:J62"/>
    <mergeCell ref="B47:J47"/>
    <mergeCell ref="B52:J52"/>
    <mergeCell ref="B40:J40"/>
    <mergeCell ref="B41:J41"/>
    <mergeCell ref="B42:J42"/>
    <mergeCell ref="B51:J51"/>
    <mergeCell ref="B48:J48"/>
    <mergeCell ref="B49:J49"/>
    <mergeCell ref="B50:J50"/>
    <mergeCell ref="B37:J37"/>
    <mergeCell ref="B38:J38"/>
    <mergeCell ref="B39:J39"/>
    <mergeCell ref="B68:J68"/>
    <mergeCell ref="B53:J53"/>
    <mergeCell ref="B54:J54"/>
    <mergeCell ref="B56:J56"/>
    <mergeCell ref="B57:J57"/>
    <mergeCell ref="A79:J79"/>
    <mergeCell ref="A7:K7"/>
    <mergeCell ref="A8:K8"/>
    <mergeCell ref="A9:K9"/>
    <mergeCell ref="A11:K11"/>
    <mergeCell ref="B16:J16"/>
    <mergeCell ref="K23:K24"/>
    <mergeCell ref="B19:J19"/>
    <mergeCell ref="B21:J21"/>
    <mergeCell ref="B22:J22"/>
    <mergeCell ref="B17:J17"/>
    <mergeCell ref="B75:J75"/>
    <mergeCell ref="B34:J34"/>
    <mergeCell ref="B18:J18"/>
    <mergeCell ref="A23:A24"/>
    <mergeCell ref="B13:J13"/>
    <mergeCell ref="B14:J14"/>
    <mergeCell ref="B15:J15"/>
    <mergeCell ref="B20:J20"/>
    <mergeCell ref="B23:B24"/>
    <mergeCell ref="C23:E23"/>
    <mergeCell ref="F23:F24"/>
    <mergeCell ref="G23:H23"/>
    <mergeCell ref="I23:J23"/>
    <mergeCell ref="A72:A74"/>
    <mergeCell ref="B72:B74"/>
    <mergeCell ref="C74:J74"/>
    <mergeCell ref="C72:J72"/>
    <mergeCell ref="A78:B78"/>
    <mergeCell ref="B76:J76"/>
    <mergeCell ref="C73:J73"/>
    <mergeCell ref="B69:J69"/>
    <mergeCell ref="B70:J70"/>
    <mergeCell ref="B43:J43"/>
    <mergeCell ref="B44:J44"/>
    <mergeCell ref="B45:J45"/>
    <mergeCell ref="B46:J46"/>
    <mergeCell ref="B61:J61"/>
    <mergeCell ref="B58:J58"/>
    <mergeCell ref="B60:J60"/>
    <mergeCell ref="B65:J65"/>
    <mergeCell ref="B67:J67"/>
    <mergeCell ref="B64:J64"/>
    <mergeCell ref="B66:J66"/>
    <mergeCell ref="B63:J63"/>
    <mergeCell ref="B59:J59"/>
    <mergeCell ref="B55:J55"/>
  </mergeCells>
  <pageMargins left="0.39370078740157483" right="0.39370078740157483" top="0.59055118110236227" bottom="0.19685039370078741" header="0" footer="0"/>
  <pageSetup paperSize="9" scale="60" firstPageNumber="110" fitToHeight="5" orientation="landscape" useFirstPageNumber="1" r:id="rId1"/>
  <headerFooter scaleWithDoc="0" alignWithMargins="0">
    <oddHeader>&amp;C&amp;"Times New Roman,обычный"&amp;P</oddHeader>
  </headerFooter>
  <rowBreaks count="1" manualBreakCount="1">
    <brk id="3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после папки 117</vt:lpstr>
      <vt:lpstr>'после папки 117'!Область_печати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bikova</dc:creator>
  <cp:lastModifiedBy>Шеремет Наталья Николаевна</cp:lastModifiedBy>
  <cp:lastPrinted>2026-07-17T10:49:40Z</cp:lastPrinted>
  <dcterms:created xsi:type="dcterms:W3CDTF">2022-03-10T13:47:37Z</dcterms:created>
  <dcterms:modified xsi:type="dcterms:W3CDTF">2026-07-17T10:51:18Z</dcterms:modified>
</cp:coreProperties>
</file>