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1"/>
  </bookViews>
  <sheets>
    <sheet name="laroux" sheetId="1" state="hidden" r:id="rId1"/>
    <sheet name="Приложение № 7" sheetId="2" r:id="rId2"/>
  </sheets>
  <definedNames>
    <definedName name="_xlnm.Print_Titles" localSheetId="1">'Приложение № 7'!$13:$15</definedName>
  </definedNames>
  <calcPr fullCalcOnLoad="1"/>
</workbook>
</file>

<file path=xl/sharedStrings.xml><?xml version="1.0" encoding="utf-8"?>
<sst xmlns="http://schemas.openxmlformats.org/spreadsheetml/2006/main" count="220" uniqueCount="139">
  <si>
    <t>Срок погашения</t>
  </si>
  <si>
    <t>% ставка</t>
  </si>
  <si>
    <t>рубли ПМР</t>
  </si>
  <si>
    <t>2021 г.</t>
  </si>
  <si>
    <t xml:space="preserve"> 30.09. 2006 г.</t>
  </si>
  <si>
    <t>10.04.2006 г.</t>
  </si>
  <si>
    <t>17.04.2006 г.</t>
  </si>
  <si>
    <t>10.04.2007 г.</t>
  </si>
  <si>
    <t>с 20.07.2007 г. по 04.09.2007 г.</t>
  </si>
  <si>
    <t>с 17.12.2007 г. по 29.12.2007 г.</t>
  </si>
  <si>
    <t>2008 г.</t>
  </si>
  <si>
    <t xml:space="preserve"> </t>
  </si>
  <si>
    <t xml:space="preserve">Итого по государственным долгосрочным облигациям </t>
  </si>
  <si>
    <t>Государственные долгосрочные облигации, выпущенные  в 2006 году</t>
  </si>
  <si>
    <t>Итого по государственным долгосрочным облигациям</t>
  </si>
  <si>
    <t>Всего перед центральным банком ПМР</t>
  </si>
  <si>
    <t>Государственные долгосрочные облигации, выпущенные в 2012 году</t>
  </si>
  <si>
    <t>0.01%</t>
  </si>
  <si>
    <t>Наименование задолженности/обязательств</t>
  </si>
  <si>
    <t xml:space="preserve">Внутренний  долг  республиканского  бюджета </t>
  </si>
  <si>
    <t xml:space="preserve">Задолженность перед центральным банком Приднестровской Молдавской Республики </t>
  </si>
  <si>
    <t>Курсовая разница по государственным долгосрочным облигациям 2008 г.</t>
  </si>
  <si>
    <t>Курсовая разница по государственным долгосрочным облигациям 2010 г.</t>
  </si>
  <si>
    <t>Курсовая разница по государственным долгосрочным облигациям 2011 г.</t>
  </si>
  <si>
    <t>Курсовая разница по государственным долгосрочным облигациям 2012 г.</t>
  </si>
  <si>
    <t>Курсовая разница по государственным долгосрочным облигациям 2013 г.</t>
  </si>
  <si>
    <t>Ссуда на выплату задолженности по заработной плате и социально защищенным статьям</t>
  </si>
  <si>
    <t xml:space="preserve"> Государственный заём</t>
  </si>
  <si>
    <t xml:space="preserve"> Договор перевода долга</t>
  </si>
  <si>
    <t>Статья 4 (секретно) Закона ПМР "О республиканском бюджете на 2009 год"</t>
  </si>
  <si>
    <t>Статья 5 (секретно) Закона ПМР "О республиканском бюджете на 2011 год"</t>
  </si>
  <si>
    <t>Статья 5 (секретно) Закона ПМР "О республиканском бюджете на 2012 год"</t>
  </si>
  <si>
    <t>Задолженность перед ЕРЭС (оросительные системы)</t>
  </si>
  <si>
    <t xml:space="preserve">В течение 2013 года </t>
  </si>
  <si>
    <t>Статья 5 (секретно) Закона ПМР "О республиканском бюджете на 2010 год"</t>
  </si>
  <si>
    <t>в течение 2019 года</t>
  </si>
  <si>
    <t>на 1.01.2014 года</t>
  </si>
  <si>
    <t>на 1.01.2012 года</t>
  </si>
  <si>
    <t xml:space="preserve"> на 1.01.2011 года</t>
  </si>
  <si>
    <t>на 1.01.2011года</t>
  </si>
  <si>
    <t>Задолженность по прочим кредитам, ссудам, займам, облигациям и курсовой разнице</t>
  </si>
  <si>
    <t>Всего по прочим кредитам, ссудам, займам, облигациям и курсовой разнице</t>
  </si>
  <si>
    <t>согласно Закону ПМР                                                     "О республиканском   бюджете"</t>
  </si>
  <si>
    <t xml:space="preserve">  </t>
  </si>
  <si>
    <t>по полученным ссудам, кредитам и договорам перевода долга</t>
  </si>
  <si>
    <t>Государственные долгосрочные облигации, выпущенные в 2014 году</t>
  </si>
  <si>
    <t>Кредиторская задолженность по займам, выданным ПРБ Государственному пенсионному фонду ПМР в 2011 году     (договор о переводе задолженности во внутренний госуд. долг от 30.03.2012 г.)</t>
  </si>
  <si>
    <t>Итого по беспроцентным кредитам, соглашениям и договорам перевода долга</t>
  </si>
  <si>
    <t>в течение 2020 года</t>
  </si>
  <si>
    <t>01.01.2019г.</t>
  </si>
  <si>
    <t>в течение 2021 года</t>
  </si>
  <si>
    <t>Внутренний  долг  перед  центральным  банком  ПМР  и  по  прочим  кредитам,  ссудам,  займам,  облигациям  и  курсовой  разнице</t>
  </si>
  <si>
    <t>Реструктуризация задолжености за потребленные тепло, газ, воду и  электроэнергию</t>
  </si>
  <si>
    <t>Приложение № 4.1</t>
  </si>
  <si>
    <t>Статья 5 (секретно) Закона ПМР "О республиканском бюджете на  2016 год"</t>
  </si>
  <si>
    <t>Статья 5 (секретно) Закона ПМР "О республиканском бюджете на 2015 год и плановый период 2016 и 2017 годов"</t>
  </si>
  <si>
    <t>Кредиты ЗАО " Приднестровский сберегательный банк"</t>
  </si>
  <si>
    <t>Договор беспроцентного целевого займа ООО "Шериф"</t>
  </si>
  <si>
    <t>Задолженность перед предприятиями энергетического комплекса на 1.01.2016 года</t>
  </si>
  <si>
    <t xml:space="preserve">Распоряжение Правительства № 23 рп от 24.01.2000г. </t>
  </si>
  <si>
    <t xml:space="preserve">Кредиты,полученные в 2017 году в соответствии с Законом ПМР " О республиканском бюджете на 2017 год" </t>
  </si>
  <si>
    <t xml:space="preserve">Кредит, полученный в 2017 году в соответствии с Законом ПМР " О республиканском бюджете на 2017 год" </t>
  </si>
  <si>
    <t>Прирост за 2017год</t>
  </si>
  <si>
    <t>по начисленным и непогашенным процентам и купонному доходу по ценным бумагам и курсовой разницы за 2017 год</t>
  </si>
  <si>
    <t xml:space="preserve">к Закону Приднестровской Молдавской Республики </t>
  </si>
  <si>
    <t>"О республиканском бюджете на 2018 год"</t>
  </si>
  <si>
    <t>Кредиторская задолженность по кредитам, выданным  ЗАО КО «Агроинвест» комбинатам хлебопродуктов (cоглашение от 31.12.2009 г.)</t>
  </si>
  <si>
    <t xml:space="preserve">"О внесении изменений и дополнений </t>
  </si>
  <si>
    <t xml:space="preserve">в Закон Приднестровской Молдавской Республики </t>
  </si>
  <si>
    <t>согласно статье 5 Закона ПМР "О республиканском   бюджете"</t>
  </si>
  <si>
    <t>Приложение № 7</t>
  </si>
  <si>
    <t xml:space="preserve">                                                     </t>
  </si>
  <si>
    <t xml:space="preserve">№                               п/п     </t>
  </si>
  <si>
    <t>ВСЕГО   ВНУТРЕННИЙ   ДОЛГ</t>
  </si>
  <si>
    <t>Дата (период) возникновения задолженности/   обязательств</t>
  </si>
  <si>
    <t>в течение 2017 г.</t>
  </si>
  <si>
    <t>4.05.2016 г.</t>
  </si>
  <si>
    <t>2027 г.</t>
  </si>
  <si>
    <t>2029 г.</t>
  </si>
  <si>
    <t>в течение 2012 года</t>
  </si>
  <si>
    <t>в течение 2014 года</t>
  </si>
  <si>
    <t>В соответствии со статьей 5 (секретно)  Закона ПМР "О республиканском бюджете на 2017 год"</t>
  </si>
  <si>
    <t>в течение 2017 года</t>
  </si>
  <si>
    <t>01.01.2022 г.</t>
  </si>
  <si>
    <t>31.12.2009 г.</t>
  </si>
  <si>
    <t>07.04.2011 г.</t>
  </si>
  <si>
    <t>26.09.2011 г.</t>
  </si>
  <si>
    <t xml:space="preserve">30.03.2012 г.  </t>
  </si>
  <si>
    <t>28.12.2012 г.</t>
  </si>
  <si>
    <t>1.01.2022 г.</t>
  </si>
  <si>
    <t>20.08.2012 г.</t>
  </si>
  <si>
    <t>15.08.2014 г.</t>
  </si>
  <si>
    <t>31.12.2019 г.</t>
  </si>
  <si>
    <t>01.01.2018 г.</t>
  </si>
  <si>
    <t>в течение 2008 года</t>
  </si>
  <si>
    <t>01.01.2019 г.</t>
  </si>
  <si>
    <t>в течение 2009 года</t>
  </si>
  <si>
    <t>в течение 2010 года</t>
  </si>
  <si>
    <t>в течение 2011  года</t>
  </si>
  <si>
    <t>в течение 2011 года</t>
  </si>
  <si>
    <t>в течение 2013 года</t>
  </si>
  <si>
    <t>в течение 2015 года</t>
  </si>
  <si>
    <t>в течение 2016 года</t>
  </si>
  <si>
    <t>21.09.2017 г.</t>
  </si>
  <si>
    <t>26.06.2017 г.</t>
  </si>
  <si>
    <t>23.06.2017 г.</t>
  </si>
  <si>
    <t>11.05.2017 г.</t>
  </si>
  <si>
    <t>10.08.2017 г.      25.12.2017 г.</t>
  </si>
  <si>
    <t>26.07.2017 г.</t>
  </si>
  <si>
    <t>П.6 статьи 8  Закона ПМР "О республиканском бюджете на 2010 год"</t>
  </si>
  <si>
    <t>П.7 статьи 8  Закона ПМР "О республиканском бюджете на 2011 год"</t>
  </si>
  <si>
    <t>П. 7 статьи 8  Закона ПМР "О республиканском бюджете на 2011 год"</t>
  </si>
  <si>
    <t>П.7 статьи 7  Закона ПМР "О республиканском бюджете на 2012 год"</t>
  </si>
  <si>
    <t>П. 7 статьи 7  Закона ПМР "О республиканском бюджете на 2012 год"</t>
  </si>
  <si>
    <t>в течениие 2018 года</t>
  </si>
  <si>
    <t>П. 10 ст.7 Закона ПМР "О республиканском бюджете на 2014 год и плановый период 2015 и 2016 годов" (ЕГФСС)</t>
  </si>
  <si>
    <t>Статья 5 (секретно) Закона ПМР "О республиканском бюджете на 2014 год и плановый период 2015 и 2016 годов"</t>
  </si>
  <si>
    <t>П. 8 ст.7 Закона ПМР "О республиканском бюджете на 2015 год и плановый период 2016 и 2017 годов" (ЕГФСС)</t>
  </si>
  <si>
    <t>П.7 ст.7 Закона ПМР "О республиканском бюджете на  2016 год" (ЕГФСС)</t>
  </si>
  <si>
    <t>31.12.2018 г.</t>
  </si>
  <si>
    <t>1.07.2018 г.</t>
  </si>
  <si>
    <t>Статья 5 (секретно) Закона ПМР "О республиканском бюджете на 2017 год"</t>
  </si>
  <si>
    <t>П. 6 ст.7  Закона ПМР "О республиканском бюджете на 2017 год" (ЕГФСС)</t>
  </si>
  <si>
    <t>За дизельное топливо, оплаченное ММЗ</t>
  </si>
  <si>
    <t>Задолженность, возникшая в результате исполнения нормативных правовых актов ПМР</t>
  </si>
  <si>
    <t>Итого</t>
  </si>
  <si>
    <t>Единый государственный фонд социального страхования в течение                    2013 года</t>
  </si>
  <si>
    <t>Задолжен-ность по ценным бумагам, кредитам, соглашениям в части основного долга на 01.01.2017 г.</t>
  </si>
  <si>
    <t>Беспроцентный кредит, полученный для финансирования в 2011 году государственной программы развития и поддержки малого предпринимательства в ПМР   (кредитный договор № 510                    от 23.09.2011 г.)</t>
  </si>
  <si>
    <t xml:space="preserve">Кредиторская задолженность по займам, выданным ПРБ Государственному пенсионному фонду ПМР в 2012 году (договор о переводе задолженности на  внутренний государственный долг                     от 13.08.2012г.) </t>
  </si>
  <si>
    <t xml:space="preserve">Беспроцентный заем, полученный в                  2017 году в соответствии с Законом ПМР " О республиканском бюджете                    на 2017 год" </t>
  </si>
  <si>
    <t xml:space="preserve">Беспроцентные займы, полученные                   в 2017 году в соответствии с Законом ПМР " О республиканском бюджете                    на 2017 год" </t>
  </si>
  <si>
    <t xml:space="preserve">Беспроцентный заем, полученный в                  2017 году в соответствии с Законом ПМР "О республиканском бюджете                    на 2017 год" </t>
  </si>
  <si>
    <t>Задолженность по начисленным и непогашенным процентам по ссудам, ценным бумагам, купонному доходу по ценным бумагам за        2008-2016 годы</t>
  </si>
  <si>
    <t>Всего задолженность республиканского бюджета по состоянию на 01.01.2018 г.</t>
  </si>
  <si>
    <t>Беспроцентный кредит,  полученный в соответствии со статьей 5 (секретно) Закона ПМР "О республиканском бюджете на 2014 год и плановый период 2015 и 2016 годов" (кредитный договор                                                       № 529 от 15.08.2014 года)</t>
  </si>
  <si>
    <t>Кредиторская задолженность Правительства ПМР (cоглашение от 31.12.2009 г.)</t>
  </si>
  <si>
    <t>Беспроцентный кредит, полученный на цели внесения доли от имени государства в уставный капитал ЗАО «Банк сельхозразвития» (кредитный договор                   № 497 от 04.04.2011 г.)</t>
  </si>
  <si>
    <t>Беспроцентный кредит на погашение долгосрочных государственных облигаций, выпущенных в 2007 году со сроком погашения в 2012 году (кредитный договор № 528 от 28.12.2012г).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</si>
</sst>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\ _р_._-;\-* #,##0.0\ _р_._-;_-* &quot;-&quot;??\ _р_._-;_-@_-"/>
    <numFmt numFmtId="181" formatCode="_-* #,##0.000\ _р_._-;\-* #,##0.000\ _р_._-;_-* &quot;-&quot;??\ _р_._-;_-@_-"/>
    <numFmt numFmtId="182" formatCode="[$-FC19]d\ mmmm\ yyyy\ &quot;г.&quot;"/>
    <numFmt numFmtId="183" formatCode="dd/mm/yy;@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  <numFmt numFmtId="191" formatCode="_-* #,##0_р_._-;\-* #,##0_р_._-;_-* &quot;-&quot;??_р_._-;_-@_-"/>
    <numFmt numFmtId="192" formatCode="0.0%"/>
    <numFmt numFmtId="193" formatCode="_-* #,##0.000_р_._-;\-* #,##0.000_р_._-;_-* &quot;-&quot;??_р_._-;_-@_-"/>
    <numFmt numFmtId="194" formatCode="_-* #,##0.0_р_._-;\-* #,##0.0_р_._-;_-* &quot;-&quot;??_р_._-;_-@_-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0" borderId="10" xfId="53" applyFont="1" applyBorder="1" applyAlignment="1">
      <alignment horizontal="left" vertical="center" wrapText="1"/>
      <protection/>
    </xf>
    <xf numFmtId="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10" fillId="0" borderId="10" xfId="53" applyFont="1" applyBorder="1" applyAlignment="1">
      <alignment horizontal="center" vertical="center" wrapText="1"/>
      <protection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9" fontId="10" fillId="0" borderId="10" xfId="53" applyNumberFormat="1" applyFont="1" applyBorder="1" applyAlignment="1">
      <alignment horizontal="center" vertical="center" wrapText="1"/>
      <protection/>
    </xf>
    <xf numFmtId="192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61" applyNumberFormat="1" applyFont="1" applyBorder="1" applyAlignment="1">
      <alignment vertical="center"/>
    </xf>
    <xf numFmtId="3" fontId="10" fillId="0" borderId="10" xfId="61" applyNumberFormat="1" applyFont="1" applyBorder="1" applyAlignment="1">
      <alignment horizontal="right" vertical="center"/>
    </xf>
    <xf numFmtId="14" fontId="10" fillId="0" borderId="10" xfId="53" applyNumberFormat="1" applyFont="1" applyBorder="1" applyAlignment="1">
      <alignment horizontal="center" vertical="center" wrapText="1"/>
      <protection/>
    </xf>
    <xf numFmtId="10" fontId="10" fillId="0" borderId="10" xfId="0" applyNumberFormat="1" applyFont="1" applyBorder="1" applyAlignment="1">
      <alignment horizontal="center" vertical="center"/>
    </xf>
    <xf numFmtId="0" fontId="10" fillId="33" borderId="10" xfId="53" applyFont="1" applyFill="1" applyBorder="1" applyAlignment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91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91" fontId="9" fillId="0" borderId="10" xfId="61" applyNumberFormat="1" applyFont="1" applyBorder="1" applyAlignment="1">
      <alignment horizontal="right" vertical="center"/>
    </xf>
    <xf numFmtId="49" fontId="10" fillId="0" borderId="10" xfId="61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91" fontId="10" fillId="0" borderId="10" xfId="61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3" fontId="9" fillId="0" borderId="11" xfId="61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91" fontId="9" fillId="0" borderId="11" xfId="61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0" xfId="53" applyFont="1" applyBorder="1" applyAlignment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 horizontal="center" vertical="center"/>
    </xf>
    <xf numFmtId="3" fontId="5" fillId="32" borderId="15" xfId="0" applyNumberFormat="1" applyFont="1" applyFill="1" applyBorder="1" applyAlignment="1">
      <alignment horizontal="center" vertical="center"/>
    </xf>
    <xf numFmtId="3" fontId="5" fillId="32" borderId="1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Layout" zoomScale="75" zoomScaleNormal="90" zoomScalePageLayoutView="75" workbookViewId="0" topLeftCell="A28">
      <selection activeCell="A31" sqref="A31"/>
    </sheetView>
  </sheetViews>
  <sheetFormatPr defaultColWidth="9.00390625" defaultRowHeight="12.75"/>
  <cols>
    <col min="1" max="1" width="4.625" style="1" customWidth="1"/>
    <col min="2" max="2" width="43.25390625" style="7" customWidth="1"/>
    <col min="3" max="3" width="19.125" style="2" customWidth="1"/>
    <col min="4" max="4" width="21.75390625" style="2" customWidth="1"/>
    <col min="5" max="5" width="8.625" style="3" customWidth="1"/>
    <col min="6" max="6" width="15.75390625" style="2" customWidth="1"/>
    <col min="7" max="7" width="18.00390625" style="2" customWidth="1"/>
    <col min="8" max="8" width="17.875" style="2" customWidth="1"/>
    <col min="9" max="9" width="16.625" style="2" customWidth="1"/>
    <col min="10" max="10" width="23.00390625" style="2" customWidth="1"/>
    <col min="11" max="16384" width="9.125" style="2" customWidth="1"/>
  </cols>
  <sheetData>
    <row r="1" spans="7:10" ht="13.5" customHeight="1">
      <c r="G1" s="14"/>
      <c r="H1" s="15"/>
      <c r="I1" s="74" t="s">
        <v>70</v>
      </c>
      <c r="J1" s="74"/>
    </row>
    <row r="2" spans="7:10" ht="13.5" customHeight="1">
      <c r="G2" s="14"/>
      <c r="H2" s="14"/>
      <c r="I2" s="17"/>
      <c r="J2" s="16" t="s">
        <v>64</v>
      </c>
    </row>
    <row r="3" spans="7:10" ht="13.5" customHeight="1">
      <c r="G3" s="14"/>
      <c r="H3" s="14"/>
      <c r="I3" s="17"/>
      <c r="J3" s="16" t="s">
        <v>67</v>
      </c>
    </row>
    <row r="4" spans="7:10" ht="13.5" customHeight="1">
      <c r="G4" s="14"/>
      <c r="H4" s="14"/>
      <c r="I4" s="17"/>
      <c r="J4" s="16" t="s">
        <v>68</v>
      </c>
    </row>
    <row r="5" spans="7:10" ht="13.5" customHeight="1">
      <c r="G5" s="75" t="s">
        <v>65</v>
      </c>
      <c r="H5" s="75"/>
      <c r="I5" s="75"/>
      <c r="J5" s="75"/>
    </row>
    <row r="6" spans="7:10" ht="6.75" customHeight="1">
      <c r="G6" s="14"/>
      <c r="H6" s="14"/>
      <c r="I6" s="14"/>
      <c r="J6" s="14"/>
    </row>
    <row r="7" spans="7:10" ht="13.5" customHeight="1">
      <c r="G7" s="14"/>
      <c r="H7" s="15"/>
      <c r="I7" s="74" t="s">
        <v>53</v>
      </c>
      <c r="J7" s="74"/>
    </row>
    <row r="8" spans="7:10" ht="13.5" customHeight="1">
      <c r="G8" s="14"/>
      <c r="H8" s="14"/>
      <c r="I8" s="17"/>
      <c r="J8" s="16" t="s">
        <v>64</v>
      </c>
    </row>
    <row r="9" spans="7:10" ht="13.5" customHeight="1">
      <c r="G9" s="75" t="s">
        <v>65</v>
      </c>
      <c r="H9" s="75"/>
      <c r="I9" s="75"/>
      <c r="J9" s="75"/>
    </row>
    <row r="10" ht="15.75" customHeight="1"/>
    <row r="11" spans="1:10" ht="16.5" customHeight="1">
      <c r="A11" s="82" t="s">
        <v>19</v>
      </c>
      <c r="B11" s="82"/>
      <c r="C11" s="82"/>
      <c r="D11" s="82"/>
      <c r="E11" s="82"/>
      <c r="F11" s="82"/>
      <c r="G11" s="82"/>
      <c r="H11" s="82"/>
      <c r="I11" s="82"/>
      <c r="J11" s="82"/>
    </row>
    <row r="12" ht="10.5" customHeight="1"/>
    <row r="13" spans="1:10" ht="17.25" customHeight="1">
      <c r="A13" s="68" t="s">
        <v>71</v>
      </c>
      <c r="B13" s="79" t="s">
        <v>18</v>
      </c>
      <c r="C13" s="79" t="s">
        <v>74</v>
      </c>
      <c r="D13" s="79" t="s">
        <v>0</v>
      </c>
      <c r="E13" s="79" t="s">
        <v>1</v>
      </c>
      <c r="F13" s="79" t="s">
        <v>127</v>
      </c>
      <c r="G13" s="79" t="s">
        <v>133</v>
      </c>
      <c r="H13" s="93" t="s">
        <v>62</v>
      </c>
      <c r="I13" s="94"/>
      <c r="J13" s="79" t="s">
        <v>134</v>
      </c>
    </row>
    <row r="14" spans="1:10" ht="178.5" customHeight="1">
      <c r="A14" s="70" t="s">
        <v>72</v>
      </c>
      <c r="B14" s="80"/>
      <c r="C14" s="80"/>
      <c r="D14" s="80"/>
      <c r="E14" s="80"/>
      <c r="F14" s="81"/>
      <c r="G14" s="81"/>
      <c r="H14" s="71" t="s">
        <v>63</v>
      </c>
      <c r="I14" s="12" t="s">
        <v>44</v>
      </c>
      <c r="J14" s="86"/>
    </row>
    <row r="15" spans="1:10" s="4" customFormat="1" ht="14.25" customHeight="1">
      <c r="A15" s="72"/>
      <c r="B15" s="81"/>
      <c r="C15" s="81"/>
      <c r="D15" s="81"/>
      <c r="E15" s="81"/>
      <c r="F15" s="30" t="s">
        <v>2</v>
      </c>
      <c r="G15" s="73" t="s">
        <v>2</v>
      </c>
      <c r="H15" s="69" t="s">
        <v>2</v>
      </c>
      <c r="I15" s="30" t="s">
        <v>2</v>
      </c>
      <c r="J15" s="30" t="s">
        <v>2</v>
      </c>
    </row>
    <row r="16" spans="1:10" s="4" customFormat="1" ht="18.75">
      <c r="A16" s="20"/>
      <c r="B16" s="87" t="s">
        <v>20</v>
      </c>
      <c r="C16" s="88"/>
      <c r="D16" s="88"/>
      <c r="E16" s="88"/>
      <c r="F16" s="88"/>
      <c r="G16" s="88"/>
      <c r="H16" s="88"/>
      <c r="I16" s="88"/>
      <c r="J16" s="89"/>
    </row>
    <row r="17" spans="1:10" s="5" customFormat="1" ht="31.5">
      <c r="A17" s="18">
        <v>1</v>
      </c>
      <c r="B17" s="21" t="s">
        <v>16</v>
      </c>
      <c r="C17" s="19" t="s">
        <v>79</v>
      </c>
      <c r="D17" s="19" t="s">
        <v>77</v>
      </c>
      <c r="E17" s="22" t="s">
        <v>17</v>
      </c>
      <c r="F17" s="23">
        <v>67934805</v>
      </c>
      <c r="G17" s="23">
        <f>18467+6794</f>
        <v>25261</v>
      </c>
      <c r="H17" s="23">
        <v>6794</v>
      </c>
      <c r="I17" s="23">
        <v>0</v>
      </c>
      <c r="J17" s="23">
        <f>F17+G17+H17</f>
        <v>67966860</v>
      </c>
    </row>
    <row r="18" spans="1:10" s="4" customFormat="1" ht="31.5">
      <c r="A18" s="24">
        <v>2</v>
      </c>
      <c r="B18" s="25" t="s">
        <v>45</v>
      </c>
      <c r="C18" s="26" t="s">
        <v>80</v>
      </c>
      <c r="D18" s="26" t="s">
        <v>78</v>
      </c>
      <c r="E18" s="27" t="s">
        <v>17</v>
      </c>
      <c r="F18" s="28">
        <v>228711883</v>
      </c>
      <c r="G18" s="28">
        <f>17232+22871</f>
        <v>40103</v>
      </c>
      <c r="H18" s="28">
        <v>22871</v>
      </c>
      <c r="I18" s="28">
        <v>0</v>
      </c>
      <c r="J18" s="28">
        <f>SUM(F18+H18+I18+G18)</f>
        <v>228774857</v>
      </c>
    </row>
    <row r="19" spans="1:10" s="4" customFormat="1" ht="63">
      <c r="A19" s="24">
        <v>3</v>
      </c>
      <c r="B19" s="25" t="s">
        <v>81</v>
      </c>
      <c r="C19" s="26" t="s">
        <v>82</v>
      </c>
      <c r="D19" s="24" t="s">
        <v>69</v>
      </c>
      <c r="E19" s="27"/>
      <c r="F19" s="28">
        <v>452250000</v>
      </c>
      <c r="G19" s="28"/>
      <c r="H19" s="28"/>
      <c r="I19" s="28"/>
      <c r="J19" s="28">
        <v>452250000</v>
      </c>
    </row>
    <row r="20" spans="1:10" s="4" customFormat="1" ht="31.5">
      <c r="A20" s="24"/>
      <c r="B20" s="29" t="s">
        <v>12</v>
      </c>
      <c r="C20" s="30"/>
      <c r="D20" s="30"/>
      <c r="E20" s="31"/>
      <c r="F20" s="32">
        <f>SUM(F17:F19)</f>
        <v>748896688</v>
      </c>
      <c r="G20" s="32">
        <f>SUM(G17:G18)</f>
        <v>65364</v>
      </c>
      <c r="H20" s="32">
        <f>H17+H18</f>
        <v>29665</v>
      </c>
      <c r="I20" s="32">
        <f>SUM(I17:I18)</f>
        <v>0</v>
      </c>
      <c r="J20" s="32">
        <f>J17+J18+J19</f>
        <v>748991717</v>
      </c>
    </row>
    <row r="21" spans="1:10" s="4" customFormat="1" ht="66.75" customHeight="1">
      <c r="A21" s="18">
        <v>4</v>
      </c>
      <c r="B21" s="21" t="s">
        <v>66</v>
      </c>
      <c r="C21" s="19" t="s">
        <v>84</v>
      </c>
      <c r="D21" s="33" t="s">
        <v>42</v>
      </c>
      <c r="E21" s="22">
        <v>0</v>
      </c>
      <c r="F21" s="23">
        <v>22128940.77</v>
      </c>
      <c r="G21" s="23">
        <v>0</v>
      </c>
      <c r="H21" s="23">
        <v>0</v>
      </c>
      <c r="I21" s="23">
        <v>0</v>
      </c>
      <c r="J21" s="23">
        <f aca="true" t="shared" si="0" ref="J21:J26">SUM(F21+G21+I21)</f>
        <v>22128940.77</v>
      </c>
    </row>
    <row r="22" spans="1:10" s="4" customFormat="1" ht="63">
      <c r="A22" s="18">
        <v>5</v>
      </c>
      <c r="B22" s="21" t="s">
        <v>136</v>
      </c>
      <c r="C22" s="19" t="s">
        <v>84</v>
      </c>
      <c r="D22" s="33" t="s">
        <v>42</v>
      </c>
      <c r="E22" s="22">
        <v>0</v>
      </c>
      <c r="F22" s="23">
        <v>4074135.99</v>
      </c>
      <c r="G22" s="23">
        <v>0</v>
      </c>
      <c r="H22" s="23">
        <v>0</v>
      </c>
      <c r="I22" s="23">
        <v>0</v>
      </c>
      <c r="J22" s="23">
        <f t="shared" si="0"/>
        <v>4074135.99</v>
      </c>
    </row>
    <row r="23" spans="1:10" s="4" customFormat="1" ht="78.75">
      <c r="A23" s="18">
        <v>6</v>
      </c>
      <c r="B23" s="21" t="s">
        <v>137</v>
      </c>
      <c r="C23" s="34" t="s">
        <v>85</v>
      </c>
      <c r="D23" s="35" t="s">
        <v>83</v>
      </c>
      <c r="E23" s="22">
        <v>0</v>
      </c>
      <c r="F23" s="23">
        <v>20000000</v>
      </c>
      <c r="G23" s="23">
        <v>0</v>
      </c>
      <c r="H23" s="23">
        <v>0</v>
      </c>
      <c r="I23" s="23">
        <v>0</v>
      </c>
      <c r="J23" s="23">
        <f t="shared" si="0"/>
        <v>20000000</v>
      </c>
    </row>
    <row r="24" spans="1:10" s="4" customFormat="1" ht="94.5">
      <c r="A24" s="18">
        <v>7</v>
      </c>
      <c r="B24" s="21" t="s">
        <v>128</v>
      </c>
      <c r="C24" s="35" t="s">
        <v>86</v>
      </c>
      <c r="D24" s="19" t="s">
        <v>83</v>
      </c>
      <c r="E24" s="22">
        <v>0</v>
      </c>
      <c r="F24" s="23">
        <v>25000000</v>
      </c>
      <c r="G24" s="23">
        <v>0</v>
      </c>
      <c r="H24" s="23">
        <v>0</v>
      </c>
      <c r="I24" s="23">
        <v>0</v>
      </c>
      <c r="J24" s="23">
        <f t="shared" si="0"/>
        <v>25000000</v>
      </c>
    </row>
    <row r="25" spans="1:10" s="4" customFormat="1" ht="78.75">
      <c r="A25" s="18">
        <v>8</v>
      </c>
      <c r="B25" s="21" t="s">
        <v>46</v>
      </c>
      <c r="C25" s="35" t="s">
        <v>87</v>
      </c>
      <c r="D25" s="33" t="s">
        <v>42</v>
      </c>
      <c r="E25" s="22">
        <v>0</v>
      </c>
      <c r="F25" s="23">
        <v>195516759</v>
      </c>
      <c r="G25" s="23">
        <v>0</v>
      </c>
      <c r="H25" s="23">
        <v>0</v>
      </c>
      <c r="I25" s="23">
        <v>0</v>
      </c>
      <c r="J25" s="23">
        <f t="shared" si="0"/>
        <v>195516759</v>
      </c>
    </row>
    <row r="26" spans="1:10" s="4" customFormat="1" ht="94.5">
      <c r="A26" s="18">
        <v>9</v>
      </c>
      <c r="B26" s="21" t="s">
        <v>138</v>
      </c>
      <c r="C26" s="19" t="s">
        <v>88</v>
      </c>
      <c r="D26" s="36" t="s">
        <v>89</v>
      </c>
      <c r="E26" s="22">
        <v>0</v>
      </c>
      <c r="F26" s="23">
        <v>24842589</v>
      </c>
      <c r="G26" s="23">
        <v>0</v>
      </c>
      <c r="H26" s="23">
        <v>0</v>
      </c>
      <c r="I26" s="23">
        <v>0</v>
      </c>
      <c r="J26" s="23">
        <f t="shared" si="0"/>
        <v>24842589</v>
      </c>
    </row>
    <row r="27" spans="1:10" s="4" customFormat="1" ht="94.5">
      <c r="A27" s="18">
        <v>10</v>
      </c>
      <c r="B27" s="21" t="s">
        <v>129</v>
      </c>
      <c r="C27" s="19" t="s">
        <v>90</v>
      </c>
      <c r="D27" s="33" t="s">
        <v>42</v>
      </c>
      <c r="E27" s="22">
        <v>0</v>
      </c>
      <c r="F27" s="23">
        <v>97700000</v>
      </c>
      <c r="G27" s="23">
        <v>0</v>
      </c>
      <c r="H27" s="23">
        <v>0</v>
      </c>
      <c r="I27" s="23">
        <v>0</v>
      </c>
      <c r="J27" s="23">
        <v>97700000</v>
      </c>
    </row>
    <row r="28" spans="1:10" s="6" customFormat="1" ht="94.5">
      <c r="A28" s="18">
        <v>11</v>
      </c>
      <c r="B28" s="21" t="s">
        <v>135</v>
      </c>
      <c r="C28" s="19" t="s">
        <v>91</v>
      </c>
      <c r="D28" s="33" t="s">
        <v>83</v>
      </c>
      <c r="E28" s="22">
        <v>0</v>
      </c>
      <c r="F28" s="23">
        <v>50000000</v>
      </c>
      <c r="G28" s="23">
        <v>0</v>
      </c>
      <c r="H28" s="23">
        <v>0</v>
      </c>
      <c r="I28" s="23">
        <v>0</v>
      </c>
      <c r="J28" s="23">
        <v>50000000</v>
      </c>
    </row>
    <row r="29" spans="1:10" s="5" customFormat="1" ht="47.25">
      <c r="A29" s="18">
        <v>12</v>
      </c>
      <c r="B29" s="21" t="s">
        <v>60</v>
      </c>
      <c r="C29" s="19" t="s">
        <v>82</v>
      </c>
      <c r="D29" s="33" t="s">
        <v>92</v>
      </c>
      <c r="E29" s="37">
        <v>0.001</v>
      </c>
      <c r="F29" s="23">
        <v>0</v>
      </c>
      <c r="G29" s="23">
        <v>0</v>
      </c>
      <c r="H29" s="23">
        <v>0</v>
      </c>
      <c r="I29" s="23">
        <v>320000000</v>
      </c>
      <c r="J29" s="23">
        <f>I29</f>
        <v>320000000</v>
      </c>
    </row>
    <row r="30" spans="1:10" s="4" customFormat="1" ht="35.25" customHeight="1">
      <c r="A30" s="18"/>
      <c r="B30" s="29" t="s">
        <v>47</v>
      </c>
      <c r="C30" s="19"/>
      <c r="D30" s="33"/>
      <c r="E30" s="22"/>
      <c r="F30" s="23">
        <f>SUM(F21:F29)</f>
        <v>439262424.76</v>
      </c>
      <c r="G30" s="23">
        <v>0</v>
      </c>
      <c r="H30" s="23">
        <v>0</v>
      </c>
      <c r="I30" s="23">
        <f>I29</f>
        <v>320000000</v>
      </c>
      <c r="J30" s="23">
        <f>SUM(J21:J29)</f>
        <v>759262424.76</v>
      </c>
    </row>
    <row r="31" spans="1:10" s="4" customFormat="1" ht="27.75" customHeight="1">
      <c r="A31" s="18"/>
      <c r="B31" s="12" t="s">
        <v>15</v>
      </c>
      <c r="C31" s="38" t="s">
        <v>11</v>
      </c>
      <c r="D31" s="39" t="s">
        <v>11</v>
      </c>
      <c r="E31" s="30"/>
      <c r="F31" s="32">
        <f>SUM(F20:F29)</f>
        <v>1188159112.76</v>
      </c>
      <c r="G31" s="32">
        <f>SUM(G20:G27)</f>
        <v>65364</v>
      </c>
      <c r="H31" s="32">
        <f>H20</f>
        <v>29665</v>
      </c>
      <c r="I31" s="32">
        <f>I30</f>
        <v>320000000</v>
      </c>
      <c r="J31" s="32">
        <f>SUM(J20:J29)</f>
        <v>1508254141.76</v>
      </c>
    </row>
    <row r="32" spans="1:10" s="4" customFormat="1" ht="15.75" hidden="1">
      <c r="A32" s="12"/>
      <c r="B32" s="40"/>
      <c r="C32" s="38"/>
      <c r="D32" s="39" t="s">
        <v>11</v>
      </c>
      <c r="E32" s="30"/>
      <c r="F32" s="32"/>
      <c r="G32" s="32"/>
      <c r="H32" s="32"/>
      <c r="I32" s="32"/>
      <c r="J32" s="32"/>
    </row>
    <row r="33" spans="1:10" s="4" customFormat="1" ht="18.75">
      <c r="A33" s="20"/>
      <c r="B33" s="90" t="s">
        <v>40</v>
      </c>
      <c r="C33" s="91"/>
      <c r="D33" s="91"/>
      <c r="E33" s="91"/>
      <c r="F33" s="91"/>
      <c r="G33" s="91"/>
      <c r="H33" s="91"/>
      <c r="I33" s="91"/>
      <c r="J33" s="92"/>
    </row>
    <row r="34" spans="1:10" s="4" customFormat="1" ht="31.5">
      <c r="A34" s="41">
        <v>1</v>
      </c>
      <c r="B34" s="42" t="s">
        <v>13</v>
      </c>
      <c r="C34" s="43" t="s">
        <v>4</v>
      </c>
      <c r="D34" s="43" t="s">
        <v>3</v>
      </c>
      <c r="E34" s="22">
        <v>0.01</v>
      </c>
      <c r="F34" s="23">
        <v>70533392</v>
      </c>
      <c r="G34" s="23">
        <f>2709368+541873.8+541873.8</f>
        <v>3793115.5999999996</v>
      </c>
      <c r="H34" s="23">
        <v>0</v>
      </c>
      <c r="I34" s="23">
        <v>0</v>
      </c>
      <c r="J34" s="23">
        <f>SUM(F34+G34+H34)</f>
        <v>74326507.6</v>
      </c>
    </row>
    <row r="35" spans="1:10" s="4" customFormat="1" ht="31.5">
      <c r="A35" s="19">
        <v>2</v>
      </c>
      <c r="B35" s="42" t="s">
        <v>21</v>
      </c>
      <c r="C35" s="43"/>
      <c r="D35" s="43"/>
      <c r="E35" s="43"/>
      <c r="F35" s="23">
        <v>97727</v>
      </c>
      <c r="G35" s="23">
        <v>0</v>
      </c>
      <c r="H35" s="23">
        <v>0</v>
      </c>
      <c r="I35" s="23">
        <v>0</v>
      </c>
      <c r="J35" s="23">
        <f>SUM(F35+G35+I35)</f>
        <v>97727</v>
      </c>
    </row>
    <row r="36" spans="1:10" s="4" customFormat="1" ht="31.5">
      <c r="A36" s="19">
        <v>3</v>
      </c>
      <c r="B36" s="42" t="s">
        <v>22</v>
      </c>
      <c r="C36" s="43"/>
      <c r="D36" s="43"/>
      <c r="E36" s="43"/>
      <c r="F36" s="23">
        <v>10197598.84</v>
      </c>
      <c r="G36" s="23">
        <v>0</v>
      </c>
      <c r="H36" s="23">
        <v>0</v>
      </c>
      <c r="I36" s="23">
        <v>0</v>
      </c>
      <c r="J36" s="23">
        <f>SUM(F36+G36+I36)</f>
        <v>10197598.84</v>
      </c>
    </row>
    <row r="37" spans="1:10" s="5" customFormat="1" ht="31.5">
      <c r="A37" s="19">
        <v>4</v>
      </c>
      <c r="B37" s="42" t="s">
        <v>23</v>
      </c>
      <c r="C37" s="43"/>
      <c r="D37" s="43"/>
      <c r="E37" s="43"/>
      <c r="F37" s="23">
        <v>2549400</v>
      </c>
      <c r="G37" s="23">
        <v>0</v>
      </c>
      <c r="H37" s="23">
        <v>0</v>
      </c>
      <c r="I37" s="23">
        <v>0</v>
      </c>
      <c r="J37" s="23">
        <f>SUM(F37+G37+I37)</f>
        <v>2549400</v>
      </c>
    </row>
    <row r="38" spans="1:10" s="4" customFormat="1" ht="31.5">
      <c r="A38" s="19">
        <v>5</v>
      </c>
      <c r="B38" s="42" t="s">
        <v>24</v>
      </c>
      <c r="C38" s="43"/>
      <c r="D38" s="43"/>
      <c r="E38" s="43"/>
      <c r="F38" s="23">
        <v>5098799</v>
      </c>
      <c r="G38" s="23">
        <v>0</v>
      </c>
      <c r="H38" s="23">
        <v>0</v>
      </c>
      <c r="I38" s="23">
        <v>0</v>
      </c>
      <c r="J38" s="23">
        <f>SUM(F38+G38+I38)</f>
        <v>5098799</v>
      </c>
    </row>
    <row r="39" spans="1:10" s="4" customFormat="1" ht="31.5">
      <c r="A39" s="19">
        <v>6</v>
      </c>
      <c r="B39" s="42" t="s">
        <v>25</v>
      </c>
      <c r="C39" s="43"/>
      <c r="D39" s="43"/>
      <c r="E39" s="43"/>
      <c r="F39" s="23">
        <v>0</v>
      </c>
      <c r="G39" s="23">
        <v>0</v>
      </c>
      <c r="H39" s="23">
        <v>0</v>
      </c>
      <c r="I39" s="23">
        <v>0</v>
      </c>
      <c r="J39" s="23">
        <f>F39</f>
        <v>0</v>
      </c>
    </row>
    <row r="40" spans="1:10" s="4" customFormat="1" ht="31.5">
      <c r="A40" s="19"/>
      <c r="B40" s="44" t="s">
        <v>14</v>
      </c>
      <c r="C40" s="45"/>
      <c r="D40" s="45"/>
      <c r="E40" s="45"/>
      <c r="F40" s="32">
        <f>SUM(F34:F39)</f>
        <v>88476916.84</v>
      </c>
      <c r="G40" s="32">
        <f>G34</f>
        <v>3793115.5999999996</v>
      </c>
      <c r="H40" s="32">
        <f>SUM(H34:H39)</f>
        <v>0</v>
      </c>
      <c r="I40" s="32">
        <v>0</v>
      </c>
      <c r="J40" s="32">
        <f>SUM(J34:J39)</f>
        <v>92270032.44</v>
      </c>
    </row>
    <row r="41" spans="1:10" s="4" customFormat="1" ht="15.75">
      <c r="A41" s="76">
        <v>7</v>
      </c>
      <c r="B41" s="78" t="s">
        <v>26</v>
      </c>
      <c r="C41" s="43" t="s">
        <v>5</v>
      </c>
      <c r="D41" s="43" t="s">
        <v>93</v>
      </c>
      <c r="E41" s="22">
        <v>0</v>
      </c>
      <c r="F41" s="23">
        <v>0</v>
      </c>
      <c r="G41" s="23">
        <v>1967327</v>
      </c>
      <c r="H41" s="23">
        <v>0</v>
      </c>
      <c r="I41" s="23">
        <v>0</v>
      </c>
      <c r="J41" s="28">
        <f>SUM(G41)</f>
        <v>1967327</v>
      </c>
    </row>
    <row r="42" spans="1:10" s="4" customFormat="1" ht="15.75">
      <c r="A42" s="77"/>
      <c r="B42" s="78"/>
      <c r="C42" s="43" t="s">
        <v>6</v>
      </c>
      <c r="D42" s="43" t="s">
        <v>93</v>
      </c>
      <c r="E42" s="22">
        <v>0</v>
      </c>
      <c r="F42" s="23">
        <v>0</v>
      </c>
      <c r="G42" s="23">
        <v>2037305</v>
      </c>
      <c r="H42" s="23">
        <v>0</v>
      </c>
      <c r="I42" s="23">
        <v>0</v>
      </c>
      <c r="J42" s="28">
        <f>SUM(G42)</f>
        <v>2037305</v>
      </c>
    </row>
    <row r="43" spans="1:10" s="4" customFormat="1" ht="15.75">
      <c r="A43" s="19">
        <v>8</v>
      </c>
      <c r="B43" s="46" t="s">
        <v>27</v>
      </c>
      <c r="C43" s="43" t="s">
        <v>7</v>
      </c>
      <c r="D43" s="43" t="s">
        <v>93</v>
      </c>
      <c r="E43" s="22">
        <v>0</v>
      </c>
      <c r="F43" s="23">
        <v>0</v>
      </c>
      <c r="G43" s="23">
        <v>2053024</v>
      </c>
      <c r="H43" s="23">
        <v>0</v>
      </c>
      <c r="I43" s="23">
        <v>0</v>
      </c>
      <c r="J43" s="28">
        <f>SUM(G43)</f>
        <v>2053024</v>
      </c>
    </row>
    <row r="44" spans="1:10" s="4" customFormat="1" ht="31.5">
      <c r="A44" s="19">
        <v>9</v>
      </c>
      <c r="B44" s="42" t="s">
        <v>27</v>
      </c>
      <c r="C44" s="47" t="s">
        <v>8</v>
      </c>
      <c r="D44" s="43" t="s">
        <v>93</v>
      </c>
      <c r="E44" s="22">
        <v>0</v>
      </c>
      <c r="F44" s="23">
        <v>0</v>
      </c>
      <c r="G44" s="23">
        <f>4107381</f>
        <v>4107381</v>
      </c>
      <c r="H44" s="23">
        <v>0</v>
      </c>
      <c r="I44" s="23">
        <v>0</v>
      </c>
      <c r="J44" s="28">
        <f>SUM(G44)</f>
        <v>4107381</v>
      </c>
    </row>
    <row r="45" spans="1:10" s="4" customFormat="1" ht="63">
      <c r="A45" s="19">
        <v>10</v>
      </c>
      <c r="B45" s="42" t="s">
        <v>27</v>
      </c>
      <c r="C45" s="47" t="s">
        <v>9</v>
      </c>
      <c r="D45" s="47" t="s">
        <v>42</v>
      </c>
      <c r="E45" s="22">
        <v>0</v>
      </c>
      <c r="F45" s="23">
        <v>52619639</v>
      </c>
      <c r="G45" s="23">
        <v>0</v>
      </c>
      <c r="H45" s="23">
        <v>0</v>
      </c>
      <c r="I45" s="23">
        <v>0</v>
      </c>
      <c r="J45" s="28">
        <f>SUM(F45+G45+I45+H45)</f>
        <v>52619639</v>
      </c>
    </row>
    <row r="46" spans="1:10" s="4" customFormat="1" ht="15.75">
      <c r="A46" s="19">
        <v>11</v>
      </c>
      <c r="B46" s="42" t="s">
        <v>27</v>
      </c>
      <c r="C46" s="43" t="s">
        <v>94</v>
      </c>
      <c r="D46" s="43" t="s">
        <v>95</v>
      </c>
      <c r="E46" s="22">
        <v>0</v>
      </c>
      <c r="F46" s="23">
        <v>218250449</v>
      </c>
      <c r="G46" s="23">
        <v>0</v>
      </c>
      <c r="H46" s="23">
        <v>0</v>
      </c>
      <c r="I46" s="23">
        <v>0</v>
      </c>
      <c r="J46" s="28">
        <f>SUM(F46)</f>
        <v>218250449</v>
      </c>
    </row>
    <row r="47" spans="1:10" s="4" customFormat="1" ht="15.75">
      <c r="A47" s="19">
        <v>12</v>
      </c>
      <c r="B47" s="42" t="s">
        <v>28</v>
      </c>
      <c r="C47" s="43" t="s">
        <v>10</v>
      </c>
      <c r="D47" s="43" t="s">
        <v>93</v>
      </c>
      <c r="E47" s="22">
        <v>0</v>
      </c>
      <c r="F47" s="23">
        <v>21936503</v>
      </c>
      <c r="G47" s="23">
        <v>0</v>
      </c>
      <c r="H47" s="23">
        <v>0</v>
      </c>
      <c r="I47" s="23">
        <v>0</v>
      </c>
      <c r="J47" s="28">
        <f aca="true" t="shared" si="1" ref="J47:J64">SUM(F47+G47+I47)</f>
        <v>21936503</v>
      </c>
    </row>
    <row r="48" spans="1:10" s="4" customFormat="1" ht="31.5">
      <c r="A48" s="19">
        <v>13</v>
      </c>
      <c r="B48" s="42" t="s">
        <v>29</v>
      </c>
      <c r="C48" s="43" t="s">
        <v>96</v>
      </c>
      <c r="D48" s="43" t="s">
        <v>95</v>
      </c>
      <c r="E48" s="22">
        <v>0</v>
      </c>
      <c r="F48" s="23">
        <v>1629490397</v>
      </c>
      <c r="G48" s="23">
        <v>0</v>
      </c>
      <c r="H48" s="23">
        <v>0</v>
      </c>
      <c r="I48" s="23">
        <v>0</v>
      </c>
      <c r="J48" s="28">
        <f t="shared" si="1"/>
        <v>1629490397</v>
      </c>
    </row>
    <row r="49" spans="1:10" s="4" customFormat="1" ht="31.5">
      <c r="A49" s="19">
        <v>14</v>
      </c>
      <c r="B49" s="42" t="s">
        <v>34</v>
      </c>
      <c r="C49" s="43" t="s">
        <v>97</v>
      </c>
      <c r="D49" s="43" t="s">
        <v>75</v>
      </c>
      <c r="E49" s="22">
        <v>0</v>
      </c>
      <c r="F49" s="23">
        <v>1055589683</v>
      </c>
      <c r="G49" s="23">
        <v>0</v>
      </c>
      <c r="H49" s="23">
        <v>0</v>
      </c>
      <c r="I49" s="23">
        <v>0</v>
      </c>
      <c r="J49" s="28">
        <f t="shared" si="1"/>
        <v>1055589683</v>
      </c>
    </row>
    <row r="50" spans="1:10" s="4" customFormat="1" ht="31.5">
      <c r="A50" s="19">
        <v>15</v>
      </c>
      <c r="B50" s="42" t="s">
        <v>109</v>
      </c>
      <c r="C50" s="43" t="s">
        <v>97</v>
      </c>
      <c r="D50" s="83" t="s">
        <v>42</v>
      </c>
      <c r="E50" s="22">
        <v>0</v>
      </c>
      <c r="F50" s="23">
        <v>445637818</v>
      </c>
      <c r="G50" s="23">
        <v>0</v>
      </c>
      <c r="H50" s="23">
        <v>0</v>
      </c>
      <c r="I50" s="23">
        <v>0</v>
      </c>
      <c r="J50" s="28">
        <f t="shared" si="1"/>
        <v>445637818</v>
      </c>
    </row>
    <row r="51" spans="1:10" s="4" customFormat="1" ht="36.75" customHeight="1">
      <c r="A51" s="19">
        <v>16</v>
      </c>
      <c r="B51" s="42" t="s">
        <v>109</v>
      </c>
      <c r="C51" s="43" t="s">
        <v>97</v>
      </c>
      <c r="D51" s="83"/>
      <c r="E51" s="22">
        <v>0</v>
      </c>
      <c r="F51" s="23">
        <v>30968648</v>
      </c>
      <c r="G51" s="23">
        <v>0</v>
      </c>
      <c r="H51" s="23">
        <v>0</v>
      </c>
      <c r="I51" s="23">
        <v>0</v>
      </c>
      <c r="J51" s="28">
        <f t="shared" si="1"/>
        <v>30968648</v>
      </c>
    </row>
    <row r="52" spans="1:10" s="4" customFormat="1" ht="37.5" customHeight="1">
      <c r="A52" s="19">
        <v>17</v>
      </c>
      <c r="B52" s="42" t="s">
        <v>109</v>
      </c>
      <c r="C52" s="43" t="s">
        <v>97</v>
      </c>
      <c r="D52" s="83"/>
      <c r="E52" s="22">
        <v>0</v>
      </c>
      <c r="F52" s="23">
        <v>13300000</v>
      </c>
      <c r="G52" s="23">
        <v>0</v>
      </c>
      <c r="H52" s="23">
        <v>0</v>
      </c>
      <c r="I52" s="23">
        <v>0</v>
      </c>
      <c r="J52" s="28">
        <f t="shared" si="1"/>
        <v>13300000</v>
      </c>
    </row>
    <row r="53" spans="1:10" s="4" customFormat="1" ht="34.5" customHeight="1">
      <c r="A53" s="19">
        <v>18</v>
      </c>
      <c r="B53" s="42" t="s">
        <v>30</v>
      </c>
      <c r="C53" s="43" t="s">
        <v>98</v>
      </c>
      <c r="D53" s="43" t="s">
        <v>49</v>
      </c>
      <c r="E53" s="22">
        <v>0</v>
      </c>
      <c r="F53" s="23">
        <v>1091504161</v>
      </c>
      <c r="G53" s="23">
        <v>0</v>
      </c>
      <c r="H53" s="23">
        <v>0</v>
      </c>
      <c r="I53" s="23">
        <v>0</v>
      </c>
      <c r="J53" s="28">
        <f t="shared" si="1"/>
        <v>1091504161</v>
      </c>
    </row>
    <row r="54" spans="1:10" s="4" customFormat="1" ht="35.25" customHeight="1">
      <c r="A54" s="19">
        <v>19</v>
      </c>
      <c r="B54" s="42" t="s">
        <v>110</v>
      </c>
      <c r="C54" s="43" t="s">
        <v>99</v>
      </c>
      <c r="D54" s="84" t="s">
        <v>42</v>
      </c>
      <c r="E54" s="22">
        <v>0</v>
      </c>
      <c r="F54" s="23">
        <v>546200000</v>
      </c>
      <c r="G54" s="23">
        <v>0</v>
      </c>
      <c r="H54" s="23">
        <v>0</v>
      </c>
      <c r="I54" s="23">
        <v>0</v>
      </c>
      <c r="J54" s="28">
        <f t="shared" si="1"/>
        <v>546200000</v>
      </c>
    </row>
    <row r="55" spans="1:10" s="4" customFormat="1" ht="34.5" customHeight="1">
      <c r="A55" s="19">
        <v>20</v>
      </c>
      <c r="B55" s="42" t="s">
        <v>111</v>
      </c>
      <c r="C55" s="43" t="s">
        <v>99</v>
      </c>
      <c r="D55" s="85"/>
      <c r="E55" s="22">
        <v>0</v>
      </c>
      <c r="F55" s="23">
        <v>22730000</v>
      </c>
      <c r="G55" s="23">
        <v>0</v>
      </c>
      <c r="H55" s="23">
        <v>0</v>
      </c>
      <c r="I55" s="23">
        <v>0</v>
      </c>
      <c r="J55" s="28">
        <f t="shared" si="1"/>
        <v>22730000</v>
      </c>
    </row>
    <row r="56" spans="1:10" s="4" customFormat="1" ht="35.25" customHeight="1">
      <c r="A56" s="19">
        <v>21</v>
      </c>
      <c r="B56" s="42" t="s">
        <v>110</v>
      </c>
      <c r="C56" s="43" t="s">
        <v>99</v>
      </c>
      <c r="D56" s="85"/>
      <c r="E56" s="22">
        <v>0</v>
      </c>
      <c r="F56" s="23">
        <v>23813692</v>
      </c>
      <c r="G56" s="23">
        <v>0</v>
      </c>
      <c r="H56" s="23">
        <v>0</v>
      </c>
      <c r="I56" s="23">
        <v>0</v>
      </c>
      <c r="J56" s="28">
        <f t="shared" si="1"/>
        <v>23813692</v>
      </c>
    </row>
    <row r="57" spans="1:10" s="4" customFormat="1" ht="37.5" customHeight="1">
      <c r="A57" s="19">
        <v>22</v>
      </c>
      <c r="B57" s="42" t="s">
        <v>31</v>
      </c>
      <c r="C57" s="43" t="s">
        <v>79</v>
      </c>
      <c r="D57" s="33" t="s">
        <v>95</v>
      </c>
      <c r="E57" s="22">
        <v>0</v>
      </c>
      <c r="F57" s="48">
        <v>852039500</v>
      </c>
      <c r="G57" s="23">
        <v>0</v>
      </c>
      <c r="H57" s="23">
        <v>0</v>
      </c>
      <c r="I57" s="23">
        <v>0</v>
      </c>
      <c r="J57" s="28">
        <f t="shared" si="1"/>
        <v>852039500</v>
      </c>
    </row>
    <row r="58" spans="1:10" s="4" customFormat="1" ht="31.5">
      <c r="A58" s="19">
        <v>23</v>
      </c>
      <c r="B58" s="42" t="s">
        <v>112</v>
      </c>
      <c r="C58" s="43" t="s">
        <v>79</v>
      </c>
      <c r="D58" s="84" t="s">
        <v>42</v>
      </c>
      <c r="E58" s="22">
        <v>0</v>
      </c>
      <c r="F58" s="49">
        <v>973529268</v>
      </c>
      <c r="G58" s="23">
        <v>0</v>
      </c>
      <c r="H58" s="23">
        <v>0</v>
      </c>
      <c r="I58" s="23">
        <v>0</v>
      </c>
      <c r="J58" s="28">
        <f t="shared" si="1"/>
        <v>973529268</v>
      </c>
    </row>
    <row r="59" spans="1:10" s="4" customFormat="1" ht="31.5">
      <c r="A59" s="19">
        <v>24</v>
      </c>
      <c r="B59" s="42" t="s">
        <v>113</v>
      </c>
      <c r="C59" s="43" t="s">
        <v>79</v>
      </c>
      <c r="D59" s="85"/>
      <c r="E59" s="22">
        <v>0</v>
      </c>
      <c r="F59" s="49">
        <v>23238665</v>
      </c>
      <c r="G59" s="23">
        <v>0</v>
      </c>
      <c r="H59" s="23">
        <v>0</v>
      </c>
      <c r="I59" s="23">
        <v>0</v>
      </c>
      <c r="J59" s="28">
        <f t="shared" si="1"/>
        <v>23238665</v>
      </c>
    </row>
    <row r="60" spans="1:10" s="4" customFormat="1" ht="31.5">
      <c r="A60" s="19">
        <v>25</v>
      </c>
      <c r="B60" s="42" t="s">
        <v>112</v>
      </c>
      <c r="C60" s="43" t="s">
        <v>79</v>
      </c>
      <c r="D60" s="85"/>
      <c r="E60" s="22">
        <v>0</v>
      </c>
      <c r="F60" s="49">
        <v>8300000</v>
      </c>
      <c r="G60" s="23">
        <v>0</v>
      </c>
      <c r="H60" s="23">
        <v>0</v>
      </c>
      <c r="I60" s="23">
        <v>0</v>
      </c>
      <c r="J60" s="28">
        <f t="shared" si="1"/>
        <v>8300000</v>
      </c>
    </row>
    <row r="61" spans="1:10" s="4" customFormat="1" ht="18.75" customHeight="1">
      <c r="A61" s="19">
        <v>26</v>
      </c>
      <c r="B61" s="42" t="s">
        <v>33</v>
      </c>
      <c r="C61" s="43" t="s">
        <v>100</v>
      </c>
      <c r="D61" s="18" t="s">
        <v>114</v>
      </c>
      <c r="E61" s="22">
        <v>0</v>
      </c>
      <c r="F61" s="49">
        <v>510000000</v>
      </c>
      <c r="G61" s="23">
        <v>0</v>
      </c>
      <c r="H61" s="23">
        <v>0</v>
      </c>
      <c r="I61" s="23">
        <v>0</v>
      </c>
      <c r="J61" s="28">
        <f t="shared" si="1"/>
        <v>510000000</v>
      </c>
    </row>
    <row r="62" spans="1:10" s="4" customFormat="1" ht="63">
      <c r="A62" s="19">
        <v>27</v>
      </c>
      <c r="B62" s="42" t="s">
        <v>126</v>
      </c>
      <c r="C62" s="43" t="s">
        <v>100</v>
      </c>
      <c r="D62" s="33" t="s">
        <v>42</v>
      </c>
      <c r="E62" s="22">
        <v>0</v>
      </c>
      <c r="F62" s="49">
        <v>960675344</v>
      </c>
      <c r="G62" s="23">
        <v>0</v>
      </c>
      <c r="H62" s="23">
        <v>0</v>
      </c>
      <c r="I62" s="23">
        <v>0</v>
      </c>
      <c r="J62" s="28">
        <f t="shared" si="1"/>
        <v>960675344</v>
      </c>
    </row>
    <row r="63" spans="1:10" s="4" customFormat="1" ht="47.25">
      <c r="A63" s="19">
        <v>28</v>
      </c>
      <c r="B63" s="42" t="s">
        <v>116</v>
      </c>
      <c r="C63" s="43" t="s">
        <v>80</v>
      </c>
      <c r="D63" s="18" t="s">
        <v>35</v>
      </c>
      <c r="E63" s="22">
        <v>0</v>
      </c>
      <c r="F63" s="49">
        <v>540000000</v>
      </c>
      <c r="G63" s="23">
        <v>0</v>
      </c>
      <c r="H63" s="23">
        <v>0</v>
      </c>
      <c r="I63" s="23">
        <v>0</v>
      </c>
      <c r="J63" s="28">
        <f t="shared" si="1"/>
        <v>540000000</v>
      </c>
    </row>
    <row r="64" spans="1:10" s="4" customFormat="1" ht="63">
      <c r="A64" s="19">
        <v>29</v>
      </c>
      <c r="B64" s="42" t="s">
        <v>115</v>
      </c>
      <c r="C64" s="43" t="s">
        <v>80</v>
      </c>
      <c r="D64" s="33" t="s">
        <v>42</v>
      </c>
      <c r="E64" s="22">
        <v>0</v>
      </c>
      <c r="F64" s="49">
        <v>1005962284</v>
      </c>
      <c r="G64" s="23">
        <v>0</v>
      </c>
      <c r="H64" s="23">
        <v>0</v>
      </c>
      <c r="I64" s="23">
        <v>0</v>
      </c>
      <c r="J64" s="28">
        <f t="shared" si="1"/>
        <v>1005962284</v>
      </c>
    </row>
    <row r="65" spans="1:10" s="4" customFormat="1" ht="47.25">
      <c r="A65" s="19">
        <v>30</v>
      </c>
      <c r="B65" s="42" t="s">
        <v>55</v>
      </c>
      <c r="C65" s="43" t="s">
        <v>101</v>
      </c>
      <c r="D65" s="18" t="s">
        <v>48</v>
      </c>
      <c r="E65" s="22">
        <v>0</v>
      </c>
      <c r="F65" s="49">
        <v>670687472</v>
      </c>
      <c r="G65" s="23">
        <v>0</v>
      </c>
      <c r="H65" s="23">
        <v>0</v>
      </c>
      <c r="I65" s="23">
        <v>0</v>
      </c>
      <c r="J65" s="28">
        <f>SUM(F65)</f>
        <v>670687472</v>
      </c>
    </row>
    <row r="66" spans="1:10" s="4" customFormat="1" ht="31.5">
      <c r="A66" s="19">
        <v>31</v>
      </c>
      <c r="B66" s="42" t="s">
        <v>54</v>
      </c>
      <c r="C66" s="43" t="s">
        <v>102</v>
      </c>
      <c r="D66" s="18" t="s">
        <v>50</v>
      </c>
      <c r="E66" s="22">
        <v>0</v>
      </c>
      <c r="F66" s="49">
        <v>462454916</v>
      </c>
      <c r="G66" s="23">
        <v>0</v>
      </c>
      <c r="H66" s="23">
        <v>0</v>
      </c>
      <c r="I66" s="23">
        <v>0</v>
      </c>
      <c r="J66" s="28">
        <v>462454916</v>
      </c>
    </row>
    <row r="67" spans="1:10" s="4" customFormat="1" ht="63">
      <c r="A67" s="19">
        <v>32</v>
      </c>
      <c r="B67" s="42" t="s">
        <v>117</v>
      </c>
      <c r="C67" s="43" t="s">
        <v>101</v>
      </c>
      <c r="D67" s="33" t="s">
        <v>42</v>
      </c>
      <c r="E67" s="22">
        <v>0</v>
      </c>
      <c r="F67" s="49">
        <v>968020638</v>
      </c>
      <c r="G67" s="23">
        <v>0</v>
      </c>
      <c r="H67" s="23">
        <v>0</v>
      </c>
      <c r="I67" s="23">
        <v>0</v>
      </c>
      <c r="J67" s="28">
        <f>SUM(F67)</f>
        <v>968020638</v>
      </c>
    </row>
    <row r="68" spans="1:10" s="4" customFormat="1" ht="63">
      <c r="A68" s="19">
        <v>33</v>
      </c>
      <c r="B68" s="42" t="s">
        <v>118</v>
      </c>
      <c r="C68" s="43" t="s">
        <v>102</v>
      </c>
      <c r="D68" s="33" t="s">
        <v>42</v>
      </c>
      <c r="E68" s="22">
        <v>0</v>
      </c>
      <c r="F68" s="49">
        <v>813578398</v>
      </c>
      <c r="G68" s="23">
        <v>0</v>
      </c>
      <c r="H68" s="23">
        <v>0</v>
      </c>
      <c r="I68" s="23">
        <v>0</v>
      </c>
      <c r="J68" s="28">
        <v>813578398</v>
      </c>
    </row>
    <row r="69" spans="1:10" s="4" customFormat="1" ht="31.5">
      <c r="A69" s="19">
        <v>34</v>
      </c>
      <c r="B69" s="42" t="s">
        <v>56</v>
      </c>
      <c r="C69" s="43" t="s">
        <v>102</v>
      </c>
      <c r="D69" s="50" t="s">
        <v>119</v>
      </c>
      <c r="E69" s="51">
        <v>0.0001</v>
      </c>
      <c r="F69" s="49">
        <v>475000000</v>
      </c>
      <c r="G69" s="23">
        <v>0</v>
      </c>
      <c r="H69" s="23">
        <v>47500</v>
      </c>
      <c r="I69" s="23">
        <v>0</v>
      </c>
      <c r="J69" s="28">
        <f>H69+F69</f>
        <v>475047500</v>
      </c>
    </row>
    <row r="70" spans="1:10" s="4" customFormat="1" ht="31.5">
      <c r="A70" s="19">
        <v>35</v>
      </c>
      <c r="B70" s="42" t="s">
        <v>57</v>
      </c>
      <c r="C70" s="43" t="s">
        <v>76</v>
      </c>
      <c r="D70" s="52" t="s">
        <v>120</v>
      </c>
      <c r="E70" s="22">
        <v>0</v>
      </c>
      <c r="F70" s="49">
        <v>282296642</v>
      </c>
      <c r="G70" s="23">
        <v>0</v>
      </c>
      <c r="H70" s="23">
        <v>104924415</v>
      </c>
      <c r="I70" s="23">
        <v>282296642</v>
      </c>
      <c r="J70" s="28">
        <f>F70+H70</f>
        <v>387221057</v>
      </c>
    </row>
    <row r="71" spans="1:10" s="4" customFormat="1" ht="35.25" customHeight="1">
      <c r="A71" s="19">
        <v>36</v>
      </c>
      <c r="B71" s="42" t="s">
        <v>121</v>
      </c>
      <c r="C71" s="43" t="s">
        <v>82</v>
      </c>
      <c r="D71" s="33" t="s">
        <v>42</v>
      </c>
      <c r="E71" s="22">
        <v>0</v>
      </c>
      <c r="F71" s="49">
        <v>0</v>
      </c>
      <c r="G71" s="23">
        <v>0</v>
      </c>
      <c r="H71" s="23">
        <v>0</v>
      </c>
      <c r="I71" s="23">
        <f>395437216+3500000</f>
        <v>398937216</v>
      </c>
      <c r="J71" s="28">
        <f>F71+I71</f>
        <v>398937216</v>
      </c>
    </row>
    <row r="72" spans="1:10" s="4" customFormat="1" ht="35.25" customHeight="1">
      <c r="A72" s="19">
        <v>37</v>
      </c>
      <c r="B72" s="42" t="s">
        <v>122</v>
      </c>
      <c r="C72" s="43" t="s">
        <v>82</v>
      </c>
      <c r="D72" s="33" t="s">
        <v>42</v>
      </c>
      <c r="E72" s="22">
        <v>0</v>
      </c>
      <c r="F72" s="49">
        <v>0</v>
      </c>
      <c r="G72" s="23">
        <v>0</v>
      </c>
      <c r="H72" s="23">
        <v>0</v>
      </c>
      <c r="I72" s="53">
        <v>605211031</v>
      </c>
      <c r="J72" s="28">
        <f>I72</f>
        <v>605211031</v>
      </c>
    </row>
    <row r="73" spans="1:10" s="4" customFormat="1" ht="48.75" customHeight="1">
      <c r="A73" s="41">
        <v>38</v>
      </c>
      <c r="B73" s="21" t="s">
        <v>61</v>
      </c>
      <c r="C73" s="43" t="s">
        <v>103</v>
      </c>
      <c r="D73" s="50" t="s">
        <v>92</v>
      </c>
      <c r="E73" s="51">
        <v>0.0003</v>
      </c>
      <c r="F73" s="49">
        <v>0</v>
      </c>
      <c r="G73" s="23">
        <v>0</v>
      </c>
      <c r="H73" s="23">
        <v>0</v>
      </c>
      <c r="I73" s="23">
        <v>35000000</v>
      </c>
      <c r="J73" s="28">
        <f>I73</f>
        <v>35000000</v>
      </c>
    </row>
    <row r="74" spans="1:10" s="4" customFormat="1" ht="51" customHeight="1">
      <c r="A74" s="19">
        <v>39</v>
      </c>
      <c r="B74" s="21" t="s">
        <v>61</v>
      </c>
      <c r="C74" s="43" t="s">
        <v>104</v>
      </c>
      <c r="D74" s="50" t="s">
        <v>92</v>
      </c>
      <c r="E74" s="51">
        <v>0.01</v>
      </c>
      <c r="F74" s="49">
        <v>0</v>
      </c>
      <c r="G74" s="23">
        <v>0</v>
      </c>
      <c r="H74" s="23">
        <v>1500000</v>
      </c>
      <c r="I74" s="23">
        <v>45000000</v>
      </c>
      <c r="J74" s="28">
        <f>I74+H74</f>
        <v>46500000</v>
      </c>
    </row>
    <row r="75" spans="1:10" s="4" customFormat="1" ht="54" customHeight="1">
      <c r="A75" s="19">
        <v>40</v>
      </c>
      <c r="B75" s="21" t="s">
        <v>61</v>
      </c>
      <c r="C75" s="43" t="s">
        <v>103</v>
      </c>
      <c r="D75" s="50" t="s">
        <v>92</v>
      </c>
      <c r="E75" s="51">
        <v>0.0001</v>
      </c>
      <c r="F75" s="49">
        <v>0</v>
      </c>
      <c r="G75" s="23">
        <v>0</v>
      </c>
      <c r="H75" s="23">
        <v>0</v>
      </c>
      <c r="I75" s="23">
        <v>10000000</v>
      </c>
      <c r="J75" s="28">
        <f>I75</f>
        <v>10000000</v>
      </c>
    </row>
    <row r="76" spans="1:10" s="4" customFormat="1" ht="49.5" customHeight="1">
      <c r="A76" s="19">
        <v>41</v>
      </c>
      <c r="B76" s="21" t="s">
        <v>61</v>
      </c>
      <c r="C76" s="43" t="s">
        <v>105</v>
      </c>
      <c r="D76" s="50" t="s">
        <v>92</v>
      </c>
      <c r="E76" s="51">
        <v>0.01</v>
      </c>
      <c r="F76" s="49">
        <v>0</v>
      </c>
      <c r="G76" s="23">
        <v>0</v>
      </c>
      <c r="H76" s="23">
        <v>1500000</v>
      </c>
      <c r="I76" s="23">
        <v>45000000</v>
      </c>
      <c r="J76" s="28">
        <f>I76+H76</f>
        <v>46500000</v>
      </c>
    </row>
    <row r="77" spans="1:10" s="4" customFormat="1" ht="63">
      <c r="A77" s="19">
        <v>42</v>
      </c>
      <c r="B77" s="21" t="s">
        <v>132</v>
      </c>
      <c r="C77" s="43" t="s">
        <v>106</v>
      </c>
      <c r="D77" s="50" t="s">
        <v>92</v>
      </c>
      <c r="E77" s="51">
        <v>0</v>
      </c>
      <c r="F77" s="49">
        <v>0</v>
      </c>
      <c r="G77" s="23">
        <v>0</v>
      </c>
      <c r="H77" s="23">
        <v>0</v>
      </c>
      <c r="I77" s="23">
        <v>15000000</v>
      </c>
      <c r="J77" s="28">
        <f>I77</f>
        <v>15000000</v>
      </c>
    </row>
    <row r="78" spans="1:10" s="6" customFormat="1" ht="63">
      <c r="A78" s="19">
        <v>43</v>
      </c>
      <c r="B78" s="21" t="s">
        <v>131</v>
      </c>
      <c r="C78" s="47" t="s">
        <v>107</v>
      </c>
      <c r="D78" s="50" t="s">
        <v>92</v>
      </c>
      <c r="E78" s="51">
        <v>0</v>
      </c>
      <c r="F78" s="49">
        <v>0</v>
      </c>
      <c r="G78" s="23">
        <v>0</v>
      </c>
      <c r="H78" s="23">
        <v>0</v>
      </c>
      <c r="I78" s="23">
        <v>27000000</v>
      </c>
      <c r="J78" s="28">
        <f>I78</f>
        <v>27000000</v>
      </c>
    </row>
    <row r="79" spans="1:10" s="4" customFormat="1" ht="63">
      <c r="A79" s="19">
        <v>44</v>
      </c>
      <c r="B79" s="21" t="s">
        <v>130</v>
      </c>
      <c r="C79" s="43" t="s">
        <v>108</v>
      </c>
      <c r="D79" s="50" t="s">
        <v>92</v>
      </c>
      <c r="E79" s="51">
        <v>0</v>
      </c>
      <c r="F79" s="49"/>
      <c r="G79" s="23"/>
      <c r="H79" s="23"/>
      <c r="I79" s="23">
        <v>2783000</v>
      </c>
      <c r="J79" s="28">
        <f>I79</f>
        <v>2783000</v>
      </c>
    </row>
    <row r="80" spans="1:10" s="8" customFormat="1" ht="2.25" customHeight="1" hidden="1">
      <c r="A80" s="30"/>
      <c r="B80" s="42"/>
      <c r="C80" s="43"/>
      <c r="D80" s="52"/>
      <c r="E80" s="22"/>
      <c r="F80" s="49"/>
      <c r="G80" s="23"/>
      <c r="H80" s="23"/>
      <c r="I80" s="23"/>
      <c r="J80" s="28"/>
    </row>
    <row r="81" spans="1:10" s="4" customFormat="1" ht="47.25">
      <c r="A81" s="19"/>
      <c r="B81" s="12" t="s">
        <v>41</v>
      </c>
      <c r="C81" s="45"/>
      <c r="D81" s="45"/>
      <c r="E81" s="31"/>
      <c r="F81" s="32">
        <f>SUM(F40:F72)</f>
        <v>13786301033.84</v>
      </c>
      <c r="G81" s="32">
        <f>SUM(G40:G72)</f>
        <v>13958152.6</v>
      </c>
      <c r="H81" s="32">
        <f>SUM(H40:H79)</f>
        <v>107971915</v>
      </c>
      <c r="I81" s="32">
        <f>SUM(I40:I79)</f>
        <v>1466227889</v>
      </c>
      <c r="J81" s="32">
        <f>SUM(J40:J80)</f>
        <v>15092162348.44</v>
      </c>
    </row>
    <row r="82" spans="1:10" s="4" customFormat="1" ht="15" customHeight="1" hidden="1">
      <c r="A82" s="19" t="s">
        <v>43</v>
      </c>
      <c r="B82" s="44"/>
      <c r="C82" s="39"/>
      <c r="D82" s="39"/>
      <c r="E82" s="45"/>
      <c r="F82" s="39"/>
      <c r="G82" s="39"/>
      <c r="H82" s="39"/>
      <c r="I82" s="39"/>
      <c r="J82" s="39"/>
    </row>
    <row r="83" spans="1:10" s="4" customFormat="1" ht="63">
      <c r="A83" s="19"/>
      <c r="B83" s="12" t="s">
        <v>51</v>
      </c>
      <c r="C83" s="39"/>
      <c r="D83" s="32"/>
      <c r="E83" s="45"/>
      <c r="F83" s="32">
        <f>SUM(F81+F31)</f>
        <v>14974460146.6</v>
      </c>
      <c r="G83" s="32">
        <f>SUM(G81+G31)-2</f>
        <v>14023514.6</v>
      </c>
      <c r="H83" s="32">
        <f>H81+H31</f>
        <v>108001580</v>
      </c>
      <c r="I83" s="32">
        <f>I81+I31</f>
        <v>1786227889</v>
      </c>
      <c r="J83" s="32">
        <f>SUM(J81+J31)</f>
        <v>16600416490.2</v>
      </c>
    </row>
    <row r="84" spans="1:10" s="4" customFormat="1" ht="63">
      <c r="A84" s="19"/>
      <c r="B84" s="44" t="s">
        <v>58</v>
      </c>
      <c r="C84" s="38"/>
      <c r="D84" s="33" t="s">
        <v>42</v>
      </c>
      <c r="E84" s="30"/>
      <c r="F84" s="48">
        <v>2088236537</v>
      </c>
      <c r="G84" s="23">
        <v>0</v>
      </c>
      <c r="H84" s="54">
        <v>0</v>
      </c>
      <c r="I84" s="53">
        <v>165581436</v>
      </c>
      <c r="J84" s="55">
        <f>F84+I84</f>
        <v>2253817973</v>
      </c>
    </row>
    <row r="85" spans="1:10" s="4" customFormat="1" ht="63">
      <c r="A85" s="19" t="s">
        <v>11</v>
      </c>
      <c r="B85" s="44" t="s">
        <v>59</v>
      </c>
      <c r="C85" s="19" t="s">
        <v>39</v>
      </c>
      <c r="D85" s="33" t="s">
        <v>42</v>
      </c>
      <c r="E85" s="19"/>
      <c r="F85" s="48">
        <f>J85</f>
        <v>1966640</v>
      </c>
      <c r="G85" s="56">
        <v>0</v>
      </c>
      <c r="H85" s="56">
        <v>0</v>
      </c>
      <c r="I85" s="56">
        <v>0</v>
      </c>
      <c r="J85" s="57">
        <v>1966640</v>
      </c>
    </row>
    <row r="86" spans="1:10" s="4" customFormat="1" ht="63">
      <c r="A86" s="19" t="s">
        <v>11</v>
      </c>
      <c r="B86" s="44" t="s">
        <v>123</v>
      </c>
      <c r="C86" s="19" t="s">
        <v>38</v>
      </c>
      <c r="D86" s="33" t="s">
        <v>42</v>
      </c>
      <c r="E86" s="19"/>
      <c r="F86" s="48">
        <f>J86</f>
        <v>10868505</v>
      </c>
      <c r="G86" s="56">
        <v>0</v>
      </c>
      <c r="H86" s="56">
        <v>0</v>
      </c>
      <c r="I86" s="56">
        <v>0</v>
      </c>
      <c r="J86" s="57">
        <v>10868505</v>
      </c>
    </row>
    <row r="87" spans="1:10" s="8" customFormat="1" ht="63">
      <c r="A87" s="19" t="s">
        <v>11</v>
      </c>
      <c r="B87" s="44" t="s">
        <v>32</v>
      </c>
      <c r="C87" s="19" t="s">
        <v>37</v>
      </c>
      <c r="D87" s="33" t="s">
        <v>42</v>
      </c>
      <c r="E87" s="19"/>
      <c r="F87" s="48">
        <v>6923218</v>
      </c>
      <c r="G87" s="56">
        <v>0</v>
      </c>
      <c r="H87" s="56">
        <v>0</v>
      </c>
      <c r="I87" s="56">
        <v>0</v>
      </c>
      <c r="J87" s="57">
        <f>F87</f>
        <v>6923218</v>
      </c>
    </row>
    <row r="88" spans="1:10" s="6" customFormat="1" ht="63">
      <c r="A88" s="19" t="s">
        <v>43</v>
      </c>
      <c r="B88" s="44" t="s">
        <v>52</v>
      </c>
      <c r="C88" s="19" t="s">
        <v>36</v>
      </c>
      <c r="D88" s="33" t="s">
        <v>42</v>
      </c>
      <c r="E88" s="19"/>
      <c r="F88" s="48">
        <f>13527045+32119255</f>
        <v>45646300</v>
      </c>
      <c r="G88" s="56">
        <v>0</v>
      </c>
      <c r="H88" s="56">
        <v>0</v>
      </c>
      <c r="I88" s="58">
        <v>0</v>
      </c>
      <c r="J88" s="57">
        <f>F88+I88</f>
        <v>45646300</v>
      </c>
    </row>
    <row r="89" spans="1:10" ht="63">
      <c r="A89" s="19" t="s">
        <v>43</v>
      </c>
      <c r="B89" s="44" t="s">
        <v>124</v>
      </c>
      <c r="C89" s="59"/>
      <c r="D89" s="33" t="s">
        <v>42</v>
      </c>
      <c r="E89" s="19"/>
      <c r="F89" s="48">
        <v>82477867</v>
      </c>
      <c r="G89" s="56">
        <v>0</v>
      </c>
      <c r="H89" s="56">
        <v>0</v>
      </c>
      <c r="I89" s="60">
        <v>1101954</v>
      </c>
      <c r="J89" s="57">
        <f>F89+I89</f>
        <v>83579821</v>
      </c>
    </row>
    <row r="90" spans="1:10" ht="15.75">
      <c r="A90" s="19" t="s">
        <v>11</v>
      </c>
      <c r="B90" s="13" t="s">
        <v>125</v>
      </c>
      <c r="C90" s="61"/>
      <c r="D90" s="62"/>
      <c r="E90" s="63"/>
      <c r="F90" s="64">
        <f>SUM(F84:F89)-1</f>
        <v>2236119066</v>
      </c>
      <c r="G90" s="65">
        <v>0</v>
      </c>
      <c r="H90" s="66">
        <v>0</v>
      </c>
      <c r="I90" s="67">
        <f>SUM(I84+I89)</f>
        <v>166683390</v>
      </c>
      <c r="J90" s="67">
        <f>SUM(J84:J89)</f>
        <v>2402802457</v>
      </c>
    </row>
    <row r="91" spans="1:10" ht="15.75" hidden="1">
      <c r="A91" s="19"/>
      <c r="B91" s="13"/>
      <c r="C91" s="61"/>
      <c r="D91" s="62"/>
      <c r="E91" s="63"/>
      <c r="F91" s="64"/>
      <c r="G91" s="65"/>
      <c r="H91" s="66"/>
      <c r="I91" s="67"/>
      <c r="J91" s="67"/>
    </row>
    <row r="92" spans="1:10" ht="15.75">
      <c r="A92" s="19" t="s">
        <v>11</v>
      </c>
      <c r="B92" s="11" t="s">
        <v>73</v>
      </c>
      <c r="C92" s="38"/>
      <c r="D92" s="54"/>
      <c r="E92" s="30" t="s">
        <v>11</v>
      </c>
      <c r="F92" s="32">
        <f>SUM(F83+F90)-3</f>
        <v>17210579209.6</v>
      </c>
      <c r="G92" s="32">
        <f>SUM(G83+G88)+3</f>
        <v>14023517.6</v>
      </c>
      <c r="H92" s="32">
        <f>H83+H90</f>
        <v>108001580</v>
      </c>
      <c r="I92" s="32">
        <f>SUM(I83+I90)</f>
        <v>1952911279</v>
      </c>
      <c r="J92" s="32">
        <f>J83+J90-6</f>
        <v>19003218941.2</v>
      </c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5">
      <c r="A101" s="9"/>
    </row>
    <row r="102" ht="15">
      <c r="A102" s="9"/>
    </row>
    <row r="103" ht="12.75">
      <c r="A103" s="10"/>
    </row>
    <row r="104" ht="12.75">
      <c r="A104" s="10"/>
    </row>
  </sheetData>
  <sheetProtection/>
  <mergeCells count="20">
    <mergeCell ref="C13:C15"/>
    <mergeCell ref="D13:D15"/>
    <mergeCell ref="D50:D52"/>
    <mergeCell ref="D54:D56"/>
    <mergeCell ref="D58:D60"/>
    <mergeCell ref="J13:J14"/>
    <mergeCell ref="B16:J16"/>
    <mergeCell ref="B33:J33"/>
    <mergeCell ref="G13:G14"/>
    <mergeCell ref="H13:I13"/>
    <mergeCell ref="I1:J1"/>
    <mergeCell ref="G5:J5"/>
    <mergeCell ref="I7:J7"/>
    <mergeCell ref="G9:J9"/>
    <mergeCell ref="A41:A42"/>
    <mergeCell ref="B41:B42"/>
    <mergeCell ref="E13:E15"/>
    <mergeCell ref="F13:F14"/>
    <mergeCell ref="B13:B15"/>
    <mergeCell ref="A11:J11"/>
  </mergeCells>
  <printOptions/>
  <pageMargins left="0.3937007874015748" right="0.3937007874015748" top="0.7086614173228347" bottom="0.3937007874015748" header="0" footer="0"/>
  <pageSetup firstPageNumber="83" useFirstPageNumber="1"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Тетеря С.М.</cp:lastModifiedBy>
  <cp:lastPrinted>2018-05-04T09:25:10Z</cp:lastPrinted>
  <dcterms:created xsi:type="dcterms:W3CDTF">2002-01-22T04:43:44Z</dcterms:created>
  <dcterms:modified xsi:type="dcterms:W3CDTF">2018-05-04T09:29:28Z</dcterms:modified>
  <cp:category/>
  <cp:version/>
  <cp:contentType/>
  <cp:contentStatus/>
</cp:coreProperties>
</file>