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585" activeTab="0"/>
  </bookViews>
  <sheets>
    <sheet name="Сравнительная к Приложению № 1" sheetId="1" r:id="rId1"/>
  </sheets>
  <definedNames>
    <definedName name="_xlnm.Print_Titles" localSheetId="0">'Сравнительная к Приложению № 1'!$12:$13</definedName>
  </definedNames>
  <calcPr fullCalcOnLoad="1"/>
</workbook>
</file>

<file path=xl/sharedStrings.xml><?xml version="1.0" encoding="utf-8"?>
<sst xmlns="http://schemas.openxmlformats.org/spreadsheetml/2006/main" count="231" uniqueCount="88">
  <si>
    <t>(руб.)</t>
  </si>
  <si>
    <t>ВСЕГО</t>
  </si>
  <si>
    <t>Код</t>
  </si>
  <si>
    <t>Налоговые доходы</t>
  </si>
  <si>
    <t>Подоходные налоги</t>
  </si>
  <si>
    <t>Подоходный налог (налог на прибыль)</t>
  </si>
  <si>
    <t>Подоходный налог с физических лиц</t>
  </si>
  <si>
    <t>Лицензионные и регистрационные сборы</t>
  </si>
  <si>
    <t>Налоги на имущество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</si>
  <si>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</si>
  <si>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</si>
  <si>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</si>
  <si>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</si>
  <si>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Земельный налог с физических лиц</t>
  </si>
  <si>
    <t>Налоги на внешнюю торговлю и внешнеэкономические операции</t>
  </si>
  <si>
    <t>Ввозные таможенные пошлины</t>
  </si>
  <si>
    <t>Прочие налоги, пошлины и сборы</t>
  </si>
  <si>
    <t>Местные налоги и сборы</t>
  </si>
  <si>
    <t>Платежи от государственных и муниципальных организаций</t>
  </si>
  <si>
    <t>Перечисление чистого дохода центрального банка</t>
  </si>
  <si>
    <t>Административные платежи и сборы</t>
  </si>
  <si>
    <t>Штрафные санкции, возмещение ущерба</t>
  </si>
  <si>
    <t>Доходы от внешнеэкономической деятельности</t>
  </si>
  <si>
    <t>Прочие неналоговые доходы</t>
  </si>
  <si>
    <t>Доходы целевых бюджетных фондов</t>
  </si>
  <si>
    <t>Дорожные фонды</t>
  </si>
  <si>
    <t>Фонд Государственного таможенного комитета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</si>
  <si>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</si>
  <si>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</si>
  <si>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</si>
  <si>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</si>
  <si>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</si>
  <si>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</si>
  <si>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Неналоговые доходы</t>
  </si>
  <si>
    <t>Доходы от предпринимательской и иной приносящей доход деятельности</t>
  </si>
  <si>
    <t>Налог на доходы организаций по отрасли (подотрасли, виду деятельности)</t>
  </si>
  <si>
    <t>Территориальные целевые бюджетные экологические фонды</t>
  </si>
  <si>
    <t>Акциз на продукцию, производимую на территории ПМР</t>
  </si>
  <si>
    <t>Отчисления от фиксированного сельскохозяйственного налога</t>
  </si>
  <si>
    <t>Платежи за пользование водными ресурсами в пределах установленных нормативов и лимитов</t>
  </si>
  <si>
    <t>Республиканский целевой бюджетный экологический фонд</t>
  </si>
  <si>
    <t>Отчисления от налога на доходы организаций для финансирования социальных выплат</t>
  </si>
  <si>
    <t>Налог на игорную деятельность</t>
  </si>
  <si>
    <t>Вывозные таможенные пошлины</t>
  </si>
  <si>
    <t>Таможенные пошлины</t>
  </si>
  <si>
    <t>Экологические фонды</t>
  </si>
  <si>
    <t>Налоги на товары и услуги, лицензионные и регистрационные сборы</t>
  </si>
  <si>
    <t>Налог на добавленную стоимость</t>
  </si>
  <si>
    <t>Государственная пошлина</t>
  </si>
  <si>
    <t xml:space="preserve">в разрезе основных видов налоговых, неналоговых и иных обязательных платежей </t>
  </si>
  <si>
    <t>Планирование доходной части консолидированного бюджета</t>
  </si>
  <si>
    <t>Отчисления на воспроизводство минерально-сырьевой базы</t>
  </si>
  <si>
    <t>Доходы от имущества, находящегося в государственной и муниципальной собственности, или от деятельности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</si>
  <si>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</si>
  <si>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</si>
  <si>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</si>
  <si>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</si>
  <si>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Отчисления от налога на доходы организаций</t>
  </si>
  <si>
    <t>Налог с выручки организаций, применяющих упрощенную систему налогообложения, бухгалтерского учета и отчетности</t>
  </si>
  <si>
    <t>Отчисления средств от платы за патент</t>
  </si>
  <si>
    <t>Тирасполь</t>
  </si>
  <si>
    <t>Акцизные сборы на продукцию, реализуемую на территории ПМР</t>
  </si>
  <si>
    <t>Днестровск</t>
  </si>
  <si>
    <t>Приложение № 1.1</t>
  </si>
  <si>
    <t>Акцизные сборы на продукцию, импортируемую на территорию ПМР</t>
  </si>
  <si>
    <t>к Закону Приднестровской Молдавской Республики</t>
  </si>
  <si>
    <t xml:space="preserve">Сравнительная таблица </t>
  </si>
  <si>
    <t>Предлагаемая редакция</t>
  </si>
  <si>
    <t>Отклонение</t>
  </si>
  <si>
    <t>Платежи за пользование недрами, в том числе для производства столовых и минеральных вод, в пределах установленных нормативов и лимитов</t>
  </si>
  <si>
    <t>"О республиканском бюджете на 2018 год"</t>
  </si>
  <si>
    <t>на 2018 год</t>
  </si>
  <si>
    <t>Наименование групп, подгрупп, статей и подстатей доходов</t>
  </si>
  <si>
    <t>Фонд капитальных вложений</t>
  </si>
  <si>
    <t>ИТОГО</t>
  </si>
  <si>
    <t>Фонд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</t>
  </si>
  <si>
    <t>Погашение налогового и иных видов кредитов, займов</t>
  </si>
  <si>
    <t>Перечисление процентов за пользование кредитами, займами</t>
  </si>
  <si>
    <t>Погашение налогового и иных видов кредитов</t>
  </si>
  <si>
    <t>Перечисление процентов за пользование кредитами</t>
  </si>
  <si>
    <t>Фонд по обеспечению государственных гарантий по расчетам с гражданами, имеющими право на земельную долю (пай), подтвержденное документально</t>
  </si>
  <si>
    <t xml:space="preserve">к проекту закона Приднестровской Молдавской Республики </t>
  </si>
  <si>
    <t>Фонд государственного резерва</t>
  </si>
  <si>
    <t>Действующая редакция Закона ПМР "О республиканском бюджете на 2018 год"</t>
  </si>
  <si>
    <t>Безвозмездные перечисления</t>
  </si>
  <si>
    <t>От нерезидентов (гуманитарная помощь)</t>
  </si>
  <si>
    <t xml:space="preserve">От нерезидентов на цели субсидирования хозяйствующих субъектов      </t>
  </si>
  <si>
    <t xml:space="preserve">"О внесении изменений в Закон Приднестровской Молдавской Республики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</si>
</sst>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р_._-;\-* #,##0_р_._-;_-* &quot;-&quot;??_р_._-;_-@_-"/>
    <numFmt numFmtId="173" formatCode="_-* #,##0.0_р_._-;\-* #,##0.0_р_._-;_-* &quot;-&quot;??_р_._-;_-@_-"/>
    <numFmt numFmtId="174" formatCode="_-* #,##0.000_р_._-;\-* #,##0.000_р_._-;_-* &quot;-&quot;??_р_._-;_-@_-"/>
    <numFmt numFmtId="175" formatCode="_-* #,##0.0000_р_._-;\-* #,##0.0000_р_._-;_-* &quot;-&quot;??_р_._-;_-@_-"/>
    <numFmt numFmtId="176" formatCode="#,##0.0"/>
    <numFmt numFmtId="177" formatCode="_-* #,##0.0_р_._-;\-* #,##0.0_р_._-;_-* &quot;-&quot;_р_._-;_-@_-"/>
    <numFmt numFmtId="178" formatCode="_-* #,##0.00_р_._-;\-* #,##0.00_р_._-;_-* &quot;-&quot;_р_._-;_-@_-"/>
    <numFmt numFmtId="179" formatCode="0.0"/>
    <numFmt numFmtId="180" formatCode="0.000"/>
    <numFmt numFmtId="181" formatCode="_-* #,##0.00000_р_._-;\-* #,##0.00000_р_._-;_-* &quot;-&quot;??_р_._-;_-@_-"/>
    <numFmt numFmtId="182" formatCode="_-* #,##0.000_р_._-;\-* #,##0.000_р_._-;_-* &quot;-&quot;???_р_._-;_-@_-"/>
  </numFmts>
  <fonts count="50">
    <font>
      <sz val="10"/>
      <name val="Arial"/>
      <family val="0"/>
    </font>
    <font>
      <sz val="8"/>
      <name val="Arial"/>
      <family val="2"/>
    </font>
    <font>
      <u val="single"/>
      <sz val="10.3"/>
      <color indexed="12"/>
      <name val="Arial"/>
      <family val="2"/>
    </font>
    <font>
      <u val="single"/>
      <sz val="10.3"/>
      <color indexed="36"/>
      <name val="Arial"/>
      <family val="2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72" fontId="4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172" fontId="9" fillId="0" borderId="10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172" fontId="9" fillId="0" borderId="12" xfId="0" applyNumberFormat="1" applyFont="1" applyFill="1" applyBorder="1" applyAlignment="1">
      <alignment horizontal="center"/>
    </xf>
    <xf numFmtId="172" fontId="9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172" fontId="9" fillId="0" borderId="13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172" fontId="9" fillId="0" borderId="14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5" fillId="0" borderId="15" xfId="0" applyFont="1" applyFill="1" applyBorder="1" applyAlignment="1">
      <alignment horizontal="center" vertical="center"/>
    </xf>
    <xf numFmtId="43" fontId="5" fillId="0" borderId="15" xfId="0" applyNumberFormat="1" applyFont="1" applyFill="1" applyBorder="1" applyAlignment="1">
      <alignment horizontal="center" vertical="center"/>
    </xf>
    <xf numFmtId="172" fontId="9" fillId="0" borderId="16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vertical="center"/>
    </xf>
    <xf numFmtId="172" fontId="9" fillId="0" borderId="17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9" fillId="0" borderId="14" xfId="0" applyFont="1" applyFill="1" applyBorder="1" applyAlignment="1">
      <alignment/>
    </xf>
    <xf numFmtId="172" fontId="9" fillId="0" borderId="18" xfId="0" applyNumberFormat="1" applyFont="1" applyFill="1" applyBorder="1" applyAlignment="1">
      <alignment horizontal="center"/>
    </xf>
    <xf numFmtId="172" fontId="4" fillId="0" borderId="11" xfId="0" applyNumberFormat="1" applyFont="1" applyFill="1" applyBorder="1" applyAlignment="1">
      <alignment horizontal="center"/>
    </xf>
    <xf numFmtId="172" fontId="4" fillId="0" borderId="12" xfId="0" applyNumberFormat="1" applyFont="1" applyFill="1" applyBorder="1" applyAlignment="1">
      <alignment horizontal="center"/>
    </xf>
    <xf numFmtId="172" fontId="9" fillId="0" borderId="19" xfId="60" applyNumberFormat="1" applyFont="1" applyFill="1" applyBorder="1" applyAlignment="1">
      <alignment horizontal="left"/>
    </xf>
    <xf numFmtId="172" fontId="9" fillId="0" borderId="11" xfId="60" applyNumberFormat="1" applyFont="1" applyFill="1" applyBorder="1" applyAlignment="1">
      <alignment horizontal="left"/>
    </xf>
    <xf numFmtId="172" fontId="9" fillId="0" borderId="12" xfId="60" applyNumberFormat="1" applyFont="1" applyFill="1" applyBorder="1" applyAlignment="1">
      <alignment horizontal="center"/>
    </xf>
    <xf numFmtId="172" fontId="9" fillId="0" borderId="20" xfId="60" applyNumberFormat="1" applyFont="1" applyFill="1" applyBorder="1" applyAlignment="1">
      <alignment/>
    </xf>
    <xf numFmtId="172" fontId="9" fillId="0" borderId="12" xfId="60" applyNumberFormat="1" applyFont="1" applyFill="1" applyBorder="1" applyAlignment="1">
      <alignment/>
    </xf>
    <xf numFmtId="172" fontId="4" fillId="0" borderId="20" xfId="0" applyNumberFormat="1" applyFont="1" applyFill="1" applyBorder="1" applyAlignment="1">
      <alignment horizontal="center"/>
    </xf>
    <xf numFmtId="172" fontId="9" fillId="0" borderId="20" xfId="0" applyNumberFormat="1" applyFont="1" applyFill="1" applyBorder="1" applyAlignment="1">
      <alignment horizontal="center"/>
    </xf>
    <xf numFmtId="172" fontId="9" fillId="0" borderId="20" xfId="60" applyNumberFormat="1" applyFont="1" applyFill="1" applyBorder="1" applyAlignment="1">
      <alignment horizontal="left"/>
    </xf>
    <xf numFmtId="172" fontId="9" fillId="0" borderId="12" xfId="60" applyNumberFormat="1" applyFont="1" applyFill="1" applyBorder="1" applyAlignment="1">
      <alignment horizontal="left"/>
    </xf>
    <xf numFmtId="172" fontId="9" fillId="0" borderId="20" xfId="60" applyNumberFormat="1" applyFont="1" applyFill="1" applyBorder="1" applyAlignment="1">
      <alignment horizontal="center"/>
    </xf>
    <xf numFmtId="172" fontId="9" fillId="0" borderId="19" xfId="60" applyNumberFormat="1" applyFont="1" applyFill="1" applyBorder="1" applyAlignment="1">
      <alignment/>
    </xf>
    <xf numFmtId="172" fontId="9" fillId="0" borderId="11" xfId="60" applyNumberFormat="1" applyFont="1" applyFill="1" applyBorder="1" applyAlignment="1">
      <alignment/>
    </xf>
    <xf numFmtId="172" fontId="9" fillId="0" borderId="12" xfId="0" applyNumberFormat="1" applyFont="1" applyFill="1" applyBorder="1" applyAlignment="1">
      <alignment/>
    </xf>
    <xf numFmtId="172" fontId="9" fillId="0" borderId="21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/>
    </xf>
    <xf numFmtId="0" fontId="12" fillId="0" borderId="12" xfId="0" applyFont="1" applyFill="1" applyBorder="1" applyAlignment="1">
      <alignment wrapText="1"/>
    </xf>
    <xf numFmtId="0" fontId="12" fillId="0" borderId="14" xfId="0" applyFont="1" applyFill="1" applyBorder="1" applyAlignment="1">
      <alignment wrapText="1"/>
    </xf>
    <xf numFmtId="0" fontId="12" fillId="0" borderId="11" xfId="0" applyFont="1" applyFill="1" applyBorder="1" applyAlignment="1">
      <alignment wrapText="1"/>
    </xf>
    <xf numFmtId="0" fontId="15" fillId="0" borderId="12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/>
    </xf>
    <xf numFmtId="0" fontId="9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172" fontId="4" fillId="0" borderId="24" xfId="0" applyNumberFormat="1" applyFont="1" applyFill="1" applyBorder="1" applyAlignment="1">
      <alignment horizontal="center"/>
    </xf>
    <xf numFmtId="172" fontId="4" fillId="0" borderId="23" xfId="0" applyNumberFormat="1" applyFont="1" applyFill="1" applyBorder="1" applyAlignment="1">
      <alignment horizontal="center"/>
    </xf>
    <xf numFmtId="172" fontId="9" fillId="0" borderId="23" xfId="0" applyNumberFormat="1" applyFont="1" applyFill="1" applyBorder="1" applyAlignment="1">
      <alignment horizontal="center"/>
    </xf>
    <xf numFmtId="172" fontId="9" fillId="0" borderId="21" xfId="60" applyNumberFormat="1" applyFont="1" applyFill="1" applyBorder="1" applyAlignment="1">
      <alignment horizontal="center"/>
    </xf>
    <xf numFmtId="172" fontId="9" fillId="0" borderId="10" xfId="60" applyNumberFormat="1" applyFont="1" applyFill="1" applyBorder="1" applyAlignment="1">
      <alignment horizontal="center"/>
    </xf>
    <xf numFmtId="172" fontId="9" fillId="0" borderId="21" xfId="6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172" fontId="9" fillId="0" borderId="25" xfId="60" applyNumberFormat="1" applyFont="1" applyFill="1" applyBorder="1" applyAlignment="1">
      <alignment/>
    </xf>
    <xf numFmtId="0" fontId="5" fillId="0" borderId="22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left" wrapText="1"/>
    </xf>
    <xf numFmtId="0" fontId="12" fillId="0" borderId="12" xfId="0" applyFont="1" applyFill="1" applyBorder="1" applyAlignment="1">
      <alignment horizontal="left" wrapText="1"/>
    </xf>
    <xf numFmtId="0" fontId="15" fillId="0" borderId="23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wrapText="1"/>
    </xf>
    <xf numFmtId="0" fontId="12" fillId="0" borderId="26" xfId="0" applyFont="1" applyFill="1" applyBorder="1" applyAlignment="1">
      <alignment wrapText="1"/>
    </xf>
    <xf numFmtId="0" fontId="5" fillId="0" borderId="22" xfId="0" applyFont="1" applyFill="1" applyBorder="1" applyAlignment="1">
      <alignment wrapText="1"/>
    </xf>
    <xf numFmtId="172" fontId="9" fillId="0" borderId="20" xfId="60" applyNumberFormat="1" applyFont="1" applyFill="1" applyBorder="1" applyAlignment="1">
      <alignment/>
    </xf>
    <xf numFmtId="172" fontId="9" fillId="0" borderId="12" xfId="6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41" fontId="10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0" fontId="12" fillId="0" borderId="10" xfId="0" applyFont="1" applyFill="1" applyBorder="1" applyAlignment="1">
      <alignment wrapText="1"/>
    </xf>
    <xf numFmtId="0" fontId="12" fillId="0" borderId="27" xfId="0" applyFont="1" applyFill="1" applyBorder="1" applyAlignment="1">
      <alignment wrapText="1"/>
    </xf>
    <xf numFmtId="0" fontId="12" fillId="0" borderId="28" xfId="0" applyFont="1" applyFill="1" applyBorder="1" applyAlignment="1">
      <alignment wrapText="1"/>
    </xf>
    <xf numFmtId="172" fontId="9" fillId="0" borderId="19" xfId="0" applyNumberFormat="1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left" wrapText="1"/>
    </xf>
    <xf numFmtId="0" fontId="12" fillId="0" borderId="26" xfId="0" applyFont="1" applyFill="1" applyBorder="1" applyAlignment="1">
      <alignment/>
    </xf>
    <xf numFmtId="0" fontId="15" fillId="0" borderId="26" xfId="0" applyFont="1" applyFill="1" applyBorder="1" applyAlignment="1">
      <alignment wrapText="1"/>
    </xf>
    <xf numFmtId="0" fontId="12" fillId="0" borderId="26" xfId="0" applyFont="1" applyFill="1" applyBorder="1" applyAlignment="1">
      <alignment horizontal="left" wrapText="1"/>
    </xf>
    <xf numFmtId="0" fontId="15" fillId="0" borderId="30" xfId="0" applyFont="1" applyFill="1" applyBorder="1" applyAlignment="1">
      <alignment wrapText="1"/>
    </xf>
    <xf numFmtId="0" fontId="5" fillId="0" borderId="27" xfId="0" applyFont="1" applyFill="1" applyBorder="1" applyAlignment="1">
      <alignment horizontal="center" wrapText="1"/>
    </xf>
    <xf numFmtId="0" fontId="12" fillId="0" borderId="31" xfId="0" applyFont="1" applyFill="1" applyBorder="1" applyAlignment="1">
      <alignment wrapText="1"/>
    </xf>
    <xf numFmtId="0" fontId="12" fillId="0" borderId="32" xfId="0" applyFont="1" applyFill="1" applyBorder="1" applyAlignment="1">
      <alignment wrapText="1"/>
    </xf>
    <xf numFmtId="0" fontId="5" fillId="0" borderId="27" xfId="0" applyFont="1" applyFill="1" applyBorder="1" applyAlignment="1">
      <alignment horizontal="left"/>
    </xf>
    <xf numFmtId="0" fontId="5" fillId="0" borderId="29" xfId="0" applyFont="1" applyFill="1" applyBorder="1" applyAlignment="1">
      <alignment wrapText="1"/>
    </xf>
    <xf numFmtId="172" fontId="9" fillId="0" borderId="10" xfId="60" applyNumberFormat="1" applyFont="1" applyFill="1" applyBorder="1" applyAlignment="1">
      <alignment/>
    </xf>
    <xf numFmtId="172" fontId="9" fillId="0" borderId="22" xfId="6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15" fillId="0" borderId="11" xfId="0" applyFont="1" applyFill="1" applyBorder="1" applyAlignment="1">
      <alignment wrapText="1"/>
    </xf>
    <xf numFmtId="0" fontId="15" fillId="0" borderId="28" xfId="0" applyFont="1" applyFill="1" applyBorder="1" applyAlignment="1">
      <alignment wrapText="1"/>
    </xf>
    <xf numFmtId="0" fontId="15" fillId="0" borderId="33" xfId="0" applyFont="1" applyFill="1" applyBorder="1" applyAlignment="1">
      <alignment/>
    </xf>
    <xf numFmtId="0" fontId="15" fillId="0" borderId="34" xfId="0" applyFont="1" applyFill="1" applyBorder="1" applyAlignment="1">
      <alignment wrapText="1"/>
    </xf>
    <xf numFmtId="172" fontId="4" fillId="0" borderId="20" xfId="60" applyNumberFormat="1" applyFont="1" applyFill="1" applyBorder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29"/>
  <sheetViews>
    <sheetView tabSelected="1" zoomScale="90" zoomScaleNormal="90" zoomScalePageLayoutView="0" workbookViewId="0" topLeftCell="A1">
      <pane xSplit="2" ySplit="13" topLeftCell="C59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6" sqref="A6:K6"/>
    </sheetView>
  </sheetViews>
  <sheetFormatPr defaultColWidth="58.28125" defaultRowHeight="12.75"/>
  <cols>
    <col min="1" max="1" width="8.57421875" style="3" customWidth="1"/>
    <col min="2" max="2" width="72.28125" style="31" customWidth="1"/>
    <col min="3" max="3" width="15.00390625" style="3" customWidth="1"/>
    <col min="4" max="4" width="14.421875" style="3" customWidth="1"/>
    <col min="5" max="6" width="13.57421875" style="3" customWidth="1"/>
    <col min="7" max="7" width="14.28125" style="3" customWidth="1"/>
    <col min="8" max="8" width="13.57421875" style="3" customWidth="1"/>
    <col min="9" max="9" width="14.28125" style="3" customWidth="1"/>
    <col min="10" max="10" width="13.28125" style="3" customWidth="1"/>
    <col min="11" max="11" width="14.8515625" style="3" customWidth="1"/>
    <col min="12" max="12" width="9.8515625" style="3" customWidth="1"/>
    <col min="13" max="13" width="72.28125" style="3" customWidth="1"/>
    <col min="14" max="14" width="14.8515625" style="3" customWidth="1"/>
    <col min="15" max="17" width="13.421875" style="3" customWidth="1"/>
    <col min="18" max="18" width="13.8515625" style="3" customWidth="1"/>
    <col min="19" max="19" width="13.421875" style="3" customWidth="1"/>
    <col min="20" max="20" width="13.7109375" style="3" customWidth="1"/>
    <col min="21" max="21" width="12.57421875" style="3" bestFit="1" customWidth="1"/>
    <col min="22" max="22" width="14.8515625" style="3" customWidth="1"/>
    <col min="23" max="23" width="9.421875" style="3" customWidth="1"/>
    <col min="24" max="24" width="72.28125" style="3" customWidth="1"/>
    <col min="25" max="25" width="14.00390625" style="3" customWidth="1"/>
    <col min="26" max="26" width="13.28125" style="3" bestFit="1" customWidth="1"/>
    <col min="27" max="27" width="12.57421875" style="3" customWidth="1"/>
    <col min="28" max="28" width="12.140625" style="3" customWidth="1"/>
    <col min="29" max="29" width="12.7109375" style="3" customWidth="1"/>
    <col min="30" max="30" width="13.28125" style="3" customWidth="1"/>
    <col min="31" max="31" width="14.8515625" style="3" bestFit="1" customWidth="1"/>
    <col min="32" max="32" width="13.57421875" style="3" customWidth="1"/>
    <col min="33" max="33" width="14.7109375" style="3" customWidth="1"/>
    <col min="34" max="16384" width="58.28125" style="3" customWidth="1"/>
  </cols>
  <sheetData>
    <row r="1" spans="1:11" ht="13.5" customHeight="1">
      <c r="A1" s="119" t="s">
        <v>66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ht="13.5" customHeight="1">
      <c r="A2" s="119" t="s">
        <v>81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11" ht="13.5" customHeight="1">
      <c r="A3" s="119" t="s">
        <v>87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</row>
    <row r="4" spans="1:11" ht="13.5" customHeight="1">
      <c r="A4" s="119" t="s">
        <v>70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</row>
    <row r="5" spans="1:11" ht="13.5" customHeigh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</row>
    <row r="6" spans="1:11" ht="13.5" customHeight="1">
      <c r="A6" s="117" t="s">
        <v>63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</row>
    <row r="7" spans="1:33" ht="13.5" customHeight="1">
      <c r="A7" s="118" t="s">
        <v>65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AG7" s="86"/>
    </row>
    <row r="8" spans="1:11" ht="13.5" customHeight="1">
      <c r="A8" s="118" t="s">
        <v>70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</row>
    <row r="9" spans="1:32" ht="12.75" customHeight="1">
      <c r="A9" s="120" t="s">
        <v>50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N9" s="86"/>
      <c r="AB9" s="86"/>
      <c r="AF9" s="86"/>
    </row>
    <row r="10" spans="1:32" ht="12.75" customHeight="1">
      <c r="A10" s="120" t="s">
        <v>49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AD10" s="86"/>
      <c r="AF10" s="86"/>
    </row>
    <row r="11" spans="1:33" ht="12.75" customHeight="1" thickBot="1">
      <c r="A11" s="121" t="s">
        <v>71</v>
      </c>
      <c r="B11" s="121"/>
      <c r="C11" s="121"/>
      <c r="D11" s="121"/>
      <c r="E11" s="121"/>
      <c r="F11" s="121"/>
      <c r="G11" s="121"/>
      <c r="H11" s="121"/>
      <c r="I11" s="121"/>
      <c r="J11" s="121"/>
      <c r="K11" s="6" t="s">
        <v>0</v>
      </c>
      <c r="L11" s="1"/>
      <c r="M11" s="5"/>
      <c r="N11" s="4"/>
      <c r="O11" s="1"/>
      <c r="P11" s="27"/>
      <c r="Q11" s="1"/>
      <c r="R11" s="1"/>
      <c r="S11" s="1"/>
      <c r="T11" s="1"/>
      <c r="U11" s="1"/>
      <c r="V11" s="6" t="s">
        <v>0</v>
      </c>
      <c r="W11" s="1"/>
      <c r="X11" s="5"/>
      <c r="Y11" s="4"/>
      <c r="Z11" s="1"/>
      <c r="AA11" s="27"/>
      <c r="AB11" s="1"/>
      <c r="AC11" s="1"/>
      <c r="AD11" s="1"/>
      <c r="AE11" s="1"/>
      <c r="AF11" s="1"/>
      <c r="AG11" s="6" t="s">
        <v>0</v>
      </c>
    </row>
    <row r="12" spans="1:33" ht="18" customHeight="1" thickBot="1">
      <c r="A12" s="115" t="s">
        <v>2</v>
      </c>
      <c r="B12" s="110" t="s">
        <v>72</v>
      </c>
      <c r="C12" s="112" t="s">
        <v>83</v>
      </c>
      <c r="D12" s="113"/>
      <c r="E12" s="113"/>
      <c r="F12" s="113"/>
      <c r="G12" s="113"/>
      <c r="H12" s="113"/>
      <c r="I12" s="113"/>
      <c r="J12" s="113"/>
      <c r="K12" s="114"/>
      <c r="L12" s="115" t="s">
        <v>2</v>
      </c>
      <c r="M12" s="110" t="s">
        <v>72</v>
      </c>
      <c r="N12" s="112" t="s">
        <v>67</v>
      </c>
      <c r="O12" s="113"/>
      <c r="P12" s="113"/>
      <c r="Q12" s="113"/>
      <c r="R12" s="113"/>
      <c r="S12" s="113"/>
      <c r="T12" s="113"/>
      <c r="U12" s="113"/>
      <c r="V12" s="114"/>
      <c r="W12" s="115" t="s">
        <v>2</v>
      </c>
      <c r="X12" s="110" t="s">
        <v>72</v>
      </c>
      <c r="Y12" s="112" t="s">
        <v>68</v>
      </c>
      <c r="Z12" s="113"/>
      <c r="AA12" s="113"/>
      <c r="AB12" s="113"/>
      <c r="AC12" s="113"/>
      <c r="AD12" s="113"/>
      <c r="AE12" s="113"/>
      <c r="AF12" s="113"/>
      <c r="AG12" s="114"/>
    </row>
    <row r="13" spans="1:33" ht="15.75" thickBot="1">
      <c r="A13" s="116"/>
      <c r="B13" s="111"/>
      <c r="C13" s="56" t="s">
        <v>60</v>
      </c>
      <c r="D13" s="56" t="s">
        <v>62</v>
      </c>
      <c r="E13" s="56" t="s">
        <v>27</v>
      </c>
      <c r="F13" s="56" t="s">
        <v>28</v>
      </c>
      <c r="G13" s="56" t="s">
        <v>29</v>
      </c>
      <c r="H13" s="56" t="s">
        <v>30</v>
      </c>
      <c r="I13" s="56" t="s">
        <v>31</v>
      </c>
      <c r="J13" s="56" t="s">
        <v>32</v>
      </c>
      <c r="K13" s="56" t="s">
        <v>1</v>
      </c>
      <c r="L13" s="116"/>
      <c r="M13" s="111"/>
      <c r="N13" s="56" t="s">
        <v>60</v>
      </c>
      <c r="O13" s="56" t="s">
        <v>62</v>
      </c>
      <c r="P13" s="56" t="s">
        <v>27</v>
      </c>
      <c r="Q13" s="56" t="s">
        <v>28</v>
      </c>
      <c r="R13" s="56" t="s">
        <v>29</v>
      </c>
      <c r="S13" s="56" t="s">
        <v>30</v>
      </c>
      <c r="T13" s="56" t="s">
        <v>31</v>
      </c>
      <c r="U13" s="56" t="s">
        <v>32</v>
      </c>
      <c r="V13" s="56" t="s">
        <v>1</v>
      </c>
      <c r="W13" s="116"/>
      <c r="X13" s="111"/>
      <c r="Y13" s="32" t="s">
        <v>60</v>
      </c>
      <c r="Z13" s="32" t="s">
        <v>62</v>
      </c>
      <c r="AA13" s="32" t="s">
        <v>27</v>
      </c>
      <c r="AB13" s="32" t="s">
        <v>28</v>
      </c>
      <c r="AC13" s="32" t="s">
        <v>29</v>
      </c>
      <c r="AD13" s="32" t="s">
        <v>30</v>
      </c>
      <c r="AE13" s="32" t="s">
        <v>31</v>
      </c>
      <c r="AF13" s="32" t="s">
        <v>32</v>
      </c>
      <c r="AG13" s="33" t="s">
        <v>1</v>
      </c>
    </row>
    <row r="14" spans="1:33" ht="15.75" thickBot="1">
      <c r="A14" s="63">
        <v>1000000</v>
      </c>
      <c r="B14" s="91" t="s">
        <v>3</v>
      </c>
      <c r="C14" s="7">
        <f aca="true" t="shared" si="0" ref="C14:K14">SUM(C15+C23+C30+C32+C42+C47)</f>
        <v>744786863</v>
      </c>
      <c r="D14" s="7">
        <f t="shared" si="0"/>
        <v>212572938</v>
      </c>
      <c r="E14" s="55">
        <f t="shared" si="0"/>
        <v>215948955</v>
      </c>
      <c r="F14" s="7">
        <f t="shared" si="0"/>
        <v>221796941</v>
      </c>
      <c r="G14" s="55">
        <f t="shared" si="0"/>
        <v>68890216</v>
      </c>
      <c r="H14" s="55">
        <f t="shared" si="0"/>
        <v>99504157</v>
      </c>
      <c r="I14" s="55">
        <f t="shared" si="0"/>
        <v>46964166</v>
      </c>
      <c r="J14" s="55">
        <f t="shared" si="0"/>
        <v>30925636</v>
      </c>
      <c r="K14" s="55">
        <f t="shared" si="0"/>
        <v>1641389872</v>
      </c>
      <c r="L14" s="63">
        <v>1000000</v>
      </c>
      <c r="M14" s="73" t="s">
        <v>3</v>
      </c>
      <c r="N14" s="7">
        <f aca="true" t="shared" si="1" ref="N14:V14">SUM(N15+N23+N30+N32+N42+N47)</f>
        <v>744786863</v>
      </c>
      <c r="O14" s="7">
        <f t="shared" si="1"/>
        <v>212572938</v>
      </c>
      <c r="P14" s="55">
        <f t="shared" si="1"/>
        <v>215948955</v>
      </c>
      <c r="Q14" s="7">
        <f t="shared" si="1"/>
        <v>221796941</v>
      </c>
      <c r="R14" s="55">
        <f t="shared" si="1"/>
        <v>68890216</v>
      </c>
      <c r="S14" s="55">
        <f t="shared" si="1"/>
        <v>99504157</v>
      </c>
      <c r="T14" s="55">
        <f t="shared" si="1"/>
        <v>46964166</v>
      </c>
      <c r="U14" s="55">
        <f t="shared" si="1"/>
        <v>30925636</v>
      </c>
      <c r="V14" s="55">
        <f t="shared" si="1"/>
        <v>1641389872</v>
      </c>
      <c r="W14" s="63">
        <v>1000000</v>
      </c>
      <c r="X14" s="73" t="s">
        <v>3</v>
      </c>
      <c r="Y14" s="7">
        <f>SUM(N14-C14)</f>
        <v>0</v>
      </c>
      <c r="Z14" s="7">
        <f aca="true" t="shared" si="2" ref="Z14:AG14">SUM(O14-D14)</f>
        <v>0</v>
      </c>
      <c r="AA14" s="7">
        <f t="shared" si="2"/>
        <v>0</v>
      </c>
      <c r="AB14" s="7">
        <f t="shared" si="2"/>
        <v>0</v>
      </c>
      <c r="AC14" s="7">
        <f t="shared" si="2"/>
        <v>0</v>
      </c>
      <c r="AD14" s="7">
        <f t="shared" si="2"/>
        <v>0</v>
      </c>
      <c r="AE14" s="7">
        <f t="shared" si="2"/>
        <v>0</v>
      </c>
      <c r="AF14" s="7">
        <f t="shared" si="2"/>
        <v>0</v>
      </c>
      <c r="AG14" s="7">
        <f t="shared" si="2"/>
        <v>0</v>
      </c>
    </row>
    <row r="15" spans="1:33" ht="14.25">
      <c r="A15" s="8">
        <v>1010000</v>
      </c>
      <c r="B15" s="92" t="s">
        <v>4</v>
      </c>
      <c r="C15" s="43">
        <f>C16+C17+C19+C20+C21</f>
        <v>475287841</v>
      </c>
      <c r="D15" s="42">
        <f aca="true" t="shared" si="3" ref="D15:K15">D16+D17+D19+D20+D21</f>
        <v>202888364</v>
      </c>
      <c r="E15" s="42">
        <f t="shared" si="3"/>
        <v>156714245</v>
      </c>
      <c r="F15" s="42">
        <f t="shared" si="3"/>
        <v>109334753</v>
      </c>
      <c r="G15" s="42">
        <f t="shared" si="3"/>
        <v>46719187</v>
      </c>
      <c r="H15" s="42">
        <f t="shared" si="3"/>
        <v>57183573</v>
      </c>
      <c r="I15" s="42">
        <f t="shared" si="3"/>
        <v>26628881</v>
      </c>
      <c r="J15" s="42">
        <f t="shared" si="3"/>
        <v>18031408</v>
      </c>
      <c r="K15" s="42">
        <f t="shared" si="3"/>
        <v>1092788252</v>
      </c>
      <c r="L15" s="8">
        <v>1010000</v>
      </c>
      <c r="M15" s="74" t="s">
        <v>4</v>
      </c>
      <c r="N15" s="43">
        <f>N16+N17+N19+N20+N21</f>
        <v>475287841</v>
      </c>
      <c r="O15" s="42">
        <f aca="true" t="shared" si="4" ref="O15:V15">O16+O17+O19+O20+O21</f>
        <v>202888364</v>
      </c>
      <c r="P15" s="42">
        <f t="shared" si="4"/>
        <v>156714245</v>
      </c>
      <c r="Q15" s="42">
        <f t="shared" si="4"/>
        <v>109334753</v>
      </c>
      <c r="R15" s="42">
        <f t="shared" si="4"/>
        <v>46719187</v>
      </c>
      <c r="S15" s="42">
        <f t="shared" si="4"/>
        <v>57183573</v>
      </c>
      <c r="T15" s="42">
        <f t="shared" si="4"/>
        <v>26628881</v>
      </c>
      <c r="U15" s="42">
        <f t="shared" si="4"/>
        <v>18031408</v>
      </c>
      <c r="V15" s="42">
        <f t="shared" si="4"/>
        <v>1092788252</v>
      </c>
      <c r="W15" s="8">
        <v>1010000</v>
      </c>
      <c r="X15" s="74" t="s">
        <v>4</v>
      </c>
      <c r="Y15" s="34">
        <f>SUM(N15-C15)</f>
        <v>0</v>
      </c>
      <c r="Z15" s="34">
        <f aca="true" t="shared" si="5" ref="Z15:AG16">SUM(O15-D15)</f>
        <v>0</v>
      </c>
      <c r="AA15" s="34">
        <f t="shared" si="5"/>
        <v>0</v>
      </c>
      <c r="AB15" s="34">
        <f t="shared" si="5"/>
        <v>0</v>
      </c>
      <c r="AC15" s="34">
        <f t="shared" si="5"/>
        <v>0</v>
      </c>
      <c r="AD15" s="34">
        <f t="shared" si="5"/>
        <v>0</v>
      </c>
      <c r="AE15" s="34">
        <f t="shared" si="5"/>
        <v>0</v>
      </c>
      <c r="AF15" s="34">
        <f t="shared" si="5"/>
        <v>0</v>
      </c>
      <c r="AG15" s="34">
        <f t="shared" si="5"/>
        <v>0</v>
      </c>
    </row>
    <row r="16" spans="1:33" ht="14.25">
      <c r="A16" s="9">
        <v>1010100</v>
      </c>
      <c r="B16" s="79" t="s">
        <v>5</v>
      </c>
      <c r="C16" s="46">
        <v>0</v>
      </c>
      <c r="D16" s="46">
        <v>0</v>
      </c>
      <c r="E16" s="45">
        <v>0</v>
      </c>
      <c r="F16" s="46">
        <v>0</v>
      </c>
      <c r="G16" s="45">
        <v>0</v>
      </c>
      <c r="H16" s="45">
        <v>0</v>
      </c>
      <c r="I16" s="45">
        <v>0</v>
      </c>
      <c r="J16" s="45">
        <v>0</v>
      </c>
      <c r="K16" s="10">
        <f aca="true" t="shared" si="6" ref="K16:K32">SUM(C16+D16+E16+F16+G16+H16+I16+J16)</f>
        <v>0</v>
      </c>
      <c r="L16" s="9">
        <v>1010100</v>
      </c>
      <c r="M16" s="58" t="s">
        <v>5</v>
      </c>
      <c r="N16" s="46">
        <v>0</v>
      </c>
      <c r="O16" s="46">
        <v>0</v>
      </c>
      <c r="P16" s="45">
        <v>0</v>
      </c>
      <c r="Q16" s="46">
        <v>0</v>
      </c>
      <c r="R16" s="45">
        <v>0</v>
      </c>
      <c r="S16" s="45">
        <v>0</v>
      </c>
      <c r="T16" s="45">
        <v>0</v>
      </c>
      <c r="U16" s="45">
        <v>0</v>
      </c>
      <c r="V16" s="10">
        <f aca="true" t="shared" si="7" ref="V16:V22">SUM(N16+O16+P16+Q16+R16+S16+T16+U16)</f>
        <v>0</v>
      </c>
      <c r="W16" s="9">
        <v>1010100</v>
      </c>
      <c r="X16" s="58" t="s">
        <v>5</v>
      </c>
      <c r="Y16" s="11">
        <f>SUM(N16-C16)</f>
        <v>0</v>
      </c>
      <c r="Z16" s="11">
        <f t="shared" si="5"/>
        <v>0</v>
      </c>
      <c r="AA16" s="11">
        <f t="shared" si="5"/>
        <v>0</v>
      </c>
      <c r="AB16" s="11">
        <f t="shared" si="5"/>
        <v>0</v>
      </c>
      <c r="AC16" s="11">
        <f t="shared" si="5"/>
        <v>0</v>
      </c>
      <c r="AD16" s="11">
        <f t="shared" si="5"/>
        <v>0</v>
      </c>
      <c r="AE16" s="11">
        <f t="shared" si="5"/>
        <v>0</v>
      </c>
      <c r="AF16" s="11">
        <f t="shared" si="5"/>
        <v>0</v>
      </c>
      <c r="AG16" s="11">
        <f t="shared" si="5"/>
        <v>0</v>
      </c>
    </row>
    <row r="17" spans="1:33" s="37" customFormat="1" ht="14.25">
      <c r="A17" s="13">
        <v>1010200</v>
      </c>
      <c r="B17" s="93" t="s">
        <v>35</v>
      </c>
      <c r="C17" s="82">
        <v>305301670</v>
      </c>
      <c r="D17" s="82">
        <f>182950284-2384437-402785</f>
        <v>180163062</v>
      </c>
      <c r="E17" s="81">
        <v>98088296</v>
      </c>
      <c r="F17" s="82">
        <v>63074007</v>
      </c>
      <c r="G17" s="81">
        <v>29055149</v>
      </c>
      <c r="H17" s="81">
        <v>35975173</v>
      </c>
      <c r="I17" s="81">
        <v>15952437</v>
      </c>
      <c r="J17" s="81">
        <v>10751198</v>
      </c>
      <c r="K17" s="10">
        <f t="shared" si="6"/>
        <v>738360992</v>
      </c>
      <c r="L17" s="13">
        <v>1010200</v>
      </c>
      <c r="M17" s="57" t="s">
        <v>35</v>
      </c>
      <c r="N17" s="82">
        <v>305301670</v>
      </c>
      <c r="O17" s="82">
        <f>182950284-2384437-402785</f>
        <v>180163062</v>
      </c>
      <c r="P17" s="81">
        <v>98088296</v>
      </c>
      <c r="Q17" s="82">
        <v>63074007</v>
      </c>
      <c r="R17" s="81">
        <v>29055149</v>
      </c>
      <c r="S17" s="81">
        <v>35975173</v>
      </c>
      <c r="T17" s="81">
        <v>15952437</v>
      </c>
      <c r="U17" s="81">
        <v>10751198</v>
      </c>
      <c r="V17" s="10">
        <f t="shared" si="7"/>
        <v>738360992</v>
      </c>
      <c r="W17" s="13">
        <v>1010200</v>
      </c>
      <c r="X17" s="57" t="s">
        <v>35</v>
      </c>
      <c r="Y17" s="11">
        <f aca="true" t="shared" si="8" ref="Y17:Y74">SUM(N17-C17)</f>
        <v>0</v>
      </c>
      <c r="Z17" s="11">
        <f aca="true" t="shared" si="9" ref="Z17:Z73">SUM(O17-D17)</f>
        <v>0</v>
      </c>
      <c r="AA17" s="11">
        <f aca="true" t="shared" si="10" ref="AA17:AA73">SUM(P17-E17)</f>
        <v>0</v>
      </c>
      <c r="AB17" s="11">
        <f aca="true" t="shared" si="11" ref="AB17:AB73">SUM(Q17-F17)</f>
        <v>0</v>
      </c>
      <c r="AC17" s="11">
        <f aca="true" t="shared" si="12" ref="AC17:AC73">SUM(R17-G17)</f>
        <v>0</v>
      </c>
      <c r="AD17" s="11">
        <f aca="true" t="shared" si="13" ref="AD17:AD73">SUM(S17-H17)</f>
        <v>0</v>
      </c>
      <c r="AE17" s="11">
        <f aca="true" t="shared" si="14" ref="AE17:AE73">SUM(T17-I17)</f>
        <v>0</v>
      </c>
      <c r="AF17" s="11">
        <f aca="true" t="shared" si="15" ref="AF17:AF73">SUM(U17-J17)</f>
        <v>0</v>
      </c>
      <c r="AG17" s="11">
        <f aca="true" t="shared" si="16" ref="AG17:AG74">SUM(V17-K17)</f>
        <v>0</v>
      </c>
    </row>
    <row r="18" spans="1:33" ht="30">
      <c r="A18" s="12">
        <v>1010290</v>
      </c>
      <c r="B18" s="94" t="s">
        <v>41</v>
      </c>
      <c r="C18" s="41">
        <v>87221314</v>
      </c>
      <c r="D18" s="41">
        <v>42222242</v>
      </c>
      <c r="E18" s="47">
        <v>16209123</v>
      </c>
      <c r="F18" s="41">
        <v>7652088</v>
      </c>
      <c r="G18" s="47">
        <v>1944006</v>
      </c>
      <c r="H18" s="47">
        <v>3984593</v>
      </c>
      <c r="I18" s="47">
        <v>1567271</v>
      </c>
      <c r="J18" s="47">
        <v>778100</v>
      </c>
      <c r="K18" s="41">
        <f t="shared" si="6"/>
        <v>161578737</v>
      </c>
      <c r="L18" s="12">
        <v>1010290</v>
      </c>
      <c r="M18" s="61" t="s">
        <v>41</v>
      </c>
      <c r="N18" s="41">
        <v>87221314</v>
      </c>
      <c r="O18" s="41">
        <v>42222242</v>
      </c>
      <c r="P18" s="47">
        <v>16209123</v>
      </c>
      <c r="Q18" s="41">
        <v>7652088</v>
      </c>
      <c r="R18" s="47">
        <v>1944006</v>
      </c>
      <c r="S18" s="47">
        <v>3984593</v>
      </c>
      <c r="T18" s="47">
        <v>1567271</v>
      </c>
      <c r="U18" s="47">
        <v>778100</v>
      </c>
      <c r="V18" s="41">
        <f t="shared" si="7"/>
        <v>161578737</v>
      </c>
      <c r="W18" s="12">
        <v>1010290</v>
      </c>
      <c r="X18" s="61" t="s">
        <v>41</v>
      </c>
      <c r="Y18" s="40">
        <f t="shared" si="8"/>
        <v>0</v>
      </c>
      <c r="Z18" s="40">
        <f t="shared" si="9"/>
        <v>0</v>
      </c>
      <c r="AA18" s="40">
        <f t="shared" si="10"/>
        <v>0</v>
      </c>
      <c r="AB18" s="40">
        <f t="shared" si="11"/>
        <v>0</v>
      </c>
      <c r="AC18" s="40">
        <f t="shared" si="12"/>
        <v>0</v>
      </c>
      <c r="AD18" s="40">
        <f t="shared" si="13"/>
        <v>0</v>
      </c>
      <c r="AE18" s="40">
        <f t="shared" si="14"/>
        <v>0</v>
      </c>
      <c r="AF18" s="40">
        <f t="shared" si="15"/>
        <v>0</v>
      </c>
      <c r="AG18" s="40">
        <f t="shared" si="16"/>
        <v>0</v>
      </c>
    </row>
    <row r="19" spans="1:33" ht="14.25">
      <c r="A19" s="9">
        <v>1010400</v>
      </c>
      <c r="B19" s="79" t="s">
        <v>42</v>
      </c>
      <c r="C19" s="10">
        <v>2573154</v>
      </c>
      <c r="D19" s="10">
        <v>0</v>
      </c>
      <c r="E19" s="48">
        <v>964246</v>
      </c>
      <c r="F19" s="10">
        <v>368308</v>
      </c>
      <c r="G19" s="48">
        <v>250978</v>
      </c>
      <c r="H19" s="48">
        <v>153730</v>
      </c>
      <c r="I19" s="48">
        <v>0</v>
      </c>
      <c r="J19" s="48">
        <v>104400</v>
      </c>
      <c r="K19" s="10">
        <f t="shared" si="6"/>
        <v>4414816</v>
      </c>
      <c r="L19" s="9">
        <v>1010400</v>
      </c>
      <c r="M19" s="58" t="s">
        <v>42</v>
      </c>
      <c r="N19" s="10">
        <v>2573154</v>
      </c>
      <c r="O19" s="10">
        <v>0</v>
      </c>
      <c r="P19" s="48">
        <v>964246</v>
      </c>
      <c r="Q19" s="10">
        <v>368308</v>
      </c>
      <c r="R19" s="48">
        <v>250978</v>
      </c>
      <c r="S19" s="48">
        <v>153730</v>
      </c>
      <c r="T19" s="48">
        <v>0</v>
      </c>
      <c r="U19" s="48">
        <v>104400</v>
      </c>
      <c r="V19" s="10">
        <f t="shared" si="7"/>
        <v>4414816</v>
      </c>
      <c r="W19" s="9">
        <v>1010400</v>
      </c>
      <c r="X19" s="58" t="s">
        <v>42</v>
      </c>
      <c r="Y19" s="11">
        <f t="shared" si="8"/>
        <v>0</v>
      </c>
      <c r="Z19" s="11">
        <f t="shared" si="9"/>
        <v>0</v>
      </c>
      <c r="AA19" s="11">
        <f t="shared" si="10"/>
        <v>0</v>
      </c>
      <c r="AB19" s="11">
        <f t="shared" si="11"/>
        <v>0</v>
      </c>
      <c r="AC19" s="11">
        <f t="shared" si="12"/>
        <v>0</v>
      </c>
      <c r="AD19" s="11">
        <f t="shared" si="13"/>
        <v>0</v>
      </c>
      <c r="AE19" s="11">
        <f t="shared" si="14"/>
        <v>0</v>
      </c>
      <c r="AF19" s="11">
        <f t="shared" si="15"/>
        <v>0</v>
      </c>
      <c r="AG19" s="11">
        <f t="shared" si="16"/>
        <v>0</v>
      </c>
    </row>
    <row r="20" spans="1:33" ht="28.5">
      <c r="A20" s="9">
        <v>1010600</v>
      </c>
      <c r="B20" s="79" t="s">
        <v>58</v>
      </c>
      <c r="C20" s="10">
        <v>6886224</v>
      </c>
      <c r="D20" s="10">
        <v>90636</v>
      </c>
      <c r="E20" s="48">
        <v>3061343</v>
      </c>
      <c r="F20" s="10">
        <v>622510</v>
      </c>
      <c r="G20" s="48">
        <v>1594</v>
      </c>
      <c r="H20" s="48">
        <v>330419</v>
      </c>
      <c r="I20" s="48">
        <v>35010</v>
      </c>
      <c r="J20" s="48">
        <v>0</v>
      </c>
      <c r="K20" s="10">
        <f t="shared" si="6"/>
        <v>11027736</v>
      </c>
      <c r="L20" s="9">
        <v>1010600</v>
      </c>
      <c r="M20" s="58" t="s">
        <v>58</v>
      </c>
      <c r="N20" s="10">
        <v>6886224</v>
      </c>
      <c r="O20" s="10">
        <v>90636</v>
      </c>
      <c r="P20" s="48">
        <v>3061343</v>
      </c>
      <c r="Q20" s="10">
        <v>622510</v>
      </c>
      <c r="R20" s="48">
        <v>1594</v>
      </c>
      <c r="S20" s="48">
        <v>330419</v>
      </c>
      <c r="T20" s="48">
        <v>35010</v>
      </c>
      <c r="U20" s="48">
        <v>0</v>
      </c>
      <c r="V20" s="10">
        <f t="shared" si="7"/>
        <v>11027736</v>
      </c>
      <c r="W20" s="9">
        <v>1010600</v>
      </c>
      <c r="X20" s="58" t="s">
        <v>58</v>
      </c>
      <c r="Y20" s="11">
        <f t="shared" si="8"/>
        <v>0</v>
      </c>
      <c r="Z20" s="11">
        <f t="shared" si="9"/>
        <v>0</v>
      </c>
      <c r="AA20" s="11">
        <f t="shared" si="10"/>
        <v>0</v>
      </c>
      <c r="AB20" s="11">
        <f t="shared" si="11"/>
        <v>0</v>
      </c>
      <c r="AC20" s="11">
        <f t="shared" si="12"/>
        <v>0</v>
      </c>
      <c r="AD20" s="11">
        <f t="shared" si="13"/>
        <v>0</v>
      </c>
      <c r="AE20" s="11">
        <f t="shared" si="14"/>
        <v>0</v>
      </c>
      <c r="AF20" s="11">
        <f t="shared" si="15"/>
        <v>0</v>
      </c>
      <c r="AG20" s="11">
        <f t="shared" si="16"/>
        <v>0</v>
      </c>
    </row>
    <row r="21" spans="1:33" ht="14.25">
      <c r="A21" s="9">
        <v>1010700</v>
      </c>
      <c r="B21" s="79" t="s">
        <v>6</v>
      </c>
      <c r="C21" s="10">
        <f>146809454+13450500+266839</f>
        <v>160526793</v>
      </c>
      <c r="D21" s="10">
        <v>22634666</v>
      </c>
      <c r="E21" s="48">
        <v>54600360</v>
      </c>
      <c r="F21" s="10">
        <v>45269928</v>
      </c>
      <c r="G21" s="48">
        <f>17411466</f>
        <v>17411466</v>
      </c>
      <c r="H21" s="48">
        <f>17814924+2909327</f>
        <v>20724251</v>
      </c>
      <c r="I21" s="48">
        <v>10641434</v>
      </c>
      <c r="J21" s="48">
        <v>7175810</v>
      </c>
      <c r="K21" s="10">
        <f t="shared" si="6"/>
        <v>338984708</v>
      </c>
      <c r="L21" s="9">
        <v>1010700</v>
      </c>
      <c r="M21" s="58" t="s">
        <v>6</v>
      </c>
      <c r="N21" s="10">
        <f>146809454+13450500+266839</f>
        <v>160526793</v>
      </c>
      <c r="O21" s="10">
        <v>22634666</v>
      </c>
      <c r="P21" s="48">
        <v>54600360</v>
      </c>
      <c r="Q21" s="10">
        <v>45269928</v>
      </c>
      <c r="R21" s="48">
        <f>17411466</f>
        <v>17411466</v>
      </c>
      <c r="S21" s="48">
        <f>17814924+2909327</f>
        <v>20724251</v>
      </c>
      <c r="T21" s="48">
        <v>10641434</v>
      </c>
      <c r="U21" s="48">
        <v>7175810</v>
      </c>
      <c r="V21" s="10">
        <f t="shared" si="7"/>
        <v>338984708</v>
      </c>
      <c r="W21" s="9">
        <v>1010700</v>
      </c>
      <c r="X21" s="58" t="s">
        <v>6</v>
      </c>
      <c r="Y21" s="11">
        <f t="shared" si="8"/>
        <v>0</v>
      </c>
      <c r="Z21" s="11">
        <f t="shared" si="9"/>
        <v>0</v>
      </c>
      <c r="AA21" s="11">
        <f t="shared" si="10"/>
        <v>0</v>
      </c>
      <c r="AB21" s="11">
        <f t="shared" si="11"/>
        <v>0</v>
      </c>
      <c r="AC21" s="11">
        <f t="shared" si="12"/>
        <v>0</v>
      </c>
      <c r="AD21" s="11">
        <f t="shared" si="13"/>
        <v>0</v>
      </c>
      <c r="AE21" s="11">
        <f t="shared" si="14"/>
        <v>0</v>
      </c>
      <c r="AF21" s="11">
        <f t="shared" si="15"/>
        <v>0</v>
      </c>
      <c r="AG21" s="11">
        <f t="shared" si="16"/>
        <v>0</v>
      </c>
    </row>
    <row r="22" spans="1:33" ht="7.5" customHeight="1">
      <c r="A22" s="12"/>
      <c r="B22" s="79"/>
      <c r="C22" s="10"/>
      <c r="D22" s="10"/>
      <c r="E22" s="48"/>
      <c r="F22" s="10"/>
      <c r="G22" s="48"/>
      <c r="H22" s="48"/>
      <c r="I22" s="48"/>
      <c r="J22" s="48"/>
      <c r="K22" s="10">
        <f t="shared" si="6"/>
        <v>0</v>
      </c>
      <c r="L22" s="12"/>
      <c r="M22" s="58"/>
      <c r="N22" s="10"/>
      <c r="O22" s="10"/>
      <c r="P22" s="48"/>
      <c r="Q22" s="10"/>
      <c r="R22" s="48"/>
      <c r="S22" s="48"/>
      <c r="T22" s="48"/>
      <c r="U22" s="48"/>
      <c r="V22" s="10">
        <f t="shared" si="7"/>
        <v>0</v>
      </c>
      <c r="W22" s="12"/>
      <c r="X22" s="58"/>
      <c r="Y22" s="11"/>
      <c r="Z22" s="11"/>
      <c r="AA22" s="11"/>
      <c r="AB22" s="11"/>
      <c r="AC22" s="11"/>
      <c r="AD22" s="11"/>
      <c r="AE22" s="11"/>
      <c r="AF22" s="11"/>
      <c r="AG22" s="11"/>
    </row>
    <row r="23" spans="1:33" s="37" customFormat="1" ht="14.25">
      <c r="A23" s="13">
        <v>1020000</v>
      </c>
      <c r="B23" s="93" t="s">
        <v>46</v>
      </c>
      <c r="C23" s="10">
        <f aca="true" t="shared" si="17" ref="C23:K23">SUM(C24:C28)</f>
        <v>127720445</v>
      </c>
      <c r="D23" s="48">
        <f t="shared" si="17"/>
        <v>137138</v>
      </c>
      <c r="E23" s="48">
        <f t="shared" si="17"/>
        <v>16757152</v>
      </c>
      <c r="F23" s="48">
        <f t="shared" si="17"/>
        <v>58539838</v>
      </c>
      <c r="G23" s="48">
        <f t="shared" si="17"/>
        <v>2127417</v>
      </c>
      <c r="H23" s="48">
        <f t="shared" si="17"/>
        <v>2422112</v>
      </c>
      <c r="I23" s="48">
        <f t="shared" si="17"/>
        <v>42950</v>
      </c>
      <c r="J23" s="48">
        <f t="shared" si="17"/>
        <v>111310</v>
      </c>
      <c r="K23" s="48">
        <f t="shared" si="17"/>
        <v>207858362</v>
      </c>
      <c r="L23" s="13">
        <v>1020000</v>
      </c>
      <c r="M23" s="57" t="s">
        <v>46</v>
      </c>
      <c r="N23" s="10">
        <f aca="true" t="shared" si="18" ref="N23:V23">SUM(N24:N28)</f>
        <v>127720445</v>
      </c>
      <c r="O23" s="48">
        <f t="shared" si="18"/>
        <v>137138</v>
      </c>
      <c r="P23" s="48">
        <f t="shared" si="18"/>
        <v>16757152</v>
      </c>
      <c r="Q23" s="48">
        <f t="shared" si="18"/>
        <v>58539838</v>
      </c>
      <c r="R23" s="48">
        <f t="shared" si="18"/>
        <v>2127417</v>
      </c>
      <c r="S23" s="48">
        <f t="shared" si="18"/>
        <v>2422112</v>
      </c>
      <c r="T23" s="48">
        <f t="shared" si="18"/>
        <v>42950</v>
      </c>
      <c r="U23" s="48">
        <f t="shared" si="18"/>
        <v>111310</v>
      </c>
      <c r="V23" s="48">
        <f t="shared" si="18"/>
        <v>207858362</v>
      </c>
      <c r="W23" s="13">
        <v>1020000</v>
      </c>
      <c r="X23" s="57" t="s">
        <v>46</v>
      </c>
      <c r="Y23" s="11">
        <f t="shared" si="8"/>
        <v>0</v>
      </c>
      <c r="Z23" s="11">
        <f t="shared" si="9"/>
        <v>0</v>
      </c>
      <c r="AA23" s="11">
        <f t="shared" si="10"/>
        <v>0</v>
      </c>
      <c r="AB23" s="11">
        <f t="shared" si="11"/>
        <v>0</v>
      </c>
      <c r="AC23" s="11">
        <f t="shared" si="12"/>
        <v>0</v>
      </c>
      <c r="AD23" s="11">
        <f t="shared" si="13"/>
        <v>0</v>
      </c>
      <c r="AE23" s="11">
        <f t="shared" si="14"/>
        <v>0</v>
      </c>
      <c r="AF23" s="11">
        <f t="shared" si="15"/>
        <v>0</v>
      </c>
      <c r="AG23" s="11">
        <f t="shared" si="16"/>
        <v>0</v>
      </c>
    </row>
    <row r="24" spans="1:33" ht="14.25">
      <c r="A24" s="9">
        <v>1020100</v>
      </c>
      <c r="B24" s="79" t="s">
        <v>47</v>
      </c>
      <c r="C24" s="10">
        <v>0</v>
      </c>
      <c r="D24" s="10">
        <v>0</v>
      </c>
      <c r="E24" s="48">
        <v>0</v>
      </c>
      <c r="F24" s="10">
        <v>0</v>
      </c>
      <c r="G24" s="48">
        <v>0</v>
      </c>
      <c r="H24" s="48">
        <v>0</v>
      </c>
      <c r="I24" s="48">
        <v>0</v>
      </c>
      <c r="J24" s="48">
        <v>0</v>
      </c>
      <c r="K24" s="10">
        <f t="shared" si="6"/>
        <v>0</v>
      </c>
      <c r="L24" s="9">
        <v>1020100</v>
      </c>
      <c r="M24" s="58" t="s">
        <v>47</v>
      </c>
      <c r="N24" s="10">
        <v>0</v>
      </c>
      <c r="O24" s="10">
        <v>0</v>
      </c>
      <c r="P24" s="48">
        <v>0</v>
      </c>
      <c r="Q24" s="10">
        <v>0</v>
      </c>
      <c r="R24" s="48">
        <v>0</v>
      </c>
      <c r="S24" s="48">
        <v>0</v>
      </c>
      <c r="T24" s="48">
        <v>0</v>
      </c>
      <c r="U24" s="48">
        <v>0</v>
      </c>
      <c r="V24" s="10">
        <f aca="true" t="shared" si="19" ref="V24:V30">SUM(N24+O24+P24+Q24+R24+S24+T24+U24)</f>
        <v>0</v>
      </c>
      <c r="W24" s="9">
        <v>1020100</v>
      </c>
      <c r="X24" s="58" t="s">
        <v>47</v>
      </c>
      <c r="Y24" s="11">
        <f t="shared" si="8"/>
        <v>0</v>
      </c>
      <c r="Z24" s="11">
        <f t="shared" si="9"/>
        <v>0</v>
      </c>
      <c r="AA24" s="11">
        <f t="shared" si="10"/>
        <v>0</v>
      </c>
      <c r="AB24" s="11">
        <f t="shared" si="11"/>
        <v>0</v>
      </c>
      <c r="AC24" s="11">
        <f t="shared" si="12"/>
        <v>0</v>
      </c>
      <c r="AD24" s="11">
        <f t="shared" si="13"/>
        <v>0</v>
      </c>
      <c r="AE24" s="11">
        <f t="shared" si="14"/>
        <v>0</v>
      </c>
      <c r="AF24" s="11">
        <f t="shared" si="15"/>
        <v>0</v>
      </c>
      <c r="AG24" s="11">
        <f t="shared" si="16"/>
        <v>0</v>
      </c>
    </row>
    <row r="25" spans="1:33" ht="14.25">
      <c r="A25" s="9">
        <v>1020200</v>
      </c>
      <c r="B25" s="79" t="s">
        <v>37</v>
      </c>
      <c r="C25" s="46">
        <v>30030686</v>
      </c>
      <c r="D25" s="46">
        <v>0</v>
      </c>
      <c r="E25" s="45">
        <v>8393340</v>
      </c>
      <c r="F25" s="46">
        <v>178090</v>
      </c>
      <c r="G25" s="45">
        <v>1271685</v>
      </c>
      <c r="H25" s="45">
        <v>285021</v>
      </c>
      <c r="I25" s="45">
        <v>0</v>
      </c>
      <c r="J25" s="45">
        <v>55365</v>
      </c>
      <c r="K25" s="10">
        <f t="shared" si="6"/>
        <v>40214187</v>
      </c>
      <c r="L25" s="9">
        <v>1020200</v>
      </c>
      <c r="M25" s="58" t="s">
        <v>37</v>
      </c>
      <c r="N25" s="46">
        <v>30030686</v>
      </c>
      <c r="O25" s="46">
        <v>0</v>
      </c>
      <c r="P25" s="45">
        <v>8393340</v>
      </c>
      <c r="Q25" s="46">
        <v>178090</v>
      </c>
      <c r="R25" s="45">
        <v>1271685</v>
      </c>
      <c r="S25" s="45">
        <v>285021</v>
      </c>
      <c r="T25" s="45">
        <v>0</v>
      </c>
      <c r="U25" s="45">
        <v>55365</v>
      </c>
      <c r="V25" s="10">
        <f t="shared" si="19"/>
        <v>40214187</v>
      </c>
      <c r="W25" s="9">
        <v>1020200</v>
      </c>
      <c r="X25" s="58" t="s">
        <v>37</v>
      </c>
      <c r="Y25" s="11">
        <f t="shared" si="8"/>
        <v>0</v>
      </c>
      <c r="Z25" s="11">
        <f t="shared" si="9"/>
        <v>0</v>
      </c>
      <c r="AA25" s="11">
        <f t="shared" si="10"/>
        <v>0</v>
      </c>
      <c r="AB25" s="11">
        <f t="shared" si="11"/>
        <v>0</v>
      </c>
      <c r="AC25" s="11">
        <f t="shared" si="12"/>
        <v>0</v>
      </c>
      <c r="AD25" s="11">
        <f t="shared" si="13"/>
        <v>0</v>
      </c>
      <c r="AE25" s="11">
        <f t="shared" si="14"/>
        <v>0</v>
      </c>
      <c r="AF25" s="11">
        <f t="shared" si="15"/>
        <v>0</v>
      </c>
      <c r="AG25" s="11">
        <f t="shared" si="16"/>
        <v>0</v>
      </c>
    </row>
    <row r="26" spans="1:33" s="37" customFormat="1" ht="14.25">
      <c r="A26" s="13">
        <v>1020300</v>
      </c>
      <c r="B26" s="93" t="s">
        <v>64</v>
      </c>
      <c r="C26" s="82">
        <v>92884764</v>
      </c>
      <c r="D26" s="82">
        <v>0</v>
      </c>
      <c r="E26" s="81">
        <v>8169412</v>
      </c>
      <c r="F26" s="82">
        <v>58069878</v>
      </c>
      <c r="G26" s="81">
        <v>728428</v>
      </c>
      <c r="H26" s="81">
        <v>0</v>
      </c>
      <c r="I26" s="81">
        <v>0</v>
      </c>
      <c r="J26" s="81">
        <v>0</v>
      </c>
      <c r="K26" s="10">
        <f t="shared" si="6"/>
        <v>159852482</v>
      </c>
      <c r="L26" s="13">
        <v>1020300</v>
      </c>
      <c r="M26" s="57" t="s">
        <v>64</v>
      </c>
      <c r="N26" s="82">
        <v>92884764</v>
      </c>
      <c r="O26" s="82">
        <v>0</v>
      </c>
      <c r="P26" s="81">
        <v>8169412</v>
      </c>
      <c r="Q26" s="82">
        <v>58069878</v>
      </c>
      <c r="R26" s="81">
        <v>728428</v>
      </c>
      <c r="S26" s="81">
        <v>0</v>
      </c>
      <c r="T26" s="81">
        <v>0</v>
      </c>
      <c r="U26" s="81">
        <v>0</v>
      </c>
      <c r="V26" s="10">
        <f t="shared" si="19"/>
        <v>159852482</v>
      </c>
      <c r="W26" s="13">
        <v>1020300</v>
      </c>
      <c r="X26" s="57" t="s">
        <v>64</v>
      </c>
      <c r="Y26" s="11">
        <f t="shared" si="8"/>
        <v>0</v>
      </c>
      <c r="Z26" s="11">
        <f t="shared" si="9"/>
        <v>0</v>
      </c>
      <c r="AA26" s="11">
        <f t="shared" si="10"/>
        <v>0</v>
      </c>
      <c r="AB26" s="11">
        <f t="shared" si="11"/>
        <v>0</v>
      </c>
      <c r="AC26" s="11">
        <f t="shared" si="12"/>
        <v>0</v>
      </c>
      <c r="AD26" s="11">
        <f t="shared" si="13"/>
        <v>0</v>
      </c>
      <c r="AE26" s="11">
        <f t="shared" si="14"/>
        <v>0</v>
      </c>
      <c r="AF26" s="11">
        <f t="shared" si="15"/>
        <v>0</v>
      </c>
      <c r="AG26" s="11">
        <f t="shared" si="16"/>
        <v>0</v>
      </c>
    </row>
    <row r="27" spans="1:33" ht="14.25">
      <c r="A27" s="9">
        <v>1020400</v>
      </c>
      <c r="B27" s="95" t="s">
        <v>61</v>
      </c>
      <c r="C27" s="46">
        <v>3182134</v>
      </c>
      <c r="D27" s="46">
        <v>0</v>
      </c>
      <c r="E27" s="45">
        <v>0</v>
      </c>
      <c r="F27" s="46">
        <v>27234</v>
      </c>
      <c r="G27" s="45">
        <v>48918</v>
      </c>
      <c r="H27" s="45">
        <v>1992739</v>
      </c>
      <c r="I27" s="45">
        <v>0</v>
      </c>
      <c r="J27" s="45">
        <v>0</v>
      </c>
      <c r="K27" s="10">
        <f t="shared" si="6"/>
        <v>5251025</v>
      </c>
      <c r="L27" s="9">
        <v>1020400</v>
      </c>
      <c r="M27" s="75" t="s">
        <v>61</v>
      </c>
      <c r="N27" s="46">
        <v>3182134</v>
      </c>
      <c r="O27" s="46">
        <v>0</v>
      </c>
      <c r="P27" s="45">
        <v>0</v>
      </c>
      <c r="Q27" s="46">
        <v>27234</v>
      </c>
      <c r="R27" s="45">
        <v>48918</v>
      </c>
      <c r="S27" s="45">
        <v>1992739</v>
      </c>
      <c r="T27" s="45">
        <v>0</v>
      </c>
      <c r="U27" s="45">
        <v>0</v>
      </c>
      <c r="V27" s="10">
        <f t="shared" si="19"/>
        <v>5251025</v>
      </c>
      <c r="W27" s="9">
        <v>1020400</v>
      </c>
      <c r="X27" s="75" t="s">
        <v>61</v>
      </c>
      <c r="Y27" s="11">
        <f t="shared" si="8"/>
        <v>0</v>
      </c>
      <c r="Z27" s="11">
        <f t="shared" si="9"/>
        <v>0</v>
      </c>
      <c r="AA27" s="11">
        <f t="shared" si="10"/>
        <v>0</v>
      </c>
      <c r="AB27" s="11">
        <f t="shared" si="11"/>
        <v>0</v>
      </c>
      <c r="AC27" s="11">
        <f t="shared" si="12"/>
        <v>0</v>
      </c>
      <c r="AD27" s="11">
        <f t="shared" si="13"/>
        <v>0</v>
      </c>
      <c r="AE27" s="11">
        <f t="shared" si="14"/>
        <v>0</v>
      </c>
      <c r="AF27" s="11">
        <f t="shared" si="15"/>
        <v>0</v>
      </c>
      <c r="AG27" s="11">
        <f t="shared" si="16"/>
        <v>0</v>
      </c>
    </row>
    <row r="28" spans="1:33" ht="14.25">
      <c r="A28" s="9">
        <v>1020500</v>
      </c>
      <c r="B28" s="79" t="s">
        <v>7</v>
      </c>
      <c r="C28" s="46">
        <v>1622861</v>
      </c>
      <c r="D28" s="46">
        <v>137138</v>
      </c>
      <c r="E28" s="45">
        <v>194400</v>
      </c>
      <c r="F28" s="46">
        <v>264636</v>
      </c>
      <c r="G28" s="45">
        <v>78386</v>
      </c>
      <c r="H28" s="45">
        <v>144352</v>
      </c>
      <c r="I28" s="45">
        <v>42950</v>
      </c>
      <c r="J28" s="45">
        <v>55945</v>
      </c>
      <c r="K28" s="10">
        <f t="shared" si="6"/>
        <v>2540668</v>
      </c>
      <c r="L28" s="9">
        <v>1020500</v>
      </c>
      <c r="M28" s="58" t="s">
        <v>7</v>
      </c>
      <c r="N28" s="46">
        <v>1622861</v>
      </c>
      <c r="O28" s="46">
        <v>137138</v>
      </c>
      <c r="P28" s="45">
        <v>194400</v>
      </c>
      <c r="Q28" s="46">
        <v>264636</v>
      </c>
      <c r="R28" s="45">
        <v>78386</v>
      </c>
      <c r="S28" s="45">
        <v>144352</v>
      </c>
      <c r="T28" s="45">
        <v>42950</v>
      </c>
      <c r="U28" s="45">
        <v>55945</v>
      </c>
      <c r="V28" s="10">
        <f t="shared" si="19"/>
        <v>2540668</v>
      </c>
      <c r="W28" s="9">
        <v>1020500</v>
      </c>
      <c r="X28" s="58" t="s">
        <v>7</v>
      </c>
      <c r="Y28" s="11">
        <f t="shared" si="8"/>
        <v>0</v>
      </c>
      <c r="Z28" s="11">
        <f t="shared" si="9"/>
        <v>0</v>
      </c>
      <c r="AA28" s="11">
        <f t="shared" si="10"/>
        <v>0</v>
      </c>
      <c r="AB28" s="11">
        <f t="shared" si="11"/>
        <v>0</v>
      </c>
      <c r="AC28" s="11">
        <f t="shared" si="12"/>
        <v>0</v>
      </c>
      <c r="AD28" s="11">
        <f t="shared" si="13"/>
        <v>0</v>
      </c>
      <c r="AE28" s="11">
        <f t="shared" si="14"/>
        <v>0</v>
      </c>
      <c r="AF28" s="11">
        <f t="shared" si="15"/>
        <v>0</v>
      </c>
      <c r="AG28" s="11">
        <f t="shared" si="16"/>
        <v>0</v>
      </c>
    </row>
    <row r="29" spans="1:33" ht="7.5" customHeight="1">
      <c r="A29" s="9"/>
      <c r="B29" s="79"/>
      <c r="C29" s="10"/>
      <c r="D29" s="10"/>
      <c r="E29" s="48"/>
      <c r="F29" s="10"/>
      <c r="G29" s="48"/>
      <c r="H29" s="48"/>
      <c r="I29" s="48"/>
      <c r="J29" s="48"/>
      <c r="K29" s="10">
        <f t="shared" si="6"/>
        <v>0</v>
      </c>
      <c r="L29" s="9"/>
      <c r="M29" s="58"/>
      <c r="N29" s="10"/>
      <c r="O29" s="10"/>
      <c r="P29" s="48"/>
      <c r="Q29" s="10"/>
      <c r="R29" s="48"/>
      <c r="S29" s="48"/>
      <c r="T29" s="48"/>
      <c r="U29" s="48"/>
      <c r="V29" s="10">
        <f t="shared" si="19"/>
        <v>0</v>
      </c>
      <c r="W29" s="9"/>
      <c r="X29" s="58"/>
      <c r="Y29" s="11"/>
      <c r="Z29" s="11"/>
      <c r="AA29" s="11"/>
      <c r="AB29" s="11"/>
      <c r="AC29" s="11"/>
      <c r="AD29" s="11"/>
      <c r="AE29" s="11"/>
      <c r="AF29" s="11"/>
      <c r="AG29" s="11"/>
    </row>
    <row r="30" spans="1:33" ht="14.25">
      <c r="A30" s="9">
        <v>1040000</v>
      </c>
      <c r="B30" s="79" t="s">
        <v>8</v>
      </c>
      <c r="C30" s="50">
        <v>4108684</v>
      </c>
      <c r="D30" s="50">
        <v>252097</v>
      </c>
      <c r="E30" s="49">
        <v>3435901</v>
      </c>
      <c r="F30" s="50">
        <v>2571081</v>
      </c>
      <c r="G30" s="49">
        <v>2369351</v>
      </c>
      <c r="H30" s="49">
        <v>2952526</v>
      </c>
      <c r="I30" s="49">
        <v>1568239</v>
      </c>
      <c r="J30" s="49">
        <v>981498</v>
      </c>
      <c r="K30" s="10">
        <f t="shared" si="6"/>
        <v>18239377</v>
      </c>
      <c r="L30" s="9">
        <v>1040000</v>
      </c>
      <c r="M30" s="58" t="s">
        <v>8</v>
      </c>
      <c r="N30" s="50">
        <v>4108684</v>
      </c>
      <c r="O30" s="50">
        <v>252097</v>
      </c>
      <c r="P30" s="49">
        <v>3435901</v>
      </c>
      <c r="Q30" s="50">
        <v>2571081</v>
      </c>
      <c r="R30" s="49">
        <v>2369351</v>
      </c>
      <c r="S30" s="49">
        <v>2952526</v>
      </c>
      <c r="T30" s="49">
        <v>1568239</v>
      </c>
      <c r="U30" s="49">
        <v>981498</v>
      </c>
      <c r="V30" s="10">
        <f t="shared" si="19"/>
        <v>18239377</v>
      </c>
      <c r="W30" s="9">
        <v>1040000</v>
      </c>
      <c r="X30" s="58" t="s">
        <v>8</v>
      </c>
      <c r="Y30" s="11">
        <f aca="true" t="shared" si="20" ref="Y30:AG30">SUM(N30-C30)</f>
        <v>0</v>
      </c>
      <c r="Z30" s="11">
        <f t="shared" si="20"/>
        <v>0</v>
      </c>
      <c r="AA30" s="11">
        <f t="shared" si="20"/>
        <v>0</v>
      </c>
      <c r="AB30" s="11">
        <f t="shared" si="20"/>
        <v>0</v>
      </c>
      <c r="AC30" s="11">
        <f t="shared" si="20"/>
        <v>0</v>
      </c>
      <c r="AD30" s="11">
        <f t="shared" si="20"/>
        <v>0</v>
      </c>
      <c r="AE30" s="11">
        <f t="shared" si="20"/>
        <v>0</v>
      </c>
      <c r="AF30" s="11">
        <f t="shared" si="20"/>
        <v>0</v>
      </c>
      <c r="AG30" s="11">
        <f t="shared" si="20"/>
        <v>0</v>
      </c>
    </row>
    <row r="31" spans="1:33" ht="7.5" customHeight="1">
      <c r="A31" s="12"/>
      <c r="B31" s="94"/>
      <c r="C31" s="10"/>
      <c r="D31" s="10"/>
      <c r="E31" s="48"/>
      <c r="F31" s="10"/>
      <c r="G31" s="48"/>
      <c r="H31" s="48"/>
      <c r="I31" s="48"/>
      <c r="J31" s="48"/>
      <c r="K31" s="10"/>
      <c r="L31" s="12"/>
      <c r="M31" s="61"/>
      <c r="N31" s="10"/>
      <c r="O31" s="10"/>
      <c r="P31" s="48"/>
      <c r="Q31" s="10"/>
      <c r="R31" s="48"/>
      <c r="S31" s="48"/>
      <c r="T31" s="48"/>
      <c r="U31" s="48"/>
      <c r="V31" s="10"/>
      <c r="W31" s="12"/>
      <c r="X31" s="61"/>
      <c r="Y31" s="11"/>
      <c r="Z31" s="11"/>
      <c r="AA31" s="11"/>
      <c r="AB31" s="11"/>
      <c r="AC31" s="11"/>
      <c r="AD31" s="11"/>
      <c r="AE31" s="11"/>
      <c r="AF31" s="11"/>
      <c r="AG31" s="11"/>
    </row>
    <row r="32" spans="1:33" ht="14.25">
      <c r="A32" s="9">
        <v>1050000</v>
      </c>
      <c r="B32" s="79" t="s">
        <v>9</v>
      </c>
      <c r="C32" s="50">
        <v>18652423</v>
      </c>
      <c r="D32" s="50">
        <v>2700302</v>
      </c>
      <c r="E32" s="49">
        <v>10186304</v>
      </c>
      <c r="F32" s="50">
        <v>31912225</v>
      </c>
      <c r="G32" s="49">
        <f>10151154-1299432-4000</f>
        <v>8847722</v>
      </c>
      <c r="H32" s="49">
        <f>25269501-786188</f>
        <v>24483313</v>
      </c>
      <c r="I32" s="49">
        <v>14314731</v>
      </c>
      <c r="J32" s="49">
        <f>5073334-59812+323351</f>
        <v>5336873</v>
      </c>
      <c r="K32" s="10">
        <f t="shared" si="6"/>
        <v>116433893</v>
      </c>
      <c r="L32" s="9">
        <v>1050000</v>
      </c>
      <c r="M32" s="58" t="s">
        <v>9</v>
      </c>
      <c r="N32" s="50">
        <v>18652423</v>
      </c>
      <c r="O32" s="50">
        <v>2700302</v>
      </c>
      <c r="P32" s="49">
        <v>10186304</v>
      </c>
      <c r="Q32" s="50">
        <v>31912225</v>
      </c>
      <c r="R32" s="49">
        <f>10151154-1299432-4000</f>
        <v>8847722</v>
      </c>
      <c r="S32" s="49">
        <f>25269501-786188</f>
        <v>24483313</v>
      </c>
      <c r="T32" s="49">
        <v>14314731</v>
      </c>
      <c r="U32" s="49">
        <f>5073334-59812+323351</f>
        <v>5336873</v>
      </c>
      <c r="V32" s="10">
        <f>SUM(N32+O32+P32+Q32+R32+S32+T32+U32)</f>
        <v>116433893</v>
      </c>
      <c r="W32" s="9">
        <v>1050000</v>
      </c>
      <c r="X32" s="58" t="s">
        <v>9</v>
      </c>
      <c r="Y32" s="11">
        <f t="shared" si="8"/>
        <v>0</v>
      </c>
      <c r="Z32" s="11">
        <f t="shared" si="9"/>
        <v>0</v>
      </c>
      <c r="AA32" s="11">
        <f t="shared" si="10"/>
        <v>0</v>
      </c>
      <c r="AB32" s="11">
        <f t="shared" si="11"/>
        <v>0</v>
      </c>
      <c r="AC32" s="11">
        <f t="shared" si="12"/>
        <v>0</v>
      </c>
      <c r="AD32" s="11">
        <f t="shared" si="13"/>
        <v>0</v>
      </c>
      <c r="AE32" s="11">
        <f t="shared" si="14"/>
        <v>0</v>
      </c>
      <c r="AF32" s="11">
        <f t="shared" si="15"/>
        <v>0</v>
      </c>
      <c r="AG32" s="11">
        <f t="shared" si="16"/>
        <v>0</v>
      </c>
    </row>
    <row r="33" spans="1:33" ht="14.25">
      <c r="A33" s="9">
        <v>1050100</v>
      </c>
      <c r="B33" s="79" t="s">
        <v>10</v>
      </c>
      <c r="C33" s="46">
        <f aca="true" t="shared" si="21" ref="C33:J33">SUM(C34:C36)</f>
        <v>11360444</v>
      </c>
      <c r="D33" s="46">
        <f t="shared" si="21"/>
        <v>97141</v>
      </c>
      <c r="E33" s="45">
        <f t="shared" si="21"/>
        <v>8228318</v>
      </c>
      <c r="F33" s="46">
        <f t="shared" si="21"/>
        <v>17601656</v>
      </c>
      <c r="G33" s="45">
        <f>SUM(G34:G36)</f>
        <v>8500357</v>
      </c>
      <c r="H33" s="45">
        <f t="shared" si="21"/>
        <v>21514048</v>
      </c>
      <c r="I33" s="45">
        <f t="shared" si="21"/>
        <v>8761503</v>
      </c>
      <c r="J33" s="45">
        <f t="shared" si="21"/>
        <v>2999590</v>
      </c>
      <c r="K33" s="45">
        <f>SUM(K34:K36)</f>
        <v>79063057</v>
      </c>
      <c r="L33" s="9">
        <v>1050100</v>
      </c>
      <c r="M33" s="58" t="s">
        <v>10</v>
      </c>
      <c r="N33" s="46">
        <f aca="true" t="shared" si="22" ref="N33:V33">SUM(N34:N36)</f>
        <v>11360444</v>
      </c>
      <c r="O33" s="46">
        <f t="shared" si="22"/>
        <v>97141</v>
      </c>
      <c r="P33" s="45">
        <f t="shared" si="22"/>
        <v>8228318</v>
      </c>
      <c r="Q33" s="46">
        <f t="shared" si="22"/>
        <v>17601656</v>
      </c>
      <c r="R33" s="45">
        <f t="shared" si="22"/>
        <v>8500357</v>
      </c>
      <c r="S33" s="45">
        <f t="shared" si="22"/>
        <v>21514048</v>
      </c>
      <c r="T33" s="45">
        <f t="shared" si="22"/>
        <v>8761503</v>
      </c>
      <c r="U33" s="45">
        <f t="shared" si="22"/>
        <v>2999590</v>
      </c>
      <c r="V33" s="45">
        <f t="shared" si="22"/>
        <v>79063057</v>
      </c>
      <c r="W33" s="9">
        <v>1050100</v>
      </c>
      <c r="X33" s="58" t="s">
        <v>10</v>
      </c>
      <c r="Y33" s="11">
        <f t="shared" si="8"/>
        <v>0</v>
      </c>
      <c r="Z33" s="11">
        <f t="shared" si="9"/>
        <v>0</v>
      </c>
      <c r="AA33" s="11">
        <f t="shared" si="10"/>
        <v>0</v>
      </c>
      <c r="AB33" s="11">
        <f t="shared" si="11"/>
        <v>0</v>
      </c>
      <c r="AC33" s="11">
        <f t="shared" si="12"/>
        <v>0</v>
      </c>
      <c r="AD33" s="11">
        <f t="shared" si="13"/>
        <v>0</v>
      </c>
      <c r="AE33" s="11">
        <f t="shared" si="14"/>
        <v>0</v>
      </c>
      <c r="AF33" s="11">
        <f t="shared" si="15"/>
        <v>0</v>
      </c>
      <c r="AG33" s="11">
        <f t="shared" si="16"/>
        <v>0</v>
      </c>
    </row>
    <row r="34" spans="1:33" ht="15">
      <c r="A34" s="12">
        <v>1050101</v>
      </c>
      <c r="B34" s="94" t="s">
        <v>11</v>
      </c>
      <c r="C34" s="41">
        <v>491037</v>
      </c>
      <c r="D34" s="41">
        <v>0</v>
      </c>
      <c r="E34" s="47">
        <v>829937</v>
      </c>
      <c r="F34" s="41">
        <v>7535141</v>
      </c>
      <c r="G34" s="47">
        <f>6675253-1299432</f>
        <v>5375821</v>
      </c>
      <c r="H34" s="47">
        <f>11723281</f>
        <v>11723281</v>
      </c>
      <c r="I34" s="47">
        <v>6074178</v>
      </c>
      <c r="J34" s="47">
        <v>1614686</v>
      </c>
      <c r="K34" s="41">
        <f aca="true" t="shared" si="23" ref="K34:K40">SUM(C34+D34+E34+F34+G34+H34+I34+J34)</f>
        <v>33644081</v>
      </c>
      <c r="L34" s="12">
        <v>1050101</v>
      </c>
      <c r="M34" s="61" t="s">
        <v>11</v>
      </c>
      <c r="N34" s="41">
        <v>491037</v>
      </c>
      <c r="O34" s="41">
        <v>0</v>
      </c>
      <c r="P34" s="47">
        <v>829937</v>
      </c>
      <c r="Q34" s="41">
        <v>7535141</v>
      </c>
      <c r="R34" s="47">
        <f>6675253-1299432</f>
        <v>5375821</v>
      </c>
      <c r="S34" s="47">
        <f>11723281</f>
        <v>11723281</v>
      </c>
      <c r="T34" s="47">
        <v>6074178</v>
      </c>
      <c r="U34" s="47">
        <v>1614686</v>
      </c>
      <c r="V34" s="41">
        <f aca="true" t="shared" si="24" ref="V34:V40">SUM(N34+O34+P34+Q34+R34+S34+T34+U34)</f>
        <v>33644081</v>
      </c>
      <c r="W34" s="12">
        <v>1050101</v>
      </c>
      <c r="X34" s="61" t="s">
        <v>11</v>
      </c>
      <c r="Y34" s="40">
        <f t="shared" si="8"/>
        <v>0</v>
      </c>
      <c r="Z34" s="40">
        <f t="shared" si="9"/>
        <v>0</v>
      </c>
      <c r="AA34" s="40">
        <f t="shared" si="10"/>
        <v>0</v>
      </c>
      <c r="AB34" s="40">
        <f t="shared" si="11"/>
        <v>0</v>
      </c>
      <c r="AC34" s="40">
        <f t="shared" si="12"/>
        <v>0</v>
      </c>
      <c r="AD34" s="40">
        <f t="shared" si="13"/>
        <v>0</v>
      </c>
      <c r="AE34" s="40">
        <f t="shared" si="14"/>
        <v>0</v>
      </c>
      <c r="AF34" s="40">
        <f t="shared" si="15"/>
        <v>0</v>
      </c>
      <c r="AG34" s="40">
        <f t="shared" si="16"/>
        <v>0</v>
      </c>
    </row>
    <row r="35" spans="1:33" ht="15">
      <c r="A35" s="12">
        <v>1050102</v>
      </c>
      <c r="B35" s="94" t="s">
        <v>12</v>
      </c>
      <c r="C35" s="41">
        <v>10761640</v>
      </c>
      <c r="D35" s="41">
        <v>94620</v>
      </c>
      <c r="E35" s="47">
        <v>7251845</v>
      </c>
      <c r="F35" s="41">
        <v>9390228</v>
      </c>
      <c r="G35" s="47">
        <v>2830962</v>
      </c>
      <c r="H35" s="47">
        <v>8976688</v>
      </c>
      <c r="I35" s="47">
        <v>2275298</v>
      </c>
      <c r="J35" s="47">
        <f>1120986-59812</f>
        <v>1061174</v>
      </c>
      <c r="K35" s="41">
        <f t="shared" si="23"/>
        <v>42642455</v>
      </c>
      <c r="L35" s="12">
        <v>1050102</v>
      </c>
      <c r="M35" s="61" t="s">
        <v>12</v>
      </c>
      <c r="N35" s="41">
        <v>10761640</v>
      </c>
      <c r="O35" s="41">
        <v>94620</v>
      </c>
      <c r="P35" s="47">
        <v>7251845</v>
      </c>
      <c r="Q35" s="41">
        <v>9390228</v>
      </c>
      <c r="R35" s="47">
        <v>2830962</v>
      </c>
      <c r="S35" s="47">
        <v>8976688</v>
      </c>
      <c r="T35" s="47">
        <v>2275298</v>
      </c>
      <c r="U35" s="47">
        <f>1120986-59812</f>
        <v>1061174</v>
      </c>
      <c r="V35" s="41">
        <f t="shared" si="24"/>
        <v>42642455</v>
      </c>
      <c r="W35" s="12">
        <v>1050102</v>
      </c>
      <c r="X35" s="61" t="s">
        <v>12</v>
      </c>
      <c r="Y35" s="40">
        <f t="shared" si="8"/>
        <v>0</v>
      </c>
      <c r="Z35" s="40">
        <f t="shared" si="9"/>
        <v>0</v>
      </c>
      <c r="AA35" s="40">
        <f t="shared" si="10"/>
        <v>0</v>
      </c>
      <c r="AB35" s="40">
        <f t="shared" si="11"/>
        <v>0</v>
      </c>
      <c r="AC35" s="40">
        <f t="shared" si="12"/>
        <v>0</v>
      </c>
      <c r="AD35" s="40">
        <f t="shared" si="13"/>
        <v>0</v>
      </c>
      <c r="AE35" s="40">
        <f t="shared" si="14"/>
        <v>0</v>
      </c>
      <c r="AF35" s="40">
        <f t="shared" si="15"/>
        <v>0</v>
      </c>
      <c r="AG35" s="40">
        <f t="shared" si="16"/>
        <v>0</v>
      </c>
    </row>
    <row r="36" spans="1:33" ht="15">
      <c r="A36" s="12">
        <v>1050103</v>
      </c>
      <c r="B36" s="94" t="s">
        <v>13</v>
      </c>
      <c r="C36" s="41">
        <v>107767</v>
      </c>
      <c r="D36" s="41">
        <v>2521</v>
      </c>
      <c r="E36" s="47">
        <v>146536</v>
      </c>
      <c r="F36" s="41">
        <v>676287</v>
      </c>
      <c r="G36" s="47">
        <f>297574-4000</f>
        <v>293574</v>
      </c>
      <c r="H36" s="47">
        <f>1600267-786188</f>
        <v>814079</v>
      </c>
      <c r="I36" s="47">
        <v>412027</v>
      </c>
      <c r="J36" s="47">
        <f>379+323351</f>
        <v>323730</v>
      </c>
      <c r="K36" s="41">
        <f t="shared" si="23"/>
        <v>2776521</v>
      </c>
      <c r="L36" s="12">
        <v>1050103</v>
      </c>
      <c r="M36" s="61" t="s">
        <v>13</v>
      </c>
      <c r="N36" s="41">
        <v>107767</v>
      </c>
      <c r="O36" s="41">
        <v>2521</v>
      </c>
      <c r="P36" s="47">
        <v>146536</v>
      </c>
      <c r="Q36" s="41">
        <v>676287</v>
      </c>
      <c r="R36" s="47">
        <f>297574-4000</f>
        <v>293574</v>
      </c>
      <c r="S36" s="47">
        <f>1600267-786188</f>
        <v>814079</v>
      </c>
      <c r="T36" s="47">
        <v>412027</v>
      </c>
      <c r="U36" s="47">
        <f>379+323351</f>
        <v>323730</v>
      </c>
      <c r="V36" s="41">
        <f t="shared" si="24"/>
        <v>2776521</v>
      </c>
      <c r="W36" s="12">
        <v>1050103</v>
      </c>
      <c r="X36" s="61" t="s">
        <v>13</v>
      </c>
      <c r="Y36" s="40">
        <f t="shared" si="8"/>
        <v>0</v>
      </c>
      <c r="Z36" s="40">
        <f t="shared" si="9"/>
        <v>0</v>
      </c>
      <c r="AA36" s="40">
        <f t="shared" si="10"/>
        <v>0</v>
      </c>
      <c r="AB36" s="40">
        <f t="shared" si="11"/>
        <v>0</v>
      </c>
      <c r="AC36" s="40">
        <f t="shared" si="12"/>
        <v>0</v>
      </c>
      <c r="AD36" s="40">
        <f t="shared" si="13"/>
        <v>0</v>
      </c>
      <c r="AE36" s="40">
        <f t="shared" si="14"/>
        <v>0</v>
      </c>
      <c r="AF36" s="40">
        <f t="shared" si="15"/>
        <v>0</v>
      </c>
      <c r="AG36" s="40">
        <f t="shared" si="16"/>
        <v>0</v>
      </c>
    </row>
    <row r="37" spans="1:33" ht="28.5">
      <c r="A37" s="9">
        <v>1050200</v>
      </c>
      <c r="B37" s="79" t="s">
        <v>39</v>
      </c>
      <c r="C37" s="10">
        <v>6061998</v>
      </c>
      <c r="D37" s="10">
        <v>2603161</v>
      </c>
      <c r="E37" s="48">
        <v>1564887</v>
      </c>
      <c r="F37" s="10">
        <v>540227</v>
      </c>
      <c r="G37" s="48">
        <v>152869</v>
      </c>
      <c r="H37" s="48">
        <v>325533</v>
      </c>
      <c r="I37" s="48">
        <v>216916</v>
      </c>
      <c r="J37" s="48">
        <v>247439</v>
      </c>
      <c r="K37" s="10">
        <f t="shared" si="23"/>
        <v>11713030</v>
      </c>
      <c r="L37" s="9">
        <v>1050200</v>
      </c>
      <c r="M37" s="58" t="s">
        <v>39</v>
      </c>
      <c r="N37" s="10">
        <v>6061998</v>
      </c>
      <c r="O37" s="10">
        <v>2603161</v>
      </c>
      <c r="P37" s="48">
        <v>1564887</v>
      </c>
      <c r="Q37" s="10">
        <v>540227</v>
      </c>
      <c r="R37" s="48">
        <v>152869</v>
      </c>
      <c r="S37" s="48">
        <v>325533</v>
      </c>
      <c r="T37" s="48">
        <v>216916</v>
      </c>
      <c r="U37" s="48">
        <v>247439</v>
      </c>
      <c r="V37" s="10">
        <f t="shared" si="24"/>
        <v>11713030</v>
      </c>
      <c r="W37" s="9">
        <v>1050200</v>
      </c>
      <c r="X37" s="58" t="s">
        <v>39</v>
      </c>
      <c r="Y37" s="11">
        <f t="shared" si="8"/>
        <v>0</v>
      </c>
      <c r="Z37" s="11">
        <f t="shared" si="9"/>
        <v>0</v>
      </c>
      <c r="AA37" s="11">
        <f t="shared" si="10"/>
        <v>0</v>
      </c>
      <c r="AB37" s="11">
        <f t="shared" si="11"/>
        <v>0</v>
      </c>
      <c r="AC37" s="11">
        <f t="shared" si="12"/>
        <v>0</v>
      </c>
      <c r="AD37" s="11">
        <f t="shared" si="13"/>
        <v>0</v>
      </c>
      <c r="AE37" s="11">
        <f t="shared" si="14"/>
        <v>0</v>
      </c>
      <c r="AF37" s="11">
        <f t="shared" si="15"/>
        <v>0</v>
      </c>
      <c r="AG37" s="11">
        <f t="shared" si="16"/>
        <v>0</v>
      </c>
    </row>
    <row r="38" spans="1:33" ht="24.75" customHeight="1">
      <c r="A38" s="13">
        <v>1050400</v>
      </c>
      <c r="B38" s="79" t="s">
        <v>69</v>
      </c>
      <c r="C38" s="10">
        <v>0</v>
      </c>
      <c r="D38" s="10">
        <v>0</v>
      </c>
      <c r="E38" s="48">
        <v>201564</v>
      </c>
      <c r="F38" s="10">
        <v>6392025</v>
      </c>
      <c r="G38" s="48">
        <v>38245</v>
      </c>
      <c r="H38" s="48">
        <v>519028</v>
      </c>
      <c r="I38" s="48">
        <v>1137294</v>
      </c>
      <c r="J38" s="48">
        <v>72531</v>
      </c>
      <c r="K38" s="10">
        <f t="shared" si="23"/>
        <v>8360687</v>
      </c>
      <c r="L38" s="13">
        <v>1050400</v>
      </c>
      <c r="M38" s="58" t="s">
        <v>69</v>
      </c>
      <c r="N38" s="10">
        <v>0</v>
      </c>
      <c r="O38" s="10">
        <v>0</v>
      </c>
      <c r="P38" s="48">
        <v>201564</v>
      </c>
      <c r="Q38" s="10">
        <v>6392025</v>
      </c>
      <c r="R38" s="48">
        <v>38245</v>
      </c>
      <c r="S38" s="48">
        <v>519028</v>
      </c>
      <c r="T38" s="48">
        <v>1137294</v>
      </c>
      <c r="U38" s="48">
        <v>72531</v>
      </c>
      <c r="V38" s="10">
        <f t="shared" si="24"/>
        <v>8360687</v>
      </c>
      <c r="W38" s="13">
        <v>1050400</v>
      </c>
      <c r="X38" s="58" t="s">
        <v>69</v>
      </c>
      <c r="Y38" s="11">
        <f t="shared" si="8"/>
        <v>0</v>
      </c>
      <c r="Z38" s="11">
        <f t="shared" si="9"/>
        <v>0</v>
      </c>
      <c r="AA38" s="11">
        <f t="shared" si="10"/>
        <v>0</v>
      </c>
      <c r="AB38" s="11">
        <f t="shared" si="11"/>
        <v>0</v>
      </c>
      <c r="AC38" s="11">
        <f t="shared" si="12"/>
        <v>0</v>
      </c>
      <c r="AD38" s="11">
        <f t="shared" si="13"/>
        <v>0</v>
      </c>
      <c r="AE38" s="11">
        <f t="shared" si="14"/>
        <v>0</v>
      </c>
      <c r="AF38" s="11">
        <f t="shared" si="15"/>
        <v>0</v>
      </c>
      <c r="AG38" s="11">
        <f t="shared" si="16"/>
        <v>0</v>
      </c>
    </row>
    <row r="39" spans="1:33" ht="14.25">
      <c r="A39" s="9">
        <v>1051100</v>
      </c>
      <c r="B39" s="79" t="s">
        <v>38</v>
      </c>
      <c r="C39" s="10">
        <v>930281</v>
      </c>
      <c r="D39" s="10">
        <v>0</v>
      </c>
      <c r="E39" s="48">
        <v>121203</v>
      </c>
      <c r="F39" s="10">
        <v>3455599</v>
      </c>
      <c r="G39" s="48">
        <v>127432</v>
      </c>
      <c r="H39" s="48">
        <v>1731220</v>
      </c>
      <c r="I39" s="48">
        <v>3648280</v>
      </c>
      <c r="J39" s="48">
        <v>1959523</v>
      </c>
      <c r="K39" s="10">
        <f t="shared" si="23"/>
        <v>11973538</v>
      </c>
      <c r="L39" s="9">
        <v>1051100</v>
      </c>
      <c r="M39" s="58" t="s">
        <v>38</v>
      </c>
      <c r="N39" s="10">
        <v>930281</v>
      </c>
      <c r="O39" s="10">
        <v>0</v>
      </c>
      <c r="P39" s="48">
        <v>121203</v>
      </c>
      <c r="Q39" s="10">
        <v>3455599</v>
      </c>
      <c r="R39" s="48">
        <v>127432</v>
      </c>
      <c r="S39" s="48">
        <v>1731220</v>
      </c>
      <c r="T39" s="48">
        <v>3648280</v>
      </c>
      <c r="U39" s="48">
        <v>1959523</v>
      </c>
      <c r="V39" s="10">
        <f t="shared" si="24"/>
        <v>11973538</v>
      </c>
      <c r="W39" s="9">
        <v>1051100</v>
      </c>
      <c r="X39" s="58" t="s">
        <v>38</v>
      </c>
      <c r="Y39" s="11">
        <f t="shared" si="8"/>
        <v>0</v>
      </c>
      <c r="Z39" s="11">
        <f t="shared" si="9"/>
        <v>0</v>
      </c>
      <c r="AA39" s="11">
        <f t="shared" si="10"/>
        <v>0</v>
      </c>
      <c r="AB39" s="11">
        <f t="shared" si="11"/>
        <v>0</v>
      </c>
      <c r="AC39" s="11">
        <f t="shared" si="12"/>
        <v>0</v>
      </c>
      <c r="AD39" s="11">
        <f t="shared" si="13"/>
        <v>0</v>
      </c>
      <c r="AE39" s="11">
        <f t="shared" si="14"/>
        <v>0</v>
      </c>
      <c r="AF39" s="11">
        <f t="shared" si="15"/>
        <v>0</v>
      </c>
      <c r="AG39" s="11">
        <f t="shared" si="16"/>
        <v>0</v>
      </c>
    </row>
    <row r="40" spans="1:33" ht="14.25">
      <c r="A40" s="9">
        <v>1051200</v>
      </c>
      <c r="B40" s="79" t="s">
        <v>51</v>
      </c>
      <c r="C40" s="10">
        <v>0</v>
      </c>
      <c r="D40" s="10">
        <v>0</v>
      </c>
      <c r="E40" s="48">
        <v>63316</v>
      </c>
      <c r="F40" s="10">
        <v>3872114</v>
      </c>
      <c r="G40" s="48">
        <v>14731</v>
      </c>
      <c r="H40" s="48">
        <v>292338</v>
      </c>
      <c r="I40" s="48">
        <v>503248</v>
      </c>
      <c r="J40" s="48">
        <v>41732</v>
      </c>
      <c r="K40" s="10">
        <f t="shared" si="23"/>
        <v>4787479</v>
      </c>
      <c r="L40" s="9">
        <v>1051200</v>
      </c>
      <c r="M40" s="58" t="s">
        <v>51</v>
      </c>
      <c r="N40" s="10">
        <v>0</v>
      </c>
      <c r="O40" s="10">
        <v>0</v>
      </c>
      <c r="P40" s="48">
        <v>63316</v>
      </c>
      <c r="Q40" s="10">
        <v>3872114</v>
      </c>
      <c r="R40" s="48">
        <v>14731</v>
      </c>
      <c r="S40" s="48">
        <v>292338</v>
      </c>
      <c r="T40" s="48">
        <v>503248</v>
      </c>
      <c r="U40" s="48">
        <v>41732</v>
      </c>
      <c r="V40" s="10">
        <f t="shared" si="24"/>
        <v>4787479</v>
      </c>
      <c r="W40" s="9">
        <v>1051200</v>
      </c>
      <c r="X40" s="58" t="s">
        <v>51</v>
      </c>
      <c r="Y40" s="11">
        <f t="shared" si="8"/>
        <v>0</v>
      </c>
      <c r="Z40" s="11">
        <f t="shared" si="9"/>
        <v>0</v>
      </c>
      <c r="AA40" s="11">
        <f t="shared" si="10"/>
        <v>0</v>
      </c>
      <c r="AB40" s="11">
        <f t="shared" si="11"/>
        <v>0</v>
      </c>
      <c r="AC40" s="11">
        <f t="shared" si="12"/>
        <v>0</v>
      </c>
      <c r="AD40" s="11">
        <f t="shared" si="13"/>
        <v>0</v>
      </c>
      <c r="AE40" s="11">
        <f t="shared" si="14"/>
        <v>0</v>
      </c>
      <c r="AF40" s="11">
        <f t="shared" si="15"/>
        <v>0</v>
      </c>
      <c r="AG40" s="11">
        <f t="shared" si="16"/>
        <v>0</v>
      </c>
    </row>
    <row r="41" spans="1:33" ht="7.5" customHeight="1">
      <c r="A41" s="12"/>
      <c r="B41" s="94"/>
      <c r="C41" s="10"/>
      <c r="D41" s="10"/>
      <c r="E41" s="48"/>
      <c r="F41" s="10"/>
      <c r="G41" s="48"/>
      <c r="H41" s="48"/>
      <c r="I41" s="48"/>
      <c r="J41" s="48"/>
      <c r="K41" s="10"/>
      <c r="L41" s="12"/>
      <c r="M41" s="61"/>
      <c r="N41" s="10"/>
      <c r="O41" s="10"/>
      <c r="P41" s="48"/>
      <c r="Q41" s="10"/>
      <c r="R41" s="48"/>
      <c r="S41" s="48"/>
      <c r="T41" s="48"/>
      <c r="U41" s="48"/>
      <c r="V41" s="10"/>
      <c r="W41" s="12"/>
      <c r="X41" s="61"/>
      <c r="Y41" s="11"/>
      <c r="Z41" s="11"/>
      <c r="AA41" s="11"/>
      <c r="AB41" s="11"/>
      <c r="AC41" s="11"/>
      <c r="AD41" s="11"/>
      <c r="AE41" s="11"/>
      <c r="AF41" s="11"/>
      <c r="AG41" s="11"/>
    </row>
    <row r="42" spans="1:33" ht="14.25">
      <c r="A42" s="9">
        <v>1060000</v>
      </c>
      <c r="B42" s="79" t="s">
        <v>14</v>
      </c>
      <c r="C42" s="50">
        <f aca="true" t="shared" si="25" ref="C42:J42">C43</f>
        <v>86597428</v>
      </c>
      <c r="D42" s="50">
        <f t="shared" si="25"/>
        <v>0</v>
      </c>
      <c r="E42" s="49">
        <f t="shared" si="25"/>
        <v>14124036</v>
      </c>
      <c r="F42" s="50">
        <f t="shared" si="25"/>
        <v>7932123</v>
      </c>
      <c r="G42" s="49">
        <f t="shared" si="25"/>
        <v>1830902</v>
      </c>
      <c r="H42" s="49">
        <f t="shared" si="25"/>
        <v>1752693</v>
      </c>
      <c r="I42" s="49">
        <f t="shared" si="25"/>
        <v>0</v>
      </c>
      <c r="J42" s="49">
        <f t="shared" si="25"/>
        <v>3357033</v>
      </c>
      <c r="K42" s="49">
        <f>K43</f>
        <v>115594215</v>
      </c>
      <c r="L42" s="9">
        <v>1060000</v>
      </c>
      <c r="M42" s="58" t="s">
        <v>14</v>
      </c>
      <c r="N42" s="50">
        <f aca="true" t="shared" si="26" ref="N42:V42">N43</f>
        <v>86597428</v>
      </c>
      <c r="O42" s="50">
        <f t="shared" si="26"/>
        <v>0</v>
      </c>
      <c r="P42" s="49">
        <f t="shared" si="26"/>
        <v>14124036</v>
      </c>
      <c r="Q42" s="50">
        <f t="shared" si="26"/>
        <v>7932123</v>
      </c>
      <c r="R42" s="49">
        <f t="shared" si="26"/>
        <v>1830902</v>
      </c>
      <c r="S42" s="49">
        <f t="shared" si="26"/>
        <v>1752693</v>
      </c>
      <c r="T42" s="49">
        <f t="shared" si="26"/>
        <v>0</v>
      </c>
      <c r="U42" s="49">
        <f t="shared" si="26"/>
        <v>3357033</v>
      </c>
      <c r="V42" s="49">
        <f t="shared" si="26"/>
        <v>115594215</v>
      </c>
      <c r="W42" s="9">
        <v>1060000</v>
      </c>
      <c r="X42" s="58" t="s">
        <v>14</v>
      </c>
      <c r="Y42" s="11">
        <f t="shared" si="8"/>
        <v>0</v>
      </c>
      <c r="Z42" s="11">
        <f t="shared" si="9"/>
        <v>0</v>
      </c>
      <c r="AA42" s="11">
        <f t="shared" si="10"/>
        <v>0</v>
      </c>
      <c r="AB42" s="11">
        <f t="shared" si="11"/>
        <v>0</v>
      </c>
      <c r="AC42" s="11">
        <f t="shared" si="12"/>
        <v>0</v>
      </c>
      <c r="AD42" s="11">
        <f t="shared" si="13"/>
        <v>0</v>
      </c>
      <c r="AE42" s="11">
        <f t="shared" si="14"/>
        <v>0</v>
      </c>
      <c r="AF42" s="11">
        <f t="shared" si="15"/>
        <v>0</v>
      </c>
      <c r="AG42" s="11">
        <f t="shared" si="16"/>
        <v>0</v>
      </c>
    </row>
    <row r="43" spans="1:33" ht="14.25">
      <c r="A43" s="9">
        <v>1060100</v>
      </c>
      <c r="B43" s="79" t="s">
        <v>44</v>
      </c>
      <c r="C43" s="46">
        <f aca="true" t="shared" si="27" ref="C43:J43">SUM(C44:C45)</f>
        <v>86597428</v>
      </c>
      <c r="D43" s="46">
        <f t="shared" si="27"/>
        <v>0</v>
      </c>
      <c r="E43" s="45">
        <f t="shared" si="27"/>
        <v>14124036</v>
      </c>
      <c r="F43" s="46">
        <f t="shared" si="27"/>
        <v>7932123</v>
      </c>
      <c r="G43" s="45">
        <f t="shared" si="27"/>
        <v>1830902</v>
      </c>
      <c r="H43" s="45">
        <f t="shared" si="27"/>
        <v>1752693</v>
      </c>
      <c r="I43" s="45">
        <f t="shared" si="27"/>
        <v>0</v>
      </c>
      <c r="J43" s="45">
        <f t="shared" si="27"/>
        <v>3357033</v>
      </c>
      <c r="K43" s="45">
        <f>SUM(K44:K45)</f>
        <v>115594215</v>
      </c>
      <c r="L43" s="9">
        <v>1060100</v>
      </c>
      <c r="M43" s="58" t="s">
        <v>44</v>
      </c>
      <c r="N43" s="46">
        <f aca="true" t="shared" si="28" ref="N43:V43">SUM(N44:N45)</f>
        <v>86597428</v>
      </c>
      <c r="O43" s="46">
        <f t="shared" si="28"/>
        <v>0</v>
      </c>
      <c r="P43" s="45">
        <f t="shared" si="28"/>
        <v>14124036</v>
      </c>
      <c r="Q43" s="46">
        <f t="shared" si="28"/>
        <v>7932123</v>
      </c>
      <c r="R43" s="45">
        <f t="shared" si="28"/>
        <v>1830902</v>
      </c>
      <c r="S43" s="45">
        <f t="shared" si="28"/>
        <v>1752693</v>
      </c>
      <c r="T43" s="45">
        <f t="shared" si="28"/>
        <v>0</v>
      </c>
      <c r="U43" s="45">
        <f t="shared" si="28"/>
        <v>3357033</v>
      </c>
      <c r="V43" s="45">
        <f t="shared" si="28"/>
        <v>115594215</v>
      </c>
      <c r="W43" s="9">
        <v>1060100</v>
      </c>
      <c r="X43" s="58" t="s">
        <v>44</v>
      </c>
      <c r="Y43" s="11">
        <f t="shared" si="8"/>
        <v>0</v>
      </c>
      <c r="Z43" s="11">
        <f t="shared" si="9"/>
        <v>0</v>
      </c>
      <c r="AA43" s="11">
        <f t="shared" si="10"/>
        <v>0</v>
      </c>
      <c r="AB43" s="11">
        <f t="shared" si="11"/>
        <v>0</v>
      </c>
      <c r="AC43" s="11">
        <f t="shared" si="12"/>
        <v>0</v>
      </c>
      <c r="AD43" s="11">
        <f t="shared" si="13"/>
        <v>0</v>
      </c>
      <c r="AE43" s="11">
        <f t="shared" si="14"/>
        <v>0</v>
      </c>
      <c r="AF43" s="11">
        <f t="shared" si="15"/>
        <v>0</v>
      </c>
      <c r="AG43" s="11">
        <f t="shared" si="16"/>
        <v>0</v>
      </c>
    </row>
    <row r="44" spans="1:33" ht="15">
      <c r="A44" s="12">
        <v>1060101</v>
      </c>
      <c r="B44" s="94" t="s">
        <v>15</v>
      </c>
      <c r="C44" s="41">
        <v>86047208</v>
      </c>
      <c r="D44" s="41">
        <v>0</v>
      </c>
      <c r="E44" s="47">
        <v>13945057</v>
      </c>
      <c r="F44" s="41">
        <v>3112331</v>
      </c>
      <c r="G44" s="47">
        <v>1798427</v>
      </c>
      <c r="H44" s="47">
        <v>1752693</v>
      </c>
      <c r="I44" s="47">
        <v>0</v>
      </c>
      <c r="J44" s="47">
        <v>3357033</v>
      </c>
      <c r="K44" s="41">
        <f aca="true" t="shared" si="29" ref="K44:K50">SUM(C44+D44+E44+F44+G44+H44+I44+J44)</f>
        <v>110012749</v>
      </c>
      <c r="L44" s="12">
        <v>1060101</v>
      </c>
      <c r="M44" s="61" t="s">
        <v>15</v>
      </c>
      <c r="N44" s="41">
        <v>86047208</v>
      </c>
      <c r="O44" s="41">
        <v>0</v>
      </c>
      <c r="P44" s="47">
        <v>13945057</v>
      </c>
      <c r="Q44" s="41">
        <v>3112331</v>
      </c>
      <c r="R44" s="47">
        <v>1798427</v>
      </c>
      <c r="S44" s="47">
        <v>1752693</v>
      </c>
      <c r="T44" s="47">
        <v>0</v>
      </c>
      <c r="U44" s="47">
        <v>3357033</v>
      </c>
      <c r="V44" s="41">
        <f>SUM(N44+O44+P44+Q44+R44+S44+T44+U44)</f>
        <v>110012749</v>
      </c>
      <c r="W44" s="12">
        <v>1060101</v>
      </c>
      <c r="X44" s="61" t="s">
        <v>15</v>
      </c>
      <c r="Y44" s="11">
        <f t="shared" si="8"/>
        <v>0</v>
      </c>
      <c r="Z44" s="11">
        <f t="shared" si="9"/>
        <v>0</v>
      </c>
      <c r="AA44" s="11">
        <f t="shared" si="10"/>
        <v>0</v>
      </c>
      <c r="AB44" s="11">
        <f t="shared" si="11"/>
        <v>0</v>
      </c>
      <c r="AC44" s="11">
        <f t="shared" si="12"/>
        <v>0</v>
      </c>
      <c r="AD44" s="11">
        <f t="shared" si="13"/>
        <v>0</v>
      </c>
      <c r="AE44" s="11">
        <f t="shared" si="14"/>
        <v>0</v>
      </c>
      <c r="AF44" s="11">
        <f t="shared" si="15"/>
        <v>0</v>
      </c>
      <c r="AG44" s="11">
        <f t="shared" si="16"/>
        <v>0</v>
      </c>
    </row>
    <row r="45" spans="1:33" ht="15">
      <c r="A45" s="12">
        <v>1060102</v>
      </c>
      <c r="B45" s="94" t="s">
        <v>43</v>
      </c>
      <c r="C45" s="41">
        <v>550220</v>
      </c>
      <c r="D45" s="41">
        <v>0</v>
      </c>
      <c r="E45" s="47">
        <v>178979</v>
      </c>
      <c r="F45" s="41">
        <v>4819792</v>
      </c>
      <c r="G45" s="47">
        <v>32475</v>
      </c>
      <c r="H45" s="47">
        <v>0</v>
      </c>
      <c r="I45" s="47">
        <v>0</v>
      </c>
      <c r="J45" s="47">
        <v>0</v>
      </c>
      <c r="K45" s="41">
        <f t="shared" si="29"/>
        <v>5581466</v>
      </c>
      <c r="L45" s="12">
        <v>1060102</v>
      </c>
      <c r="M45" s="61" t="s">
        <v>43</v>
      </c>
      <c r="N45" s="41">
        <v>550220</v>
      </c>
      <c r="O45" s="41">
        <v>0</v>
      </c>
      <c r="P45" s="47">
        <v>178979</v>
      </c>
      <c r="Q45" s="41">
        <v>4819792</v>
      </c>
      <c r="R45" s="47">
        <v>32475</v>
      </c>
      <c r="S45" s="47">
        <v>0</v>
      </c>
      <c r="T45" s="47">
        <v>0</v>
      </c>
      <c r="U45" s="47">
        <v>0</v>
      </c>
      <c r="V45" s="41">
        <f>SUM(N45+O45+P45+Q45+R45+S45+T45+U45)</f>
        <v>5581466</v>
      </c>
      <c r="W45" s="12">
        <v>1060102</v>
      </c>
      <c r="X45" s="61" t="s">
        <v>43</v>
      </c>
      <c r="Y45" s="11">
        <f t="shared" si="8"/>
        <v>0</v>
      </c>
      <c r="Z45" s="11">
        <f t="shared" si="9"/>
        <v>0</v>
      </c>
      <c r="AA45" s="11">
        <f t="shared" si="10"/>
        <v>0</v>
      </c>
      <c r="AB45" s="11">
        <f t="shared" si="11"/>
        <v>0</v>
      </c>
      <c r="AC45" s="11">
        <f t="shared" si="12"/>
        <v>0</v>
      </c>
      <c r="AD45" s="11">
        <f t="shared" si="13"/>
        <v>0</v>
      </c>
      <c r="AE45" s="11">
        <f t="shared" si="14"/>
        <v>0</v>
      </c>
      <c r="AF45" s="11">
        <f t="shared" si="15"/>
        <v>0</v>
      </c>
      <c r="AG45" s="11">
        <f t="shared" si="16"/>
        <v>0</v>
      </c>
    </row>
    <row r="46" spans="1:33" ht="7.5" customHeight="1">
      <c r="A46" s="9"/>
      <c r="B46" s="79"/>
      <c r="C46" s="10"/>
      <c r="D46" s="10"/>
      <c r="E46" s="48"/>
      <c r="F46" s="10"/>
      <c r="G46" s="48"/>
      <c r="H46" s="48"/>
      <c r="I46" s="48"/>
      <c r="J46" s="48"/>
      <c r="K46" s="10"/>
      <c r="L46" s="9"/>
      <c r="M46" s="58"/>
      <c r="N46" s="10"/>
      <c r="O46" s="10"/>
      <c r="P46" s="48"/>
      <c r="Q46" s="10"/>
      <c r="R46" s="48"/>
      <c r="S46" s="48"/>
      <c r="T46" s="48"/>
      <c r="U46" s="48"/>
      <c r="V46" s="10"/>
      <c r="W46" s="9"/>
      <c r="X46" s="58"/>
      <c r="Y46" s="11"/>
      <c r="Z46" s="11"/>
      <c r="AA46" s="11"/>
      <c r="AB46" s="11"/>
      <c r="AC46" s="11"/>
      <c r="AD46" s="11"/>
      <c r="AE46" s="11"/>
      <c r="AF46" s="11"/>
      <c r="AG46" s="11"/>
    </row>
    <row r="47" spans="1:33" ht="14.25">
      <c r="A47" s="9">
        <v>1400000</v>
      </c>
      <c r="B47" s="79" t="s">
        <v>16</v>
      </c>
      <c r="C47" s="50">
        <f aca="true" t="shared" si="30" ref="C47:J47">SUM(C48:C50)</f>
        <v>32420042</v>
      </c>
      <c r="D47" s="49">
        <f t="shared" si="30"/>
        <v>6595037</v>
      </c>
      <c r="E47" s="49">
        <f t="shared" si="30"/>
        <v>14731317</v>
      </c>
      <c r="F47" s="49">
        <f t="shared" si="30"/>
        <v>11506921</v>
      </c>
      <c r="G47" s="49">
        <f>SUM(G48:G50)</f>
        <v>6995637</v>
      </c>
      <c r="H47" s="49">
        <f t="shared" si="30"/>
        <v>10709940</v>
      </c>
      <c r="I47" s="49">
        <f t="shared" si="30"/>
        <v>4409365</v>
      </c>
      <c r="J47" s="49">
        <f t="shared" si="30"/>
        <v>3107514</v>
      </c>
      <c r="K47" s="49">
        <f>SUM(K48:K50)</f>
        <v>90475773</v>
      </c>
      <c r="L47" s="9">
        <v>1400000</v>
      </c>
      <c r="M47" s="58" t="s">
        <v>16</v>
      </c>
      <c r="N47" s="50">
        <f aca="true" t="shared" si="31" ref="N47:V47">SUM(N48:N50)</f>
        <v>32420042</v>
      </c>
      <c r="O47" s="49">
        <f t="shared" si="31"/>
        <v>6595037</v>
      </c>
      <c r="P47" s="49">
        <f t="shared" si="31"/>
        <v>14731317</v>
      </c>
      <c r="Q47" s="49">
        <f t="shared" si="31"/>
        <v>11506921</v>
      </c>
      <c r="R47" s="49">
        <f t="shared" si="31"/>
        <v>6995637</v>
      </c>
      <c r="S47" s="49">
        <f t="shared" si="31"/>
        <v>10709940</v>
      </c>
      <c r="T47" s="49">
        <f t="shared" si="31"/>
        <v>4409365</v>
      </c>
      <c r="U47" s="49">
        <f t="shared" si="31"/>
        <v>3107514</v>
      </c>
      <c r="V47" s="49">
        <f t="shared" si="31"/>
        <v>90475773</v>
      </c>
      <c r="W47" s="9">
        <v>1400000</v>
      </c>
      <c r="X47" s="58" t="s">
        <v>16</v>
      </c>
      <c r="Y47" s="11">
        <f t="shared" si="8"/>
        <v>0</v>
      </c>
      <c r="Z47" s="11">
        <f t="shared" si="9"/>
        <v>0</v>
      </c>
      <c r="AA47" s="11">
        <f t="shared" si="10"/>
        <v>0</v>
      </c>
      <c r="AB47" s="11">
        <f t="shared" si="11"/>
        <v>0</v>
      </c>
      <c r="AC47" s="11">
        <f t="shared" si="12"/>
        <v>0</v>
      </c>
      <c r="AD47" s="11">
        <f t="shared" si="13"/>
        <v>0</v>
      </c>
      <c r="AE47" s="11">
        <f t="shared" si="14"/>
        <v>0</v>
      </c>
      <c r="AF47" s="11">
        <f t="shared" si="15"/>
        <v>0</v>
      </c>
      <c r="AG47" s="11">
        <f t="shared" si="16"/>
        <v>0</v>
      </c>
    </row>
    <row r="48" spans="1:33" ht="14.25">
      <c r="A48" s="9">
        <v>1400100</v>
      </c>
      <c r="B48" s="79" t="s">
        <v>48</v>
      </c>
      <c r="C48" s="46">
        <v>11266797</v>
      </c>
      <c r="D48" s="46">
        <v>216308</v>
      </c>
      <c r="E48" s="45">
        <v>4567218</v>
      </c>
      <c r="F48" s="46">
        <v>4042147</v>
      </c>
      <c r="G48" s="45">
        <v>2968174</v>
      </c>
      <c r="H48" s="45">
        <v>3397207</v>
      </c>
      <c r="I48" s="45">
        <v>1202244</v>
      </c>
      <c r="J48" s="45">
        <v>1000231</v>
      </c>
      <c r="K48" s="10">
        <f t="shared" si="29"/>
        <v>28660326</v>
      </c>
      <c r="L48" s="9">
        <v>1400100</v>
      </c>
      <c r="M48" s="58" t="s">
        <v>48</v>
      </c>
      <c r="N48" s="46">
        <v>11266797</v>
      </c>
      <c r="O48" s="46">
        <v>216308</v>
      </c>
      <c r="P48" s="45">
        <v>4567218</v>
      </c>
      <c r="Q48" s="46">
        <v>4042147</v>
      </c>
      <c r="R48" s="45">
        <v>2968174</v>
      </c>
      <c r="S48" s="45">
        <v>3397207</v>
      </c>
      <c r="T48" s="45">
        <v>1202244</v>
      </c>
      <c r="U48" s="45">
        <v>1000231</v>
      </c>
      <c r="V48" s="10">
        <f>SUM(N48+O48+P48+Q48+R48+S48+T48+U48)</f>
        <v>28660326</v>
      </c>
      <c r="W48" s="9">
        <v>1400100</v>
      </c>
      <c r="X48" s="58" t="s">
        <v>48</v>
      </c>
      <c r="Y48" s="11">
        <f t="shared" si="8"/>
        <v>0</v>
      </c>
      <c r="Z48" s="11">
        <f t="shared" si="9"/>
        <v>0</v>
      </c>
      <c r="AA48" s="11">
        <f t="shared" si="10"/>
        <v>0</v>
      </c>
      <c r="AB48" s="11">
        <f t="shared" si="11"/>
        <v>0</v>
      </c>
      <c r="AC48" s="11">
        <f t="shared" si="12"/>
        <v>0</v>
      </c>
      <c r="AD48" s="11">
        <f t="shared" si="13"/>
        <v>0</v>
      </c>
      <c r="AE48" s="11">
        <f t="shared" si="14"/>
        <v>0</v>
      </c>
      <c r="AF48" s="11">
        <f t="shared" si="15"/>
        <v>0</v>
      </c>
      <c r="AG48" s="11">
        <f t="shared" si="16"/>
        <v>0</v>
      </c>
    </row>
    <row r="49" spans="1:33" ht="14.25">
      <c r="A49" s="9">
        <v>1400400</v>
      </c>
      <c r="B49" s="79" t="s">
        <v>17</v>
      </c>
      <c r="C49" s="44">
        <v>16524300</v>
      </c>
      <c r="D49" s="44">
        <v>6231404</v>
      </c>
      <c r="E49" s="51">
        <v>7119908</v>
      </c>
      <c r="F49" s="44">
        <v>5754749</v>
      </c>
      <c r="G49" s="51">
        <f>3327868-1088-78188</f>
        <v>3248592</v>
      </c>
      <c r="H49" s="51">
        <f>5402690-13560</f>
        <v>5389130</v>
      </c>
      <c r="I49" s="51">
        <f>2627847-12180</f>
        <v>2615667</v>
      </c>
      <c r="J49" s="51">
        <f>1772351-22304</f>
        <v>1750047</v>
      </c>
      <c r="K49" s="10">
        <f t="shared" si="29"/>
        <v>48633797</v>
      </c>
      <c r="L49" s="9">
        <v>1400400</v>
      </c>
      <c r="M49" s="58" t="s">
        <v>17</v>
      </c>
      <c r="N49" s="44">
        <v>16524300</v>
      </c>
      <c r="O49" s="44">
        <v>6231404</v>
      </c>
      <c r="P49" s="51">
        <v>7119908</v>
      </c>
      <c r="Q49" s="44">
        <v>5754749</v>
      </c>
      <c r="R49" s="51">
        <f>3327868-1088-78188</f>
        <v>3248592</v>
      </c>
      <c r="S49" s="51">
        <f>5402690-13560</f>
        <v>5389130</v>
      </c>
      <c r="T49" s="51">
        <f>2627847-12180</f>
        <v>2615667</v>
      </c>
      <c r="U49" s="51">
        <f>1772351-22304</f>
        <v>1750047</v>
      </c>
      <c r="V49" s="10">
        <f>SUM(N49+O49+P49+Q49+R49+S49+T49+U49)</f>
        <v>48633797</v>
      </c>
      <c r="W49" s="9">
        <v>1400400</v>
      </c>
      <c r="X49" s="58" t="s">
        <v>17</v>
      </c>
      <c r="Y49" s="11">
        <f t="shared" si="8"/>
        <v>0</v>
      </c>
      <c r="Z49" s="11">
        <f t="shared" si="9"/>
        <v>0</v>
      </c>
      <c r="AA49" s="11">
        <f t="shared" si="10"/>
        <v>0</v>
      </c>
      <c r="AB49" s="11">
        <f t="shared" si="11"/>
        <v>0</v>
      </c>
      <c r="AC49" s="11">
        <f t="shared" si="12"/>
        <v>0</v>
      </c>
      <c r="AD49" s="11">
        <f t="shared" si="13"/>
        <v>0</v>
      </c>
      <c r="AE49" s="11">
        <f t="shared" si="14"/>
        <v>0</v>
      </c>
      <c r="AF49" s="11">
        <f t="shared" si="15"/>
        <v>0</v>
      </c>
      <c r="AG49" s="11">
        <f t="shared" si="16"/>
        <v>0</v>
      </c>
    </row>
    <row r="50" spans="1:33" ht="14.25">
      <c r="A50" s="9">
        <v>1400500</v>
      </c>
      <c r="B50" s="79" t="s">
        <v>59</v>
      </c>
      <c r="C50" s="10">
        <v>4628945</v>
      </c>
      <c r="D50" s="10">
        <v>147325</v>
      </c>
      <c r="E50" s="48">
        <v>3044191</v>
      </c>
      <c r="F50" s="10">
        <v>1710025</v>
      </c>
      <c r="G50" s="48">
        <v>778871</v>
      </c>
      <c r="H50" s="48">
        <v>1923603</v>
      </c>
      <c r="I50" s="48">
        <v>591454</v>
      </c>
      <c r="J50" s="48">
        <v>357236</v>
      </c>
      <c r="K50" s="10">
        <f t="shared" si="29"/>
        <v>13181650</v>
      </c>
      <c r="L50" s="9">
        <v>1400500</v>
      </c>
      <c r="M50" s="58" t="s">
        <v>59</v>
      </c>
      <c r="N50" s="10">
        <v>4628945</v>
      </c>
      <c r="O50" s="10">
        <v>147325</v>
      </c>
      <c r="P50" s="48">
        <v>3044191</v>
      </c>
      <c r="Q50" s="10">
        <v>1710025</v>
      </c>
      <c r="R50" s="48">
        <v>778871</v>
      </c>
      <c r="S50" s="48">
        <v>1923603</v>
      </c>
      <c r="T50" s="48">
        <v>591454</v>
      </c>
      <c r="U50" s="48">
        <v>357236</v>
      </c>
      <c r="V50" s="10">
        <f>SUM(N50+O50+P50+Q50+R50+S50+T50+U50)</f>
        <v>13181650</v>
      </c>
      <c r="W50" s="9">
        <v>1400500</v>
      </c>
      <c r="X50" s="58" t="s">
        <v>59</v>
      </c>
      <c r="Y50" s="11">
        <f t="shared" si="8"/>
        <v>0</v>
      </c>
      <c r="Z50" s="11">
        <f t="shared" si="9"/>
        <v>0</v>
      </c>
      <c r="AA50" s="11">
        <f t="shared" si="10"/>
        <v>0</v>
      </c>
      <c r="AB50" s="11">
        <f t="shared" si="11"/>
        <v>0</v>
      </c>
      <c r="AC50" s="11">
        <f t="shared" si="12"/>
        <v>0</v>
      </c>
      <c r="AD50" s="11">
        <f t="shared" si="13"/>
        <v>0</v>
      </c>
      <c r="AE50" s="11">
        <f t="shared" si="14"/>
        <v>0</v>
      </c>
      <c r="AF50" s="11">
        <f t="shared" si="15"/>
        <v>0</v>
      </c>
      <c r="AG50" s="11">
        <f t="shared" si="16"/>
        <v>0</v>
      </c>
    </row>
    <row r="51" spans="1:33" ht="7.5" customHeight="1" thickBot="1">
      <c r="A51" s="64"/>
      <c r="B51" s="96"/>
      <c r="C51" s="66"/>
      <c r="D51" s="66"/>
      <c r="E51" s="65"/>
      <c r="F51" s="66"/>
      <c r="G51" s="65"/>
      <c r="H51" s="65"/>
      <c r="I51" s="65"/>
      <c r="J51" s="65"/>
      <c r="K51" s="67"/>
      <c r="L51" s="64"/>
      <c r="M51" s="76"/>
      <c r="N51" s="66"/>
      <c r="O51" s="66"/>
      <c r="P51" s="65"/>
      <c r="Q51" s="66"/>
      <c r="R51" s="65"/>
      <c r="S51" s="65"/>
      <c r="T51" s="65"/>
      <c r="U51" s="65"/>
      <c r="V51" s="67"/>
      <c r="W51" s="64"/>
      <c r="X51" s="76"/>
      <c r="Y51" s="19"/>
      <c r="Z51" s="19"/>
      <c r="AA51" s="19"/>
      <c r="AB51" s="19"/>
      <c r="AC51" s="19"/>
      <c r="AD51" s="19"/>
      <c r="AE51" s="19"/>
      <c r="AF51" s="19"/>
      <c r="AG51" s="19"/>
    </row>
    <row r="52" spans="1:33" ht="15.75" thickBot="1">
      <c r="A52" s="15">
        <v>2000000</v>
      </c>
      <c r="B52" s="97" t="s">
        <v>33</v>
      </c>
      <c r="C52" s="69">
        <f aca="true" t="shared" si="32" ref="C52:K52">C53+C61+C64+C66+C68+C70</f>
        <v>88140372</v>
      </c>
      <c r="D52" s="69">
        <f t="shared" si="32"/>
        <v>380821</v>
      </c>
      <c r="E52" s="68">
        <f t="shared" si="32"/>
        <v>10400324</v>
      </c>
      <c r="F52" s="69">
        <f t="shared" si="32"/>
        <v>4164716</v>
      </c>
      <c r="G52" s="68">
        <f t="shared" si="32"/>
        <v>4386403</v>
      </c>
      <c r="H52" s="68">
        <f t="shared" si="32"/>
        <v>4771662</v>
      </c>
      <c r="I52" s="68">
        <f t="shared" si="32"/>
        <v>4048273</v>
      </c>
      <c r="J52" s="68">
        <f t="shared" si="32"/>
        <v>3454604</v>
      </c>
      <c r="K52" s="68">
        <f t="shared" si="32"/>
        <v>119747175</v>
      </c>
      <c r="L52" s="15">
        <v>2000000</v>
      </c>
      <c r="M52" s="77" t="s">
        <v>33</v>
      </c>
      <c r="N52" s="69">
        <f aca="true" t="shared" si="33" ref="N52:V52">N53+N61+N64+N66+N68+N70</f>
        <v>88140372</v>
      </c>
      <c r="O52" s="69">
        <f t="shared" si="33"/>
        <v>380821</v>
      </c>
      <c r="P52" s="68">
        <f t="shared" si="33"/>
        <v>12601452</v>
      </c>
      <c r="Q52" s="69">
        <f t="shared" si="33"/>
        <v>4164716</v>
      </c>
      <c r="R52" s="68">
        <f t="shared" si="33"/>
        <v>4386403</v>
      </c>
      <c r="S52" s="68">
        <f t="shared" si="33"/>
        <v>4771662</v>
      </c>
      <c r="T52" s="68">
        <f t="shared" si="33"/>
        <v>4048273</v>
      </c>
      <c r="U52" s="68">
        <f t="shared" si="33"/>
        <v>3454604</v>
      </c>
      <c r="V52" s="68">
        <f t="shared" si="33"/>
        <v>121948303</v>
      </c>
      <c r="W52" s="15">
        <v>2000000</v>
      </c>
      <c r="X52" s="77" t="s">
        <v>33</v>
      </c>
      <c r="Y52" s="7">
        <f t="shared" si="8"/>
        <v>0</v>
      </c>
      <c r="Z52" s="7">
        <f t="shared" si="9"/>
        <v>0</v>
      </c>
      <c r="AA52" s="7">
        <f t="shared" si="10"/>
        <v>2201128</v>
      </c>
      <c r="AB52" s="7">
        <f t="shared" si="11"/>
        <v>0</v>
      </c>
      <c r="AC52" s="7">
        <f t="shared" si="12"/>
        <v>0</v>
      </c>
      <c r="AD52" s="7">
        <f t="shared" si="13"/>
        <v>0</v>
      </c>
      <c r="AE52" s="7">
        <f t="shared" si="14"/>
        <v>0</v>
      </c>
      <c r="AF52" s="7">
        <f t="shared" si="15"/>
        <v>0</v>
      </c>
      <c r="AG52" s="7">
        <f t="shared" si="16"/>
        <v>2201128</v>
      </c>
    </row>
    <row r="53" spans="1:33" ht="28.5">
      <c r="A53" s="16">
        <v>2010000</v>
      </c>
      <c r="B53" s="89" t="s">
        <v>52</v>
      </c>
      <c r="C53" s="53">
        <f>23923429+25000000+21000000-192504-2148-3013691</f>
        <v>66715086</v>
      </c>
      <c r="D53" s="53">
        <v>87603</v>
      </c>
      <c r="E53" s="52">
        <f>6282053-241395</f>
        <v>6040658</v>
      </c>
      <c r="F53" s="53">
        <v>1253283</v>
      </c>
      <c r="G53" s="52">
        <f>1441850-74532</f>
        <v>1367318</v>
      </c>
      <c r="H53" s="52">
        <v>2997232</v>
      </c>
      <c r="I53" s="52">
        <f>3045936-99750</f>
        <v>2946186</v>
      </c>
      <c r="J53" s="52">
        <v>2507064</v>
      </c>
      <c r="K53" s="10">
        <f aca="true" t="shared" si="34" ref="K53:K70">SUM(C53+D53+E53+F53+G53+H53+I53+J53)</f>
        <v>83914430</v>
      </c>
      <c r="L53" s="16">
        <v>2010000</v>
      </c>
      <c r="M53" s="60" t="s">
        <v>52</v>
      </c>
      <c r="N53" s="53">
        <f>23923429+25000000+21000000-192504-2148-3013691</f>
        <v>66715086</v>
      </c>
      <c r="O53" s="53">
        <v>87603</v>
      </c>
      <c r="P53" s="52">
        <f>6282053-241395</f>
        <v>6040658</v>
      </c>
      <c r="Q53" s="53">
        <v>1253283</v>
      </c>
      <c r="R53" s="52">
        <f>1441850-74532</f>
        <v>1367318</v>
      </c>
      <c r="S53" s="52">
        <v>2997232</v>
      </c>
      <c r="T53" s="52">
        <f>3045936-99750</f>
        <v>2946186</v>
      </c>
      <c r="U53" s="52">
        <v>2507064</v>
      </c>
      <c r="V53" s="10">
        <f aca="true" t="shared" si="35" ref="V53:V59">SUM(N53+O53+P53+Q53+R53+S53+T53+U53)</f>
        <v>83914430</v>
      </c>
      <c r="W53" s="16">
        <v>2010000</v>
      </c>
      <c r="X53" s="60" t="s">
        <v>52</v>
      </c>
      <c r="Y53" s="11">
        <f t="shared" si="8"/>
        <v>0</v>
      </c>
      <c r="Z53" s="11">
        <f t="shared" si="9"/>
        <v>0</v>
      </c>
      <c r="AA53" s="11">
        <f t="shared" si="10"/>
        <v>0</v>
      </c>
      <c r="AB53" s="11">
        <f t="shared" si="11"/>
        <v>0</v>
      </c>
      <c r="AC53" s="11">
        <f t="shared" si="12"/>
        <v>0</v>
      </c>
      <c r="AD53" s="11">
        <f t="shared" si="13"/>
        <v>0</v>
      </c>
      <c r="AE53" s="11">
        <f t="shared" si="14"/>
        <v>0</v>
      </c>
      <c r="AF53" s="11">
        <f t="shared" si="15"/>
        <v>0</v>
      </c>
      <c r="AG53" s="11">
        <f t="shared" si="16"/>
        <v>0</v>
      </c>
    </row>
    <row r="54" spans="1:33" ht="28.5">
      <c r="A54" s="35">
        <v>2010200</v>
      </c>
      <c r="B54" s="79" t="s">
        <v>53</v>
      </c>
      <c r="C54" s="46">
        <v>3398397</v>
      </c>
      <c r="D54" s="46">
        <v>87603</v>
      </c>
      <c r="E54" s="45">
        <v>2548164</v>
      </c>
      <c r="F54" s="46">
        <v>740766</v>
      </c>
      <c r="G54" s="45">
        <f>670385-74532</f>
        <v>595853</v>
      </c>
      <c r="H54" s="45">
        <v>1090574</v>
      </c>
      <c r="I54" s="45">
        <v>445253</v>
      </c>
      <c r="J54" s="45">
        <v>469642</v>
      </c>
      <c r="K54" s="10">
        <f t="shared" si="34"/>
        <v>9376252</v>
      </c>
      <c r="L54" s="35">
        <v>2010200</v>
      </c>
      <c r="M54" s="58" t="s">
        <v>53</v>
      </c>
      <c r="N54" s="46">
        <v>3398397</v>
      </c>
      <c r="O54" s="46">
        <v>87603</v>
      </c>
      <c r="P54" s="45">
        <v>2548164</v>
      </c>
      <c r="Q54" s="46">
        <v>740766</v>
      </c>
      <c r="R54" s="45">
        <f>670385-74532</f>
        <v>595853</v>
      </c>
      <c r="S54" s="45">
        <v>1090574</v>
      </c>
      <c r="T54" s="45">
        <v>445253</v>
      </c>
      <c r="U54" s="45">
        <v>469642</v>
      </c>
      <c r="V54" s="10">
        <f t="shared" si="35"/>
        <v>9376252</v>
      </c>
      <c r="W54" s="35">
        <v>2010200</v>
      </c>
      <c r="X54" s="58" t="s">
        <v>53</v>
      </c>
      <c r="Y54" s="11">
        <f t="shared" si="8"/>
        <v>0</v>
      </c>
      <c r="Z54" s="11">
        <f t="shared" si="9"/>
        <v>0</v>
      </c>
      <c r="AA54" s="11">
        <f t="shared" si="10"/>
        <v>0</v>
      </c>
      <c r="AB54" s="11">
        <f t="shared" si="11"/>
        <v>0</v>
      </c>
      <c r="AC54" s="11">
        <f t="shared" si="12"/>
        <v>0</v>
      </c>
      <c r="AD54" s="11">
        <f t="shared" si="13"/>
        <v>0</v>
      </c>
      <c r="AE54" s="11">
        <f t="shared" si="14"/>
        <v>0</v>
      </c>
      <c r="AF54" s="11">
        <f t="shared" si="15"/>
        <v>0</v>
      </c>
      <c r="AG54" s="11">
        <f t="shared" si="16"/>
        <v>0</v>
      </c>
    </row>
    <row r="55" spans="1:33" ht="28.5">
      <c r="A55" s="35">
        <v>2010300</v>
      </c>
      <c r="B55" s="79" t="s">
        <v>54</v>
      </c>
      <c r="C55" s="10">
        <f>706422-192504-2148</f>
        <v>511770</v>
      </c>
      <c r="D55" s="10">
        <v>0</v>
      </c>
      <c r="E55" s="48">
        <v>20898</v>
      </c>
      <c r="F55" s="10">
        <v>0</v>
      </c>
      <c r="G55" s="48">
        <v>0</v>
      </c>
      <c r="H55" s="48">
        <v>0</v>
      </c>
      <c r="I55" s="48">
        <v>0</v>
      </c>
      <c r="J55" s="48">
        <v>0</v>
      </c>
      <c r="K55" s="10">
        <f t="shared" si="34"/>
        <v>532668</v>
      </c>
      <c r="L55" s="35">
        <v>2010300</v>
      </c>
      <c r="M55" s="58" t="s">
        <v>54</v>
      </c>
      <c r="N55" s="10">
        <f>706422-192504-2148</f>
        <v>511770</v>
      </c>
      <c r="O55" s="10">
        <v>0</v>
      </c>
      <c r="P55" s="48">
        <v>20898</v>
      </c>
      <c r="Q55" s="10">
        <v>0</v>
      </c>
      <c r="R55" s="48">
        <v>0</v>
      </c>
      <c r="S55" s="48">
        <v>0</v>
      </c>
      <c r="T55" s="48">
        <v>0</v>
      </c>
      <c r="U55" s="48">
        <v>0</v>
      </c>
      <c r="V55" s="10">
        <f t="shared" si="35"/>
        <v>532668</v>
      </c>
      <c r="W55" s="35">
        <v>2010300</v>
      </c>
      <c r="X55" s="58" t="s">
        <v>54</v>
      </c>
      <c r="Y55" s="11">
        <f t="shared" si="8"/>
        <v>0</v>
      </c>
      <c r="Z55" s="11">
        <f t="shared" si="9"/>
        <v>0</v>
      </c>
      <c r="AA55" s="11">
        <f t="shared" si="10"/>
        <v>0</v>
      </c>
      <c r="AB55" s="11">
        <f t="shared" si="11"/>
        <v>0</v>
      </c>
      <c r="AC55" s="11">
        <f t="shared" si="12"/>
        <v>0</v>
      </c>
      <c r="AD55" s="11">
        <f t="shared" si="13"/>
        <v>0</v>
      </c>
      <c r="AE55" s="11">
        <f t="shared" si="14"/>
        <v>0</v>
      </c>
      <c r="AF55" s="11">
        <f t="shared" si="15"/>
        <v>0</v>
      </c>
      <c r="AG55" s="11">
        <f t="shared" si="16"/>
        <v>0</v>
      </c>
    </row>
    <row r="56" spans="1:33" ht="14.25">
      <c r="A56" s="9">
        <v>2010400</v>
      </c>
      <c r="B56" s="79" t="s">
        <v>78</v>
      </c>
      <c r="C56" s="10">
        <v>459845</v>
      </c>
      <c r="D56" s="10">
        <v>0</v>
      </c>
      <c r="E56" s="48">
        <v>254671</v>
      </c>
      <c r="F56" s="10">
        <v>410487</v>
      </c>
      <c r="G56" s="48">
        <v>348985</v>
      </c>
      <c r="H56" s="48">
        <v>1808438</v>
      </c>
      <c r="I56" s="48">
        <v>2367697</v>
      </c>
      <c r="J56" s="48">
        <v>1933618</v>
      </c>
      <c r="K56" s="10">
        <f t="shared" si="34"/>
        <v>7583741</v>
      </c>
      <c r="L56" s="9">
        <v>2010400</v>
      </c>
      <c r="M56" s="58" t="s">
        <v>76</v>
      </c>
      <c r="N56" s="10">
        <v>459845</v>
      </c>
      <c r="O56" s="10">
        <v>0</v>
      </c>
      <c r="P56" s="48">
        <v>254671</v>
      </c>
      <c r="Q56" s="10">
        <v>410487</v>
      </c>
      <c r="R56" s="48">
        <v>348985</v>
      </c>
      <c r="S56" s="48">
        <v>1808438</v>
      </c>
      <c r="T56" s="48">
        <v>2367697</v>
      </c>
      <c r="U56" s="48">
        <v>1933618</v>
      </c>
      <c r="V56" s="10">
        <f t="shared" si="35"/>
        <v>7583741</v>
      </c>
      <c r="W56" s="9">
        <v>2010400</v>
      </c>
      <c r="X56" s="58" t="s">
        <v>76</v>
      </c>
      <c r="Y56" s="11">
        <f t="shared" si="8"/>
        <v>0</v>
      </c>
      <c r="Z56" s="11">
        <f t="shared" si="9"/>
        <v>0</v>
      </c>
      <c r="AA56" s="11">
        <f t="shared" si="10"/>
        <v>0</v>
      </c>
      <c r="AB56" s="11">
        <f t="shared" si="11"/>
        <v>0</v>
      </c>
      <c r="AC56" s="11">
        <f t="shared" si="12"/>
        <v>0</v>
      </c>
      <c r="AD56" s="11">
        <f t="shared" si="13"/>
        <v>0</v>
      </c>
      <c r="AE56" s="11">
        <f t="shared" si="14"/>
        <v>0</v>
      </c>
      <c r="AF56" s="11">
        <f t="shared" si="15"/>
        <v>0</v>
      </c>
      <c r="AG56" s="11">
        <f t="shared" si="16"/>
        <v>0</v>
      </c>
    </row>
    <row r="57" spans="1:33" ht="14.25">
      <c r="A57" s="9">
        <v>2010500</v>
      </c>
      <c r="B57" s="79" t="s">
        <v>79</v>
      </c>
      <c r="C57" s="46">
        <v>12748</v>
      </c>
      <c r="D57" s="46">
        <v>0</v>
      </c>
      <c r="E57" s="45">
        <v>5488</v>
      </c>
      <c r="F57" s="46">
        <v>6787</v>
      </c>
      <c r="G57" s="45">
        <v>7957</v>
      </c>
      <c r="H57" s="45">
        <v>14595</v>
      </c>
      <c r="I57" s="45">
        <v>24045</v>
      </c>
      <c r="J57" s="45">
        <v>20484</v>
      </c>
      <c r="K57" s="10">
        <f t="shared" si="34"/>
        <v>92104</v>
      </c>
      <c r="L57" s="9">
        <v>2010500</v>
      </c>
      <c r="M57" s="58" t="s">
        <v>77</v>
      </c>
      <c r="N57" s="46">
        <v>12748</v>
      </c>
      <c r="O57" s="46">
        <v>0</v>
      </c>
      <c r="P57" s="45">
        <v>5488</v>
      </c>
      <c r="Q57" s="46">
        <v>6787</v>
      </c>
      <c r="R57" s="45">
        <v>7957</v>
      </c>
      <c r="S57" s="45">
        <v>14595</v>
      </c>
      <c r="T57" s="45">
        <v>24045</v>
      </c>
      <c r="U57" s="45">
        <v>20484</v>
      </c>
      <c r="V57" s="10">
        <f t="shared" si="35"/>
        <v>92104</v>
      </c>
      <c r="W57" s="9">
        <v>2010500</v>
      </c>
      <c r="X57" s="58" t="s">
        <v>77</v>
      </c>
      <c r="Y57" s="11">
        <f t="shared" si="8"/>
        <v>0</v>
      </c>
      <c r="Z57" s="11">
        <f t="shared" si="9"/>
        <v>0</v>
      </c>
      <c r="AA57" s="11">
        <f t="shared" si="10"/>
        <v>0</v>
      </c>
      <c r="AB57" s="11">
        <f t="shared" si="11"/>
        <v>0</v>
      </c>
      <c r="AC57" s="11">
        <f t="shared" si="12"/>
        <v>0</v>
      </c>
      <c r="AD57" s="11">
        <f t="shared" si="13"/>
        <v>0</v>
      </c>
      <c r="AE57" s="11">
        <f t="shared" si="14"/>
        <v>0</v>
      </c>
      <c r="AF57" s="11">
        <f t="shared" si="15"/>
        <v>0</v>
      </c>
      <c r="AG57" s="11">
        <f t="shared" si="16"/>
        <v>0</v>
      </c>
    </row>
    <row r="58" spans="1:33" ht="14.25">
      <c r="A58" s="9">
        <v>2010900</v>
      </c>
      <c r="B58" s="79" t="s">
        <v>18</v>
      </c>
      <c r="C58" s="10">
        <f>18775772-3013691</f>
        <v>15762081</v>
      </c>
      <c r="D58" s="10">
        <v>0</v>
      </c>
      <c r="E58" s="48">
        <f>3406432-241395</f>
        <v>3165037</v>
      </c>
      <c r="F58" s="10">
        <v>17233</v>
      </c>
      <c r="G58" s="48">
        <v>351738</v>
      </c>
      <c r="H58" s="48">
        <v>68155</v>
      </c>
      <c r="I58" s="48">
        <f>208941-99750</f>
        <v>109191</v>
      </c>
      <c r="J58" s="48">
        <v>77520</v>
      </c>
      <c r="K58" s="10">
        <f t="shared" si="34"/>
        <v>19550955</v>
      </c>
      <c r="L58" s="9">
        <v>2010900</v>
      </c>
      <c r="M58" s="58" t="s">
        <v>18</v>
      </c>
      <c r="N58" s="10">
        <f>18775772-3013691</f>
        <v>15762081</v>
      </c>
      <c r="O58" s="10">
        <v>0</v>
      </c>
      <c r="P58" s="48">
        <f>3406432-241395</f>
        <v>3165037</v>
      </c>
      <c r="Q58" s="10">
        <v>17233</v>
      </c>
      <c r="R58" s="48">
        <v>351738</v>
      </c>
      <c r="S58" s="48">
        <v>68155</v>
      </c>
      <c r="T58" s="48">
        <f>208941-99750</f>
        <v>109191</v>
      </c>
      <c r="U58" s="48">
        <v>77520</v>
      </c>
      <c r="V58" s="10">
        <f t="shared" si="35"/>
        <v>19550955</v>
      </c>
      <c r="W58" s="9">
        <v>2010900</v>
      </c>
      <c r="X58" s="58" t="s">
        <v>18</v>
      </c>
      <c r="Y58" s="11">
        <f t="shared" si="8"/>
        <v>0</v>
      </c>
      <c r="Z58" s="11">
        <f t="shared" si="9"/>
        <v>0</v>
      </c>
      <c r="AA58" s="11">
        <f t="shared" si="10"/>
        <v>0</v>
      </c>
      <c r="AB58" s="11">
        <f t="shared" si="11"/>
        <v>0</v>
      </c>
      <c r="AC58" s="11">
        <f t="shared" si="12"/>
        <v>0</v>
      </c>
      <c r="AD58" s="11">
        <f t="shared" si="13"/>
        <v>0</v>
      </c>
      <c r="AE58" s="11">
        <f t="shared" si="14"/>
        <v>0</v>
      </c>
      <c r="AF58" s="11">
        <f t="shared" si="15"/>
        <v>0</v>
      </c>
      <c r="AG58" s="11">
        <f t="shared" si="16"/>
        <v>0</v>
      </c>
    </row>
    <row r="59" spans="1:33" ht="14.25">
      <c r="A59" s="9">
        <v>2011000</v>
      </c>
      <c r="B59" s="79" t="s">
        <v>19</v>
      </c>
      <c r="C59" s="10">
        <v>25000000</v>
      </c>
      <c r="D59" s="10">
        <v>0</v>
      </c>
      <c r="E59" s="48">
        <v>0</v>
      </c>
      <c r="F59" s="10">
        <v>0</v>
      </c>
      <c r="G59" s="48">
        <v>0</v>
      </c>
      <c r="H59" s="48">
        <v>0</v>
      </c>
      <c r="I59" s="48">
        <v>0</v>
      </c>
      <c r="J59" s="48">
        <v>0</v>
      </c>
      <c r="K59" s="10">
        <f t="shared" si="34"/>
        <v>25000000</v>
      </c>
      <c r="L59" s="9">
        <v>2011000</v>
      </c>
      <c r="M59" s="58" t="s">
        <v>19</v>
      </c>
      <c r="N59" s="10">
        <v>25000000</v>
      </c>
      <c r="O59" s="10">
        <v>0</v>
      </c>
      <c r="P59" s="48">
        <v>0</v>
      </c>
      <c r="Q59" s="10">
        <v>0</v>
      </c>
      <c r="R59" s="48">
        <v>0</v>
      </c>
      <c r="S59" s="48">
        <v>0</v>
      </c>
      <c r="T59" s="48">
        <v>0</v>
      </c>
      <c r="U59" s="48">
        <v>0</v>
      </c>
      <c r="V59" s="10">
        <f t="shared" si="35"/>
        <v>25000000</v>
      </c>
      <c r="W59" s="9">
        <v>2011000</v>
      </c>
      <c r="X59" s="58" t="s">
        <v>19</v>
      </c>
      <c r="Y59" s="11">
        <f t="shared" si="8"/>
        <v>0</v>
      </c>
      <c r="Z59" s="11">
        <f t="shared" si="9"/>
        <v>0</v>
      </c>
      <c r="AA59" s="11">
        <f t="shared" si="10"/>
        <v>0</v>
      </c>
      <c r="AB59" s="11">
        <f t="shared" si="11"/>
        <v>0</v>
      </c>
      <c r="AC59" s="11">
        <f t="shared" si="12"/>
        <v>0</v>
      </c>
      <c r="AD59" s="11">
        <f t="shared" si="13"/>
        <v>0</v>
      </c>
      <c r="AE59" s="11">
        <f t="shared" si="14"/>
        <v>0</v>
      </c>
      <c r="AF59" s="11">
        <f t="shared" si="15"/>
        <v>0</v>
      </c>
      <c r="AG59" s="11">
        <f t="shared" si="16"/>
        <v>0</v>
      </c>
    </row>
    <row r="60" spans="1:33" ht="7.5" customHeight="1">
      <c r="A60" s="9"/>
      <c r="B60" s="79"/>
      <c r="C60" s="10"/>
      <c r="D60" s="10"/>
      <c r="E60" s="48"/>
      <c r="F60" s="10"/>
      <c r="G60" s="48"/>
      <c r="H60" s="48"/>
      <c r="I60" s="48"/>
      <c r="J60" s="48"/>
      <c r="K60" s="10"/>
      <c r="L60" s="9"/>
      <c r="M60" s="58"/>
      <c r="N60" s="10"/>
      <c r="O60" s="10"/>
      <c r="P60" s="48"/>
      <c r="Q60" s="10"/>
      <c r="R60" s="48"/>
      <c r="S60" s="48"/>
      <c r="T60" s="48"/>
      <c r="U60" s="48"/>
      <c r="V60" s="10"/>
      <c r="W60" s="9"/>
      <c r="X60" s="58"/>
      <c r="Y60" s="11"/>
      <c r="Z60" s="11"/>
      <c r="AA60" s="11"/>
      <c r="AB60" s="11"/>
      <c r="AC60" s="11"/>
      <c r="AD60" s="11"/>
      <c r="AE60" s="11"/>
      <c r="AF60" s="11"/>
      <c r="AG60" s="11"/>
    </row>
    <row r="61" spans="1:33" ht="28.5">
      <c r="A61" s="13">
        <v>2020000</v>
      </c>
      <c r="B61" s="79" t="s">
        <v>55</v>
      </c>
      <c r="C61" s="46">
        <v>6846204</v>
      </c>
      <c r="D61" s="46">
        <v>37194</v>
      </c>
      <c r="E61" s="45">
        <v>391919</v>
      </c>
      <c r="F61" s="46">
        <v>196716</v>
      </c>
      <c r="G61" s="45">
        <v>1031301</v>
      </c>
      <c r="H61" s="45">
        <v>58648</v>
      </c>
      <c r="I61" s="45">
        <v>49590</v>
      </c>
      <c r="J61" s="45">
        <f>31932+98749</f>
        <v>130681</v>
      </c>
      <c r="K61" s="10">
        <f t="shared" si="34"/>
        <v>8742253</v>
      </c>
      <c r="L61" s="13">
        <v>2020000</v>
      </c>
      <c r="M61" s="58" t="s">
        <v>55</v>
      </c>
      <c r="N61" s="46">
        <v>6846204</v>
      </c>
      <c r="O61" s="46">
        <v>37194</v>
      </c>
      <c r="P61" s="45">
        <v>391919</v>
      </c>
      <c r="Q61" s="46">
        <v>196716</v>
      </c>
      <c r="R61" s="45">
        <v>1031301</v>
      </c>
      <c r="S61" s="45">
        <v>58648</v>
      </c>
      <c r="T61" s="45">
        <v>49590</v>
      </c>
      <c r="U61" s="45">
        <f>31932+98749</f>
        <v>130681</v>
      </c>
      <c r="V61" s="10">
        <f>SUM(N61+O61+P61+Q61+R61+S61+T61+U61)</f>
        <v>8742253</v>
      </c>
      <c r="W61" s="13">
        <v>2020000</v>
      </c>
      <c r="X61" s="58" t="s">
        <v>55</v>
      </c>
      <c r="Y61" s="11">
        <f t="shared" si="8"/>
        <v>0</v>
      </c>
      <c r="Z61" s="11">
        <f t="shared" si="9"/>
        <v>0</v>
      </c>
      <c r="AA61" s="11">
        <f t="shared" si="10"/>
        <v>0</v>
      </c>
      <c r="AB61" s="11">
        <f t="shared" si="11"/>
        <v>0</v>
      </c>
      <c r="AC61" s="11">
        <f t="shared" si="12"/>
        <v>0</v>
      </c>
      <c r="AD61" s="11">
        <f t="shared" si="13"/>
        <v>0</v>
      </c>
      <c r="AE61" s="11">
        <f t="shared" si="14"/>
        <v>0</v>
      </c>
      <c r="AF61" s="11">
        <f t="shared" si="15"/>
        <v>0</v>
      </c>
      <c r="AG61" s="11">
        <f t="shared" si="16"/>
        <v>0</v>
      </c>
    </row>
    <row r="62" spans="1:33" ht="30">
      <c r="A62" s="17">
        <v>2020100</v>
      </c>
      <c r="B62" s="94" t="s">
        <v>56</v>
      </c>
      <c r="C62" s="41">
        <v>5250000</v>
      </c>
      <c r="D62" s="41">
        <v>23639</v>
      </c>
      <c r="E62" s="47">
        <v>220000</v>
      </c>
      <c r="F62" s="41">
        <v>100000</v>
      </c>
      <c r="G62" s="47">
        <v>1000000</v>
      </c>
      <c r="H62" s="47">
        <v>32000</v>
      </c>
      <c r="I62" s="47">
        <v>40690</v>
      </c>
      <c r="J62" s="109">
        <f>31932+98749</f>
        <v>130681</v>
      </c>
      <c r="K62" s="41">
        <f t="shared" si="34"/>
        <v>6797010</v>
      </c>
      <c r="L62" s="17">
        <v>2020100</v>
      </c>
      <c r="M62" s="61" t="s">
        <v>56</v>
      </c>
      <c r="N62" s="41">
        <v>5250000</v>
      </c>
      <c r="O62" s="41">
        <v>23639</v>
      </c>
      <c r="P62" s="47">
        <v>220000</v>
      </c>
      <c r="Q62" s="41">
        <v>100000</v>
      </c>
      <c r="R62" s="47">
        <v>1000000</v>
      </c>
      <c r="S62" s="47">
        <v>32000</v>
      </c>
      <c r="T62" s="47">
        <v>40690</v>
      </c>
      <c r="U62" s="109">
        <f>31932+98749</f>
        <v>130681</v>
      </c>
      <c r="V62" s="41">
        <f>SUM(N62+O62+P62+Q62+R62+S62+T62+U62)</f>
        <v>6797010</v>
      </c>
      <c r="W62" s="17">
        <v>2020100</v>
      </c>
      <c r="X62" s="61" t="s">
        <v>56</v>
      </c>
      <c r="Y62" s="40">
        <f t="shared" si="8"/>
        <v>0</v>
      </c>
      <c r="Z62" s="40">
        <f t="shared" si="9"/>
        <v>0</v>
      </c>
      <c r="AA62" s="40">
        <f t="shared" si="10"/>
        <v>0</v>
      </c>
      <c r="AB62" s="40">
        <f t="shared" si="11"/>
        <v>0</v>
      </c>
      <c r="AC62" s="40">
        <f t="shared" si="12"/>
        <v>0</v>
      </c>
      <c r="AD62" s="40">
        <f t="shared" si="13"/>
        <v>0</v>
      </c>
      <c r="AE62" s="40">
        <f t="shared" si="14"/>
        <v>0</v>
      </c>
      <c r="AF62" s="40">
        <f t="shared" si="15"/>
        <v>0</v>
      </c>
      <c r="AG62" s="40">
        <f t="shared" si="16"/>
        <v>0</v>
      </c>
    </row>
    <row r="63" spans="1:33" ht="7.5" customHeight="1">
      <c r="A63" s="12"/>
      <c r="B63" s="94"/>
      <c r="C63" s="10"/>
      <c r="D63" s="10"/>
      <c r="E63" s="48"/>
      <c r="F63" s="10"/>
      <c r="G63" s="48"/>
      <c r="H63" s="48"/>
      <c r="I63" s="48"/>
      <c r="J63" s="48"/>
      <c r="K63" s="10"/>
      <c r="L63" s="12"/>
      <c r="M63" s="61"/>
      <c r="N63" s="10"/>
      <c r="O63" s="10"/>
      <c r="P63" s="48"/>
      <c r="Q63" s="10"/>
      <c r="R63" s="48"/>
      <c r="S63" s="48"/>
      <c r="T63" s="48"/>
      <c r="U63" s="48"/>
      <c r="V63" s="10"/>
      <c r="W63" s="12"/>
      <c r="X63" s="61"/>
      <c r="Y63" s="11"/>
      <c r="Z63" s="11"/>
      <c r="AA63" s="11"/>
      <c r="AB63" s="11"/>
      <c r="AC63" s="11"/>
      <c r="AD63" s="11"/>
      <c r="AE63" s="11"/>
      <c r="AF63" s="11"/>
      <c r="AG63" s="11"/>
    </row>
    <row r="64" spans="1:33" ht="14.25">
      <c r="A64" s="9">
        <v>2060000</v>
      </c>
      <c r="B64" s="79" t="s">
        <v>20</v>
      </c>
      <c r="C64" s="46">
        <v>4017843</v>
      </c>
      <c r="D64" s="46">
        <v>203989</v>
      </c>
      <c r="E64" s="45">
        <v>634382</v>
      </c>
      <c r="F64" s="46">
        <v>681200</v>
      </c>
      <c r="G64" s="45">
        <f>744899+1088</f>
        <v>745987</v>
      </c>
      <c r="H64" s="45">
        <f>449531+13560</f>
        <v>463091</v>
      </c>
      <c r="I64" s="45">
        <f>270680+12180</f>
        <v>282860</v>
      </c>
      <c r="J64" s="45">
        <f>129010+22304</f>
        <v>151314</v>
      </c>
      <c r="K64" s="10">
        <f t="shared" si="34"/>
        <v>7180666</v>
      </c>
      <c r="L64" s="9">
        <v>2060000</v>
      </c>
      <c r="M64" s="58" t="s">
        <v>20</v>
      </c>
      <c r="N64" s="46">
        <v>4017843</v>
      </c>
      <c r="O64" s="46">
        <v>203989</v>
      </c>
      <c r="P64" s="45">
        <v>634382</v>
      </c>
      <c r="Q64" s="46">
        <v>681200</v>
      </c>
      <c r="R64" s="45">
        <f>744899+1088</f>
        <v>745987</v>
      </c>
      <c r="S64" s="45">
        <f>449531+13560</f>
        <v>463091</v>
      </c>
      <c r="T64" s="45">
        <f>270680+12180</f>
        <v>282860</v>
      </c>
      <c r="U64" s="45">
        <f>129010+22304</f>
        <v>151314</v>
      </c>
      <c r="V64" s="10">
        <f>SUM(N64+O64+P64+Q64+R64+S64+T64+U64)</f>
        <v>7180666</v>
      </c>
      <c r="W64" s="9">
        <v>2060000</v>
      </c>
      <c r="X64" s="58" t="s">
        <v>20</v>
      </c>
      <c r="Y64" s="11">
        <f t="shared" si="8"/>
        <v>0</v>
      </c>
      <c r="Z64" s="11">
        <f t="shared" si="9"/>
        <v>0</v>
      </c>
      <c r="AA64" s="11">
        <f t="shared" si="10"/>
        <v>0</v>
      </c>
      <c r="AB64" s="11">
        <f t="shared" si="11"/>
        <v>0</v>
      </c>
      <c r="AC64" s="11">
        <f t="shared" si="12"/>
        <v>0</v>
      </c>
      <c r="AD64" s="11">
        <f t="shared" si="13"/>
        <v>0</v>
      </c>
      <c r="AE64" s="11">
        <f t="shared" si="14"/>
        <v>0</v>
      </c>
      <c r="AF64" s="11">
        <f t="shared" si="15"/>
        <v>0</v>
      </c>
      <c r="AG64" s="11">
        <f t="shared" si="16"/>
        <v>0</v>
      </c>
    </row>
    <row r="65" spans="1:33" ht="15">
      <c r="A65" s="12"/>
      <c r="B65" s="94"/>
      <c r="C65" s="10"/>
      <c r="D65" s="10"/>
      <c r="E65" s="48"/>
      <c r="F65" s="10"/>
      <c r="G65" s="48"/>
      <c r="H65" s="48"/>
      <c r="I65" s="48"/>
      <c r="J65" s="48"/>
      <c r="K65" s="10"/>
      <c r="L65" s="12"/>
      <c r="M65" s="61"/>
      <c r="N65" s="10"/>
      <c r="O65" s="10"/>
      <c r="P65" s="48"/>
      <c r="Q65" s="10"/>
      <c r="R65" s="48"/>
      <c r="S65" s="48"/>
      <c r="T65" s="48"/>
      <c r="U65" s="48"/>
      <c r="V65" s="10"/>
      <c r="W65" s="12"/>
      <c r="X65" s="61"/>
      <c r="Y65" s="11"/>
      <c r="Z65" s="11"/>
      <c r="AA65" s="11"/>
      <c r="AB65" s="11"/>
      <c r="AC65" s="11"/>
      <c r="AD65" s="11"/>
      <c r="AE65" s="11"/>
      <c r="AF65" s="11"/>
      <c r="AG65" s="11"/>
    </row>
    <row r="66" spans="1:33" ht="14.25">
      <c r="A66" s="9">
        <v>2070000</v>
      </c>
      <c r="B66" s="79" t="s">
        <v>21</v>
      </c>
      <c r="C66" s="46">
        <v>6885630</v>
      </c>
      <c r="D66" s="46">
        <v>52035</v>
      </c>
      <c r="E66" s="45">
        <v>3333365</v>
      </c>
      <c r="F66" s="46">
        <v>2033517</v>
      </c>
      <c r="G66" s="45">
        <v>1241797</v>
      </c>
      <c r="H66" s="45">
        <v>1252691</v>
      </c>
      <c r="I66" s="45">
        <v>769637</v>
      </c>
      <c r="J66" s="45">
        <v>665545</v>
      </c>
      <c r="K66" s="10">
        <f t="shared" si="34"/>
        <v>16234217</v>
      </c>
      <c r="L66" s="9">
        <v>2070000</v>
      </c>
      <c r="M66" s="58" t="s">
        <v>21</v>
      </c>
      <c r="N66" s="46">
        <v>6885630</v>
      </c>
      <c r="O66" s="46">
        <v>52035</v>
      </c>
      <c r="P66" s="45">
        <f>3333365+2201128</f>
        <v>5534493</v>
      </c>
      <c r="Q66" s="46">
        <v>2033517</v>
      </c>
      <c r="R66" s="45">
        <v>1241797</v>
      </c>
      <c r="S66" s="45">
        <v>1252691</v>
      </c>
      <c r="T66" s="45">
        <v>769637</v>
      </c>
      <c r="U66" s="45">
        <v>665545</v>
      </c>
      <c r="V66" s="10">
        <f>SUM(N66+O66+P66+Q66+R66+S66+T66+U66)</f>
        <v>18435345</v>
      </c>
      <c r="W66" s="9">
        <v>2070000</v>
      </c>
      <c r="X66" s="58" t="s">
        <v>21</v>
      </c>
      <c r="Y66" s="11">
        <f t="shared" si="8"/>
        <v>0</v>
      </c>
      <c r="Z66" s="11">
        <f t="shared" si="9"/>
        <v>0</v>
      </c>
      <c r="AA66" s="11">
        <f t="shared" si="10"/>
        <v>2201128</v>
      </c>
      <c r="AB66" s="11">
        <f t="shared" si="11"/>
        <v>0</v>
      </c>
      <c r="AC66" s="11">
        <f t="shared" si="12"/>
        <v>0</v>
      </c>
      <c r="AD66" s="11">
        <f t="shared" si="13"/>
        <v>0</v>
      </c>
      <c r="AE66" s="11">
        <f t="shared" si="14"/>
        <v>0</v>
      </c>
      <c r="AF66" s="11">
        <f t="shared" si="15"/>
        <v>0</v>
      </c>
      <c r="AG66" s="11">
        <f t="shared" si="16"/>
        <v>2201128</v>
      </c>
    </row>
    <row r="67" spans="1:33" ht="7.5" customHeight="1">
      <c r="A67" s="12"/>
      <c r="B67" s="94"/>
      <c r="C67" s="10"/>
      <c r="D67" s="10"/>
      <c r="E67" s="48"/>
      <c r="F67" s="10"/>
      <c r="G67" s="48"/>
      <c r="H67" s="48"/>
      <c r="I67" s="48"/>
      <c r="J67" s="48"/>
      <c r="K67" s="10"/>
      <c r="L67" s="12"/>
      <c r="M67" s="61"/>
      <c r="N67" s="10"/>
      <c r="O67" s="10"/>
      <c r="P67" s="48"/>
      <c r="Q67" s="10"/>
      <c r="R67" s="48"/>
      <c r="S67" s="48"/>
      <c r="T67" s="48"/>
      <c r="U67" s="48"/>
      <c r="V67" s="10"/>
      <c r="W67" s="12"/>
      <c r="X67" s="61"/>
      <c r="Y67" s="11"/>
      <c r="Z67" s="11"/>
      <c r="AA67" s="11"/>
      <c r="AB67" s="11"/>
      <c r="AC67" s="11"/>
      <c r="AD67" s="11"/>
      <c r="AE67" s="11"/>
      <c r="AF67" s="11"/>
      <c r="AG67" s="11"/>
    </row>
    <row r="68" spans="1:33" ht="14.25">
      <c r="A68" s="9">
        <v>2080000</v>
      </c>
      <c r="B68" s="79" t="s">
        <v>22</v>
      </c>
      <c r="C68" s="44">
        <v>0</v>
      </c>
      <c r="D68" s="44">
        <v>0</v>
      </c>
      <c r="E68" s="51">
        <v>0</v>
      </c>
      <c r="F68" s="44">
        <v>0</v>
      </c>
      <c r="G68" s="51">
        <v>0</v>
      </c>
      <c r="H68" s="51">
        <v>0</v>
      </c>
      <c r="I68" s="51">
        <v>0</v>
      </c>
      <c r="J68" s="51">
        <v>0</v>
      </c>
      <c r="K68" s="10">
        <f t="shared" si="34"/>
        <v>0</v>
      </c>
      <c r="L68" s="9">
        <v>2080000</v>
      </c>
      <c r="M68" s="58" t="s">
        <v>22</v>
      </c>
      <c r="N68" s="44">
        <v>0</v>
      </c>
      <c r="O68" s="44">
        <v>0</v>
      </c>
      <c r="P68" s="51">
        <v>0</v>
      </c>
      <c r="Q68" s="44">
        <v>0</v>
      </c>
      <c r="R68" s="51">
        <v>0</v>
      </c>
      <c r="S68" s="51">
        <v>0</v>
      </c>
      <c r="T68" s="51">
        <v>0</v>
      </c>
      <c r="U68" s="51">
        <v>0</v>
      </c>
      <c r="V68" s="10">
        <f>SUM(N68+O68+P68+Q68+R68+S68+T68+U68)</f>
        <v>0</v>
      </c>
      <c r="W68" s="9">
        <v>2080000</v>
      </c>
      <c r="X68" s="58" t="s">
        <v>22</v>
      </c>
      <c r="Y68" s="11">
        <f t="shared" si="8"/>
        <v>0</v>
      </c>
      <c r="Z68" s="11">
        <f t="shared" si="9"/>
        <v>0</v>
      </c>
      <c r="AA68" s="11">
        <f t="shared" si="10"/>
        <v>0</v>
      </c>
      <c r="AB68" s="11">
        <f t="shared" si="11"/>
        <v>0</v>
      </c>
      <c r="AC68" s="11">
        <f t="shared" si="12"/>
        <v>0</v>
      </c>
      <c r="AD68" s="11">
        <f t="shared" si="13"/>
        <v>0</v>
      </c>
      <c r="AE68" s="11">
        <f t="shared" si="14"/>
        <v>0</v>
      </c>
      <c r="AF68" s="11">
        <f t="shared" si="15"/>
        <v>0</v>
      </c>
      <c r="AG68" s="11">
        <f t="shared" si="16"/>
        <v>0</v>
      </c>
    </row>
    <row r="69" spans="1:33" ht="7.5" customHeight="1">
      <c r="A69" s="12"/>
      <c r="B69" s="94"/>
      <c r="C69" s="10"/>
      <c r="D69" s="10"/>
      <c r="E69" s="48"/>
      <c r="F69" s="10"/>
      <c r="G69" s="48"/>
      <c r="H69" s="48"/>
      <c r="I69" s="48"/>
      <c r="J69" s="48"/>
      <c r="K69" s="10"/>
      <c r="L69" s="12"/>
      <c r="M69" s="61"/>
      <c r="N69" s="10"/>
      <c r="O69" s="10"/>
      <c r="P69" s="48"/>
      <c r="Q69" s="10"/>
      <c r="R69" s="48"/>
      <c r="S69" s="48"/>
      <c r="T69" s="48"/>
      <c r="U69" s="48"/>
      <c r="V69" s="10"/>
      <c r="W69" s="12"/>
      <c r="X69" s="61"/>
      <c r="Y69" s="11"/>
      <c r="Z69" s="11"/>
      <c r="AA69" s="11"/>
      <c r="AB69" s="11"/>
      <c r="AC69" s="11"/>
      <c r="AD69" s="11"/>
      <c r="AE69" s="11"/>
      <c r="AF69" s="11"/>
      <c r="AG69" s="11"/>
    </row>
    <row r="70" spans="1:33" ht="14.25">
      <c r="A70" s="9">
        <v>2090000</v>
      </c>
      <c r="B70" s="79" t="s">
        <v>23</v>
      </c>
      <c r="C70" s="10">
        <v>3675609</v>
      </c>
      <c r="D70" s="10">
        <v>0</v>
      </c>
      <c r="E70" s="48">
        <v>0</v>
      </c>
      <c r="F70" s="10">
        <v>0</v>
      </c>
      <c r="G70" s="48">
        <v>0</v>
      </c>
      <c r="H70" s="48">
        <v>0</v>
      </c>
      <c r="I70" s="48">
        <v>0</v>
      </c>
      <c r="J70" s="48">
        <v>0</v>
      </c>
      <c r="K70" s="10">
        <f t="shared" si="34"/>
        <v>3675609</v>
      </c>
      <c r="L70" s="9">
        <v>2090000</v>
      </c>
      <c r="M70" s="58" t="s">
        <v>23</v>
      </c>
      <c r="N70" s="10">
        <v>3675609</v>
      </c>
      <c r="O70" s="10">
        <v>0</v>
      </c>
      <c r="P70" s="48">
        <v>0</v>
      </c>
      <c r="Q70" s="10">
        <v>0</v>
      </c>
      <c r="R70" s="48">
        <v>0</v>
      </c>
      <c r="S70" s="48">
        <v>0</v>
      </c>
      <c r="T70" s="48">
        <v>0</v>
      </c>
      <c r="U70" s="48">
        <v>0</v>
      </c>
      <c r="V70" s="10">
        <f>SUM(N70+O70+P70+Q70+R70+S70+T70+U70)</f>
        <v>3675609</v>
      </c>
      <c r="W70" s="9">
        <v>2090000</v>
      </c>
      <c r="X70" s="58" t="s">
        <v>23</v>
      </c>
      <c r="Y70" s="11">
        <f t="shared" si="8"/>
        <v>0</v>
      </c>
      <c r="Z70" s="11">
        <f t="shared" si="9"/>
        <v>0</v>
      </c>
      <c r="AA70" s="11">
        <f t="shared" si="10"/>
        <v>0</v>
      </c>
      <c r="AB70" s="11">
        <f t="shared" si="11"/>
        <v>0</v>
      </c>
      <c r="AC70" s="11">
        <f t="shared" si="12"/>
        <v>0</v>
      </c>
      <c r="AD70" s="11">
        <f t="shared" si="13"/>
        <v>0</v>
      </c>
      <c r="AE70" s="11">
        <f t="shared" si="14"/>
        <v>0</v>
      </c>
      <c r="AF70" s="11">
        <f t="shared" si="15"/>
        <v>0</v>
      </c>
      <c r="AG70" s="11">
        <f t="shared" si="16"/>
        <v>0</v>
      </c>
    </row>
    <row r="71" spans="1:33" ht="7.5" customHeight="1" thickBot="1">
      <c r="A71" s="18"/>
      <c r="B71" s="98"/>
      <c r="C71" s="14"/>
      <c r="D71" s="14"/>
      <c r="E71" s="36"/>
      <c r="F71" s="14"/>
      <c r="G71" s="36"/>
      <c r="H71" s="36"/>
      <c r="I71" s="36"/>
      <c r="J71" s="36"/>
      <c r="K71" s="14"/>
      <c r="L71" s="18"/>
      <c r="M71" s="78"/>
      <c r="N71" s="14"/>
      <c r="O71" s="14"/>
      <c r="P71" s="36"/>
      <c r="Q71" s="14"/>
      <c r="R71" s="36"/>
      <c r="S71" s="36"/>
      <c r="T71" s="36"/>
      <c r="U71" s="36"/>
      <c r="V71" s="14"/>
      <c r="W71" s="18"/>
      <c r="X71" s="78"/>
      <c r="Y71" s="19">
        <f t="shared" si="8"/>
        <v>0</v>
      </c>
      <c r="Z71" s="19">
        <f t="shared" si="9"/>
        <v>0</v>
      </c>
      <c r="AA71" s="19">
        <f t="shared" si="10"/>
        <v>0</v>
      </c>
      <c r="AB71" s="19">
        <f t="shared" si="11"/>
        <v>0</v>
      </c>
      <c r="AC71" s="19">
        <f t="shared" si="12"/>
        <v>0</v>
      </c>
      <c r="AD71" s="19">
        <f t="shared" si="13"/>
        <v>0</v>
      </c>
      <c r="AE71" s="19">
        <f t="shared" si="14"/>
        <v>0</v>
      </c>
      <c r="AF71" s="19">
        <f t="shared" si="15"/>
        <v>0</v>
      </c>
      <c r="AG71" s="19">
        <f t="shared" si="16"/>
        <v>0</v>
      </c>
    </row>
    <row r="72" spans="1:33" ht="14.25" customHeight="1" thickBot="1">
      <c r="A72" s="15">
        <v>3000000</v>
      </c>
      <c r="B72" s="88" t="s">
        <v>84</v>
      </c>
      <c r="C72" s="69">
        <f>SUM(C73)</f>
        <v>0</v>
      </c>
      <c r="D72" s="69">
        <f aca="true" t="shared" si="36" ref="D72:K72">SUM(D73)</f>
        <v>0</v>
      </c>
      <c r="E72" s="68">
        <f t="shared" si="36"/>
        <v>0</v>
      </c>
      <c r="F72" s="69">
        <f t="shared" si="36"/>
        <v>0</v>
      </c>
      <c r="G72" s="68">
        <f t="shared" si="36"/>
        <v>0</v>
      </c>
      <c r="H72" s="68">
        <f t="shared" si="36"/>
        <v>0</v>
      </c>
      <c r="I72" s="68">
        <f t="shared" si="36"/>
        <v>0</v>
      </c>
      <c r="J72" s="68">
        <f t="shared" si="36"/>
        <v>0</v>
      </c>
      <c r="K72" s="7">
        <f t="shared" si="36"/>
        <v>0</v>
      </c>
      <c r="L72" s="15">
        <v>3000000</v>
      </c>
      <c r="M72" s="88" t="s">
        <v>84</v>
      </c>
      <c r="N72" s="69">
        <f>SUM(N73)</f>
        <v>0</v>
      </c>
      <c r="O72" s="69">
        <f aca="true" t="shared" si="37" ref="O72:V72">SUM(O73)</f>
        <v>0</v>
      </c>
      <c r="P72" s="68">
        <f t="shared" si="37"/>
        <v>0</v>
      </c>
      <c r="Q72" s="69">
        <f t="shared" si="37"/>
        <v>0</v>
      </c>
      <c r="R72" s="68">
        <f t="shared" si="37"/>
        <v>0</v>
      </c>
      <c r="S72" s="68">
        <f t="shared" si="37"/>
        <v>0</v>
      </c>
      <c r="T72" s="68">
        <f t="shared" si="37"/>
        <v>0</v>
      </c>
      <c r="U72" s="68">
        <f t="shared" si="37"/>
        <v>0</v>
      </c>
      <c r="V72" s="7">
        <f t="shared" si="37"/>
        <v>0</v>
      </c>
      <c r="W72" s="15">
        <v>3000000</v>
      </c>
      <c r="X72" s="87" t="s">
        <v>84</v>
      </c>
      <c r="Y72" s="7">
        <f t="shared" si="8"/>
        <v>0</v>
      </c>
      <c r="Z72" s="7">
        <f t="shared" si="9"/>
        <v>0</v>
      </c>
      <c r="AA72" s="7">
        <f t="shared" si="10"/>
        <v>0</v>
      </c>
      <c r="AB72" s="7">
        <f t="shared" si="11"/>
        <v>0</v>
      </c>
      <c r="AC72" s="7">
        <f t="shared" si="12"/>
        <v>0</v>
      </c>
      <c r="AD72" s="7">
        <f t="shared" si="13"/>
        <v>0</v>
      </c>
      <c r="AE72" s="7">
        <f t="shared" si="14"/>
        <v>0</v>
      </c>
      <c r="AF72" s="7">
        <f t="shared" si="15"/>
        <v>0</v>
      </c>
      <c r="AG72" s="7">
        <f t="shared" si="16"/>
        <v>0</v>
      </c>
    </row>
    <row r="73" spans="1:33" ht="15.75" customHeight="1">
      <c r="A73" s="104">
        <v>3010000</v>
      </c>
      <c r="B73" s="106" t="s">
        <v>85</v>
      </c>
      <c r="C73" s="11">
        <v>0</v>
      </c>
      <c r="D73" s="11">
        <v>0</v>
      </c>
      <c r="E73" s="90">
        <v>0</v>
      </c>
      <c r="F73" s="11">
        <v>0</v>
      </c>
      <c r="G73" s="90">
        <v>0</v>
      </c>
      <c r="H73" s="90">
        <v>0</v>
      </c>
      <c r="I73" s="90">
        <v>0</v>
      </c>
      <c r="J73" s="90">
        <v>0</v>
      </c>
      <c r="K73" s="11">
        <v>0</v>
      </c>
      <c r="L73" s="104">
        <v>3010000</v>
      </c>
      <c r="M73" s="106" t="s">
        <v>85</v>
      </c>
      <c r="N73" s="11">
        <v>0</v>
      </c>
      <c r="O73" s="11">
        <v>0</v>
      </c>
      <c r="P73" s="90">
        <v>0</v>
      </c>
      <c r="Q73" s="11">
        <v>0</v>
      </c>
      <c r="R73" s="90">
        <v>0</v>
      </c>
      <c r="S73" s="90">
        <v>0</v>
      </c>
      <c r="T73" s="90">
        <v>0</v>
      </c>
      <c r="U73" s="90">
        <v>0</v>
      </c>
      <c r="V73" s="11">
        <v>0</v>
      </c>
      <c r="W73" s="104">
        <v>3010000</v>
      </c>
      <c r="X73" s="105" t="s">
        <v>85</v>
      </c>
      <c r="Y73" s="11">
        <f t="shared" si="8"/>
        <v>0</v>
      </c>
      <c r="Z73" s="11">
        <f t="shared" si="9"/>
        <v>0</v>
      </c>
      <c r="AA73" s="11">
        <f t="shared" si="10"/>
        <v>0</v>
      </c>
      <c r="AB73" s="11">
        <f t="shared" si="11"/>
        <v>0</v>
      </c>
      <c r="AC73" s="11">
        <f t="shared" si="12"/>
        <v>0</v>
      </c>
      <c r="AD73" s="11">
        <f t="shared" si="13"/>
        <v>0</v>
      </c>
      <c r="AE73" s="11">
        <f t="shared" si="14"/>
        <v>0</v>
      </c>
      <c r="AF73" s="11">
        <f t="shared" si="15"/>
        <v>0</v>
      </c>
      <c r="AG73" s="11">
        <f t="shared" si="16"/>
        <v>0</v>
      </c>
    </row>
    <row r="74" spans="1:33" ht="15.75" customHeight="1">
      <c r="A74" s="107">
        <v>3011000</v>
      </c>
      <c r="B74" s="108" t="s">
        <v>86</v>
      </c>
      <c r="C74" s="11"/>
      <c r="D74" s="11"/>
      <c r="E74" s="90"/>
      <c r="F74" s="11"/>
      <c r="G74" s="90"/>
      <c r="H74" s="90"/>
      <c r="I74" s="90"/>
      <c r="J74" s="90"/>
      <c r="K74" s="11"/>
      <c r="L74" s="107">
        <v>3011000</v>
      </c>
      <c r="M74" s="108" t="s">
        <v>86</v>
      </c>
      <c r="N74" s="11"/>
      <c r="O74" s="11"/>
      <c r="P74" s="90"/>
      <c r="Q74" s="11"/>
      <c r="R74" s="90"/>
      <c r="S74" s="90"/>
      <c r="T74" s="90"/>
      <c r="U74" s="90"/>
      <c r="V74" s="11"/>
      <c r="W74" s="107">
        <v>3011000</v>
      </c>
      <c r="X74" s="108" t="s">
        <v>86</v>
      </c>
      <c r="Y74" s="11">
        <f t="shared" si="8"/>
        <v>0</v>
      </c>
      <c r="Z74" s="11"/>
      <c r="AA74" s="11"/>
      <c r="AB74" s="11"/>
      <c r="AC74" s="11"/>
      <c r="AD74" s="11"/>
      <c r="AE74" s="11"/>
      <c r="AF74" s="11"/>
      <c r="AG74" s="11">
        <f t="shared" si="16"/>
        <v>0</v>
      </c>
    </row>
    <row r="75" spans="1:33" ht="7.5" customHeight="1" thickBot="1">
      <c r="A75" s="9"/>
      <c r="B75" s="79"/>
      <c r="C75" s="10"/>
      <c r="D75" s="10"/>
      <c r="E75" s="48"/>
      <c r="F75" s="10"/>
      <c r="G75" s="48"/>
      <c r="H75" s="48"/>
      <c r="I75" s="48"/>
      <c r="J75" s="48"/>
      <c r="K75" s="10"/>
      <c r="L75" s="9"/>
      <c r="M75" s="79"/>
      <c r="N75" s="10"/>
      <c r="O75" s="10"/>
      <c r="P75" s="48"/>
      <c r="Q75" s="10"/>
      <c r="R75" s="48"/>
      <c r="S75" s="48"/>
      <c r="T75" s="48"/>
      <c r="U75" s="48"/>
      <c r="V75" s="10"/>
      <c r="W75" s="9"/>
      <c r="X75" s="58"/>
      <c r="Y75" s="11"/>
      <c r="Z75" s="11"/>
      <c r="AA75" s="11"/>
      <c r="AB75" s="11"/>
      <c r="AC75" s="11"/>
      <c r="AD75" s="11"/>
      <c r="AE75" s="11"/>
      <c r="AF75" s="11"/>
      <c r="AG75" s="11"/>
    </row>
    <row r="76" spans="1:33" ht="15.75" thickBot="1">
      <c r="A76" s="15">
        <v>4000000</v>
      </c>
      <c r="B76" s="97" t="s">
        <v>24</v>
      </c>
      <c r="C76" s="102">
        <f>SUM(C77+C80+C84+C86+C88+C90)</f>
        <v>303343560</v>
      </c>
      <c r="D76" s="70">
        <f aca="true" t="shared" si="38" ref="D76:J76">SUM(D77+D80+D84+D88+D90)</f>
        <v>21611613</v>
      </c>
      <c r="E76" s="70">
        <f t="shared" si="38"/>
        <v>42116542</v>
      </c>
      <c r="F76" s="70">
        <f t="shared" si="38"/>
        <v>49054320</v>
      </c>
      <c r="G76" s="70">
        <f t="shared" si="38"/>
        <v>13008173</v>
      </c>
      <c r="H76" s="70">
        <f t="shared" si="38"/>
        <v>21311160</v>
      </c>
      <c r="I76" s="70">
        <f t="shared" si="38"/>
        <v>14770734</v>
      </c>
      <c r="J76" s="70">
        <f t="shared" si="38"/>
        <v>10230550</v>
      </c>
      <c r="K76" s="70">
        <f>SUM(K77+K80+K84+K88+K86+K90)</f>
        <v>475446652</v>
      </c>
      <c r="L76" s="15">
        <v>4000000</v>
      </c>
      <c r="M76" s="77" t="s">
        <v>24</v>
      </c>
      <c r="N76" s="102">
        <f>SUM(N77+N80+N84+N86+N88+N90)</f>
        <v>303343560</v>
      </c>
      <c r="O76" s="70">
        <f aca="true" t="shared" si="39" ref="O76:U76">SUM(O77+O80+O84+O88+O90)</f>
        <v>21611613</v>
      </c>
      <c r="P76" s="70">
        <f t="shared" si="39"/>
        <v>42116542</v>
      </c>
      <c r="Q76" s="70">
        <f t="shared" si="39"/>
        <v>49054320</v>
      </c>
      <c r="R76" s="70">
        <f t="shared" si="39"/>
        <v>13008173</v>
      </c>
      <c r="S76" s="70">
        <f t="shared" si="39"/>
        <v>21311160</v>
      </c>
      <c r="T76" s="70">
        <f t="shared" si="39"/>
        <v>14770734</v>
      </c>
      <c r="U76" s="70">
        <f t="shared" si="39"/>
        <v>10230550</v>
      </c>
      <c r="V76" s="70">
        <f>SUM(V77+V80+V84+V88+V86+V90)</f>
        <v>475446652</v>
      </c>
      <c r="W76" s="15">
        <v>4000000</v>
      </c>
      <c r="X76" s="77" t="s">
        <v>24</v>
      </c>
      <c r="Y76" s="7">
        <f aca="true" t="shared" si="40" ref="Y76:AG77">SUM(N76-C76)</f>
        <v>0</v>
      </c>
      <c r="Z76" s="7">
        <f t="shared" si="40"/>
        <v>0</v>
      </c>
      <c r="AA76" s="7">
        <f t="shared" si="40"/>
        <v>0</v>
      </c>
      <c r="AB76" s="7">
        <f t="shared" si="40"/>
        <v>0</v>
      </c>
      <c r="AC76" s="7">
        <f t="shared" si="40"/>
        <v>0</v>
      </c>
      <c r="AD76" s="7">
        <f t="shared" si="40"/>
        <v>0</v>
      </c>
      <c r="AE76" s="7">
        <f t="shared" si="40"/>
        <v>0</v>
      </c>
      <c r="AF76" s="7">
        <f t="shared" si="40"/>
        <v>0</v>
      </c>
      <c r="AG76" s="7">
        <f t="shared" si="40"/>
        <v>0</v>
      </c>
    </row>
    <row r="77" spans="1:33" ht="14.25">
      <c r="A77" s="8">
        <v>4010000</v>
      </c>
      <c r="B77" s="89" t="s">
        <v>25</v>
      </c>
      <c r="C77" s="43">
        <v>85500379</v>
      </c>
      <c r="D77" s="43">
        <v>17015087</v>
      </c>
      <c r="E77" s="43">
        <v>15184116</v>
      </c>
      <c r="F77" s="43">
        <v>28031729</v>
      </c>
      <c r="G77" s="43">
        <v>3692922</v>
      </c>
      <c r="H77" s="43">
        <v>3823991</v>
      </c>
      <c r="I77" s="43">
        <v>985711</v>
      </c>
      <c r="J77" s="43">
        <v>894429</v>
      </c>
      <c r="K77" s="10">
        <f>SUM(C77+D77+E77+F77+G77+H77+I77+J77)</f>
        <v>155128364</v>
      </c>
      <c r="L77" s="8">
        <v>4010000</v>
      </c>
      <c r="M77" s="60" t="s">
        <v>25</v>
      </c>
      <c r="N77" s="43">
        <v>85500379</v>
      </c>
      <c r="O77" s="43">
        <v>17015087</v>
      </c>
      <c r="P77" s="43">
        <v>15184116</v>
      </c>
      <c r="Q77" s="43">
        <v>28031729</v>
      </c>
      <c r="R77" s="43">
        <v>3692922</v>
      </c>
      <c r="S77" s="43">
        <v>3823991</v>
      </c>
      <c r="T77" s="43">
        <v>985711</v>
      </c>
      <c r="U77" s="43">
        <v>894429</v>
      </c>
      <c r="V77" s="10">
        <f>SUM(N77+O77+P77+Q77+R77+S77+T77+U77)</f>
        <v>155128364</v>
      </c>
      <c r="W77" s="8">
        <v>4010000</v>
      </c>
      <c r="X77" s="60" t="s">
        <v>25</v>
      </c>
      <c r="Y77" s="11">
        <f t="shared" si="40"/>
        <v>0</v>
      </c>
      <c r="Z77" s="11">
        <f t="shared" si="40"/>
        <v>0</v>
      </c>
      <c r="AA77" s="11">
        <f t="shared" si="40"/>
        <v>0</v>
      </c>
      <c r="AB77" s="11">
        <f t="shared" si="40"/>
        <v>0</v>
      </c>
      <c r="AC77" s="11">
        <f t="shared" si="40"/>
        <v>0</v>
      </c>
      <c r="AD77" s="11">
        <f t="shared" si="40"/>
        <v>0</v>
      </c>
      <c r="AE77" s="11">
        <f t="shared" si="40"/>
        <v>0</v>
      </c>
      <c r="AF77" s="11">
        <f t="shared" si="40"/>
        <v>0</v>
      </c>
      <c r="AG77" s="11">
        <f t="shared" si="40"/>
        <v>0</v>
      </c>
    </row>
    <row r="78" spans="1:33" ht="15">
      <c r="A78" s="12">
        <v>4010104</v>
      </c>
      <c r="B78" s="94" t="s">
        <v>57</v>
      </c>
      <c r="C78" s="41">
        <v>34115029</v>
      </c>
      <c r="D78" s="41">
        <v>16755336</v>
      </c>
      <c r="E78" s="47">
        <v>6332981</v>
      </c>
      <c r="F78" s="41">
        <v>2975391</v>
      </c>
      <c r="G78" s="47">
        <v>702601</v>
      </c>
      <c r="H78" s="47">
        <v>1573274</v>
      </c>
      <c r="I78" s="47">
        <v>616816</v>
      </c>
      <c r="J78" s="47">
        <v>298789</v>
      </c>
      <c r="K78" s="41">
        <f>SUM(C78+D78+E78+F78+G78+H78+I78+J78)</f>
        <v>63370217</v>
      </c>
      <c r="L78" s="12">
        <v>4010104</v>
      </c>
      <c r="M78" s="61" t="s">
        <v>57</v>
      </c>
      <c r="N78" s="41">
        <v>34115029</v>
      </c>
      <c r="O78" s="41">
        <v>16755336</v>
      </c>
      <c r="P78" s="47">
        <v>6332981</v>
      </c>
      <c r="Q78" s="41">
        <v>2975391</v>
      </c>
      <c r="R78" s="47">
        <v>702601</v>
      </c>
      <c r="S78" s="47">
        <v>1573274</v>
      </c>
      <c r="T78" s="47">
        <v>616816</v>
      </c>
      <c r="U78" s="47">
        <v>298789</v>
      </c>
      <c r="V78" s="41">
        <f>SUM(N78+O78+P78+Q78+R78+S78+T78+U78)</f>
        <v>63370217</v>
      </c>
      <c r="W78" s="12">
        <v>4010104</v>
      </c>
      <c r="X78" s="61" t="s">
        <v>57</v>
      </c>
      <c r="Y78" s="11">
        <f aca="true" t="shared" si="41" ref="Y78:AG79">SUM(N78-C78)</f>
        <v>0</v>
      </c>
      <c r="Z78" s="11">
        <f t="shared" si="41"/>
        <v>0</v>
      </c>
      <c r="AA78" s="11">
        <f t="shared" si="41"/>
        <v>0</v>
      </c>
      <c r="AB78" s="11">
        <f t="shared" si="41"/>
        <v>0</v>
      </c>
      <c r="AC78" s="11">
        <f t="shared" si="41"/>
        <v>0</v>
      </c>
      <c r="AD78" s="11">
        <f t="shared" si="41"/>
        <v>0</v>
      </c>
      <c r="AE78" s="11">
        <f t="shared" si="41"/>
        <v>0</v>
      </c>
      <c r="AF78" s="11">
        <f t="shared" si="41"/>
        <v>0</v>
      </c>
      <c r="AG78" s="11">
        <f t="shared" si="41"/>
        <v>0</v>
      </c>
    </row>
    <row r="79" spans="1:33" ht="7.5" customHeight="1">
      <c r="A79" s="12"/>
      <c r="B79" s="94"/>
      <c r="C79" s="10"/>
      <c r="D79" s="10"/>
      <c r="E79" s="48"/>
      <c r="F79" s="10"/>
      <c r="G79" s="48"/>
      <c r="H79" s="48"/>
      <c r="I79" s="48"/>
      <c r="J79" s="48"/>
      <c r="K79" s="10">
        <f>SUM(C79+D79+E79+F79+G79+H79+I79+J79)</f>
        <v>0</v>
      </c>
      <c r="L79" s="12"/>
      <c r="M79" s="61"/>
      <c r="N79" s="10"/>
      <c r="O79" s="10"/>
      <c r="P79" s="48"/>
      <c r="Q79" s="10"/>
      <c r="R79" s="48"/>
      <c r="S79" s="48"/>
      <c r="T79" s="48"/>
      <c r="U79" s="48"/>
      <c r="V79" s="10">
        <f>SUM(N79+O79+P79+Q79+R79+S79+T79+U79)</f>
        <v>0</v>
      </c>
      <c r="W79" s="12"/>
      <c r="X79" s="61"/>
      <c r="Y79" s="10">
        <f t="shared" si="41"/>
        <v>0</v>
      </c>
      <c r="Z79" s="10">
        <f t="shared" si="41"/>
        <v>0</v>
      </c>
      <c r="AA79" s="10">
        <f t="shared" si="41"/>
        <v>0</v>
      </c>
      <c r="AB79" s="10">
        <f t="shared" si="41"/>
        <v>0</v>
      </c>
      <c r="AC79" s="10">
        <f t="shared" si="41"/>
        <v>0</v>
      </c>
      <c r="AD79" s="10">
        <f t="shared" si="41"/>
        <v>0</v>
      </c>
      <c r="AE79" s="10">
        <f t="shared" si="41"/>
        <v>0</v>
      </c>
      <c r="AF79" s="10">
        <f t="shared" si="41"/>
        <v>0</v>
      </c>
      <c r="AG79" s="10">
        <f t="shared" si="41"/>
        <v>0</v>
      </c>
    </row>
    <row r="80" spans="1:33" ht="14.25">
      <c r="A80" s="9">
        <v>4020000</v>
      </c>
      <c r="B80" s="79" t="s">
        <v>45</v>
      </c>
      <c r="C80" s="50">
        <f aca="true" t="shared" si="42" ref="C80:J80">SUM(C81:C82)</f>
        <v>6963785</v>
      </c>
      <c r="D80" s="50">
        <f t="shared" si="42"/>
        <v>2638993</v>
      </c>
      <c r="E80" s="49">
        <f t="shared" si="42"/>
        <v>2033045</v>
      </c>
      <c r="F80" s="50">
        <f t="shared" si="42"/>
        <v>2560754</v>
      </c>
      <c r="G80" s="49">
        <f t="shared" si="42"/>
        <v>691837</v>
      </c>
      <c r="H80" s="49">
        <f t="shared" si="42"/>
        <v>1599380</v>
      </c>
      <c r="I80" s="49">
        <f t="shared" si="42"/>
        <v>671639</v>
      </c>
      <c r="J80" s="49">
        <f t="shared" si="42"/>
        <v>358761</v>
      </c>
      <c r="K80" s="49">
        <f>SUM(K81:K82)</f>
        <v>17518194</v>
      </c>
      <c r="L80" s="9">
        <v>4020000</v>
      </c>
      <c r="M80" s="58" t="s">
        <v>45</v>
      </c>
      <c r="N80" s="50">
        <f aca="true" t="shared" si="43" ref="N80:V80">SUM(N81:N82)</f>
        <v>6963785</v>
      </c>
      <c r="O80" s="50">
        <f t="shared" si="43"/>
        <v>2638993</v>
      </c>
      <c r="P80" s="49">
        <f t="shared" si="43"/>
        <v>2033045</v>
      </c>
      <c r="Q80" s="50">
        <f t="shared" si="43"/>
        <v>2560754</v>
      </c>
      <c r="R80" s="49">
        <f t="shared" si="43"/>
        <v>691837</v>
      </c>
      <c r="S80" s="49">
        <f t="shared" si="43"/>
        <v>1599380</v>
      </c>
      <c r="T80" s="49">
        <f t="shared" si="43"/>
        <v>671639</v>
      </c>
      <c r="U80" s="49">
        <f t="shared" si="43"/>
        <v>358761</v>
      </c>
      <c r="V80" s="49">
        <f t="shared" si="43"/>
        <v>17518194</v>
      </c>
      <c r="W80" s="9">
        <v>4020000</v>
      </c>
      <c r="X80" s="58" t="s">
        <v>45</v>
      </c>
      <c r="Y80" s="10">
        <f aca="true" t="shared" si="44" ref="Y80:Y93">SUM(N80-C80)</f>
        <v>0</v>
      </c>
      <c r="Z80" s="10">
        <f aca="true" t="shared" si="45" ref="Z80:Z93">SUM(O80-D80)</f>
        <v>0</v>
      </c>
      <c r="AA80" s="10">
        <f aca="true" t="shared" si="46" ref="AA80:AA93">SUM(P80-E80)</f>
        <v>0</v>
      </c>
      <c r="AB80" s="10">
        <f aca="true" t="shared" si="47" ref="AB80:AB93">SUM(Q80-F80)</f>
        <v>0</v>
      </c>
      <c r="AC80" s="10">
        <f aca="true" t="shared" si="48" ref="AC80:AC93">SUM(R80-G80)</f>
        <v>0</v>
      </c>
      <c r="AD80" s="10">
        <f aca="true" t="shared" si="49" ref="AD80:AD93">SUM(S80-H80)</f>
        <v>0</v>
      </c>
      <c r="AE80" s="10">
        <f aca="true" t="shared" si="50" ref="AE80:AE93">SUM(T80-I80)</f>
        <v>0</v>
      </c>
      <c r="AF80" s="10">
        <f aca="true" t="shared" si="51" ref="AF80:AF93">SUM(U80-J80)</f>
        <v>0</v>
      </c>
      <c r="AG80" s="10">
        <f aca="true" t="shared" si="52" ref="AG80:AG92">SUM(V80-K80)</f>
        <v>0</v>
      </c>
    </row>
    <row r="81" spans="1:33" ht="14.25">
      <c r="A81" s="9">
        <v>4020100</v>
      </c>
      <c r="B81" s="79" t="s">
        <v>40</v>
      </c>
      <c r="C81" s="46">
        <v>2215012</v>
      </c>
      <c r="D81" s="46">
        <v>796423</v>
      </c>
      <c r="E81" s="45">
        <v>617634</v>
      </c>
      <c r="F81" s="46">
        <v>869694</v>
      </c>
      <c r="G81" s="45">
        <v>255421</v>
      </c>
      <c r="H81" s="45">
        <v>594659</v>
      </c>
      <c r="I81" s="45">
        <v>253400</v>
      </c>
      <c r="J81" s="45">
        <v>144905</v>
      </c>
      <c r="K81" s="10">
        <f aca="true" t="shared" si="53" ref="K81:K92">SUM(C81+D81+E81+F81+G81+H81+I81+J81)</f>
        <v>5747148</v>
      </c>
      <c r="L81" s="9">
        <v>4020100</v>
      </c>
      <c r="M81" s="58" t="s">
        <v>40</v>
      </c>
      <c r="N81" s="46">
        <v>2215012</v>
      </c>
      <c r="O81" s="46">
        <v>796423</v>
      </c>
      <c r="P81" s="45">
        <v>617634</v>
      </c>
      <c r="Q81" s="46">
        <v>869694</v>
      </c>
      <c r="R81" s="45">
        <v>255421</v>
      </c>
      <c r="S81" s="45">
        <v>594659</v>
      </c>
      <c r="T81" s="45">
        <v>253400</v>
      </c>
      <c r="U81" s="45">
        <v>144905</v>
      </c>
      <c r="V81" s="10">
        <f aca="true" t="shared" si="54" ref="V81:V86">SUM(N81+O81+P81+Q81+R81+S81+T81+U81)</f>
        <v>5747148</v>
      </c>
      <c r="W81" s="9">
        <v>4020100</v>
      </c>
      <c r="X81" s="58" t="s">
        <v>40</v>
      </c>
      <c r="Y81" s="11">
        <f t="shared" si="44"/>
        <v>0</v>
      </c>
      <c r="Z81" s="11">
        <f t="shared" si="45"/>
        <v>0</v>
      </c>
      <c r="AA81" s="11">
        <f t="shared" si="46"/>
        <v>0</v>
      </c>
      <c r="AB81" s="11">
        <f t="shared" si="47"/>
        <v>0</v>
      </c>
      <c r="AC81" s="11">
        <f t="shared" si="48"/>
        <v>0</v>
      </c>
      <c r="AD81" s="11">
        <f t="shared" si="49"/>
        <v>0</v>
      </c>
      <c r="AE81" s="11">
        <f t="shared" si="50"/>
        <v>0</v>
      </c>
      <c r="AF81" s="11">
        <f t="shared" si="51"/>
        <v>0</v>
      </c>
      <c r="AG81" s="11">
        <f t="shared" si="52"/>
        <v>0</v>
      </c>
    </row>
    <row r="82" spans="1:33" ht="14.25">
      <c r="A82" s="9">
        <v>4020200</v>
      </c>
      <c r="B82" s="79" t="s">
        <v>36</v>
      </c>
      <c r="C82" s="46">
        <v>4748773</v>
      </c>
      <c r="D82" s="46">
        <v>1842570</v>
      </c>
      <c r="E82" s="45">
        <v>1415411</v>
      </c>
      <c r="F82" s="46">
        <v>1691060</v>
      </c>
      <c r="G82" s="45">
        <v>436416</v>
      </c>
      <c r="H82" s="45">
        <v>1004721</v>
      </c>
      <c r="I82" s="45">
        <v>418239</v>
      </c>
      <c r="J82" s="45">
        <v>213856</v>
      </c>
      <c r="K82" s="10">
        <f t="shared" si="53"/>
        <v>11771046</v>
      </c>
      <c r="L82" s="9">
        <v>4020200</v>
      </c>
      <c r="M82" s="58" t="s">
        <v>36</v>
      </c>
      <c r="N82" s="46">
        <v>4748773</v>
      </c>
      <c r="O82" s="46">
        <v>1842570</v>
      </c>
      <c r="P82" s="45">
        <v>1415411</v>
      </c>
      <c r="Q82" s="46">
        <v>1691060</v>
      </c>
      <c r="R82" s="45">
        <v>436416</v>
      </c>
      <c r="S82" s="45">
        <v>1004721</v>
      </c>
      <c r="T82" s="45">
        <v>418239</v>
      </c>
      <c r="U82" s="45">
        <v>213856</v>
      </c>
      <c r="V82" s="10">
        <f t="shared" si="54"/>
        <v>11771046</v>
      </c>
      <c r="W82" s="9">
        <v>4020200</v>
      </c>
      <c r="X82" s="58" t="s">
        <v>36</v>
      </c>
      <c r="Y82" s="11">
        <f t="shared" si="44"/>
        <v>0</v>
      </c>
      <c r="Z82" s="11">
        <f t="shared" si="45"/>
        <v>0</v>
      </c>
      <c r="AA82" s="11">
        <f t="shared" si="46"/>
        <v>0</v>
      </c>
      <c r="AB82" s="11">
        <f t="shared" si="47"/>
        <v>0</v>
      </c>
      <c r="AC82" s="11">
        <f t="shared" si="48"/>
        <v>0</v>
      </c>
      <c r="AD82" s="11">
        <f t="shared" si="49"/>
        <v>0</v>
      </c>
      <c r="AE82" s="11">
        <f t="shared" si="50"/>
        <v>0</v>
      </c>
      <c r="AF82" s="11">
        <f t="shared" si="51"/>
        <v>0</v>
      </c>
      <c r="AG82" s="11">
        <f t="shared" si="52"/>
        <v>0</v>
      </c>
    </row>
    <row r="83" spans="1:33" ht="14.25">
      <c r="A83" s="12"/>
      <c r="B83" s="79"/>
      <c r="C83" s="10"/>
      <c r="D83" s="10"/>
      <c r="E83" s="48"/>
      <c r="F83" s="10"/>
      <c r="G83" s="48"/>
      <c r="H83" s="48"/>
      <c r="I83" s="48"/>
      <c r="J83" s="48"/>
      <c r="K83" s="10">
        <f t="shared" si="53"/>
        <v>0</v>
      </c>
      <c r="L83" s="12"/>
      <c r="M83" s="58"/>
      <c r="N83" s="10"/>
      <c r="O83" s="10"/>
      <c r="P83" s="48"/>
      <c r="Q83" s="10"/>
      <c r="R83" s="48"/>
      <c r="S83" s="48"/>
      <c r="T83" s="48"/>
      <c r="U83" s="48"/>
      <c r="V83" s="10">
        <f t="shared" si="54"/>
        <v>0</v>
      </c>
      <c r="W83" s="12"/>
      <c r="X83" s="58"/>
      <c r="Y83" s="11">
        <f t="shared" si="44"/>
        <v>0</v>
      </c>
      <c r="Z83" s="11">
        <f t="shared" si="45"/>
        <v>0</v>
      </c>
      <c r="AA83" s="11">
        <f t="shared" si="46"/>
        <v>0</v>
      </c>
      <c r="AB83" s="11">
        <f t="shared" si="47"/>
        <v>0</v>
      </c>
      <c r="AC83" s="11">
        <f t="shared" si="48"/>
        <v>0</v>
      </c>
      <c r="AD83" s="11">
        <f t="shared" si="49"/>
        <v>0</v>
      </c>
      <c r="AE83" s="11">
        <f t="shared" si="50"/>
        <v>0</v>
      </c>
      <c r="AF83" s="11">
        <f t="shared" si="51"/>
        <v>0</v>
      </c>
      <c r="AG83" s="11">
        <f t="shared" si="52"/>
        <v>0</v>
      </c>
    </row>
    <row r="84" spans="1:33" ht="14.25">
      <c r="A84" s="9">
        <v>4040000</v>
      </c>
      <c r="B84" s="79" t="s">
        <v>26</v>
      </c>
      <c r="C84" s="10">
        <v>68273253</v>
      </c>
      <c r="D84" s="10">
        <v>0</v>
      </c>
      <c r="E84" s="48">
        <v>0</v>
      </c>
      <c r="F84" s="10">
        <v>0</v>
      </c>
      <c r="G84" s="48">
        <v>0</v>
      </c>
      <c r="H84" s="48">
        <v>0</v>
      </c>
      <c r="I84" s="48">
        <v>0</v>
      </c>
      <c r="J84" s="48">
        <v>0</v>
      </c>
      <c r="K84" s="10">
        <f t="shared" si="53"/>
        <v>68273253</v>
      </c>
      <c r="L84" s="9">
        <v>4040000</v>
      </c>
      <c r="M84" s="58" t="s">
        <v>26</v>
      </c>
      <c r="N84" s="10">
        <v>68273253</v>
      </c>
      <c r="O84" s="10">
        <v>0</v>
      </c>
      <c r="P84" s="48">
        <v>0</v>
      </c>
      <c r="Q84" s="10">
        <v>0</v>
      </c>
      <c r="R84" s="48">
        <v>0</v>
      </c>
      <c r="S84" s="48">
        <v>0</v>
      </c>
      <c r="T84" s="48">
        <v>0</v>
      </c>
      <c r="U84" s="48">
        <v>0</v>
      </c>
      <c r="V84" s="10">
        <f t="shared" si="54"/>
        <v>68273253</v>
      </c>
      <c r="W84" s="9">
        <v>4040000</v>
      </c>
      <c r="X84" s="58" t="s">
        <v>26</v>
      </c>
      <c r="Y84" s="11">
        <f t="shared" si="44"/>
        <v>0</v>
      </c>
      <c r="Z84" s="11">
        <f t="shared" si="45"/>
        <v>0</v>
      </c>
      <c r="AA84" s="11">
        <f t="shared" si="46"/>
        <v>0</v>
      </c>
      <c r="AB84" s="11">
        <f t="shared" si="47"/>
        <v>0</v>
      </c>
      <c r="AC84" s="11">
        <f t="shared" si="48"/>
        <v>0</v>
      </c>
      <c r="AD84" s="11">
        <f t="shared" si="49"/>
        <v>0</v>
      </c>
      <c r="AE84" s="11">
        <f t="shared" si="50"/>
        <v>0</v>
      </c>
      <c r="AF84" s="11">
        <f t="shared" si="51"/>
        <v>0</v>
      </c>
      <c r="AG84" s="11">
        <f t="shared" si="52"/>
        <v>0</v>
      </c>
    </row>
    <row r="85" spans="1:33" ht="7.5" customHeight="1">
      <c r="A85" s="9"/>
      <c r="B85" s="79"/>
      <c r="C85" s="10"/>
      <c r="D85" s="10"/>
      <c r="E85" s="48"/>
      <c r="F85" s="10"/>
      <c r="G85" s="48"/>
      <c r="H85" s="48"/>
      <c r="I85" s="48"/>
      <c r="J85" s="48"/>
      <c r="K85" s="10">
        <f t="shared" si="53"/>
        <v>0</v>
      </c>
      <c r="L85" s="9"/>
      <c r="M85" s="58"/>
      <c r="N85" s="10"/>
      <c r="O85" s="10"/>
      <c r="P85" s="48"/>
      <c r="Q85" s="10"/>
      <c r="R85" s="48"/>
      <c r="S85" s="48"/>
      <c r="T85" s="48"/>
      <c r="U85" s="48"/>
      <c r="V85" s="10">
        <f t="shared" si="54"/>
        <v>0</v>
      </c>
      <c r="W85" s="9"/>
      <c r="X85" s="58"/>
      <c r="Y85" s="11">
        <f t="shared" si="44"/>
        <v>0</v>
      </c>
      <c r="Z85" s="11">
        <f t="shared" si="45"/>
        <v>0</v>
      </c>
      <c r="AA85" s="11">
        <f t="shared" si="46"/>
        <v>0</v>
      </c>
      <c r="AB85" s="11">
        <f t="shared" si="47"/>
        <v>0</v>
      </c>
      <c r="AC85" s="11">
        <f t="shared" si="48"/>
        <v>0</v>
      </c>
      <c r="AD85" s="11">
        <f t="shared" si="49"/>
        <v>0</v>
      </c>
      <c r="AE85" s="11">
        <f t="shared" si="50"/>
        <v>0</v>
      </c>
      <c r="AF85" s="11">
        <f t="shared" si="51"/>
        <v>0</v>
      </c>
      <c r="AG85" s="11">
        <f t="shared" si="52"/>
        <v>0</v>
      </c>
    </row>
    <row r="86" spans="1:33" ht="15" customHeight="1">
      <c r="A86" s="9">
        <v>4060000</v>
      </c>
      <c r="B86" s="79" t="s">
        <v>82</v>
      </c>
      <c r="C86" s="10">
        <v>3875517</v>
      </c>
      <c r="D86" s="10">
        <v>0</v>
      </c>
      <c r="E86" s="48">
        <v>0</v>
      </c>
      <c r="F86" s="10">
        <v>0</v>
      </c>
      <c r="G86" s="48">
        <v>0</v>
      </c>
      <c r="H86" s="48">
        <v>0</v>
      </c>
      <c r="I86" s="48">
        <v>0</v>
      </c>
      <c r="J86" s="48">
        <v>0</v>
      </c>
      <c r="K86" s="10">
        <f t="shared" si="53"/>
        <v>3875517</v>
      </c>
      <c r="L86" s="9">
        <v>4060000</v>
      </c>
      <c r="M86" s="58" t="s">
        <v>82</v>
      </c>
      <c r="N86" s="10">
        <v>3875517</v>
      </c>
      <c r="O86" s="10">
        <v>0</v>
      </c>
      <c r="P86" s="48">
        <v>0</v>
      </c>
      <c r="Q86" s="10">
        <v>0</v>
      </c>
      <c r="R86" s="48">
        <v>0</v>
      </c>
      <c r="S86" s="48">
        <v>0</v>
      </c>
      <c r="T86" s="48">
        <v>0</v>
      </c>
      <c r="U86" s="48">
        <v>0</v>
      </c>
      <c r="V86" s="10">
        <f t="shared" si="54"/>
        <v>3875517</v>
      </c>
      <c r="W86" s="9"/>
      <c r="X86" s="58"/>
      <c r="Y86" s="11"/>
      <c r="Z86" s="11"/>
      <c r="AA86" s="11"/>
      <c r="AB86" s="11"/>
      <c r="AC86" s="11"/>
      <c r="AD86" s="11"/>
      <c r="AE86" s="11"/>
      <c r="AF86" s="11"/>
      <c r="AG86" s="11"/>
    </row>
    <row r="87" spans="1:33" ht="7.5" customHeight="1">
      <c r="A87" s="9"/>
      <c r="B87" s="79"/>
      <c r="C87" s="10"/>
      <c r="D87" s="10"/>
      <c r="E87" s="48"/>
      <c r="F87" s="10"/>
      <c r="G87" s="48"/>
      <c r="H87" s="48"/>
      <c r="I87" s="48"/>
      <c r="J87" s="48"/>
      <c r="K87" s="10"/>
      <c r="L87" s="9"/>
      <c r="M87" s="58"/>
      <c r="N87" s="10"/>
      <c r="O87" s="10"/>
      <c r="P87" s="48"/>
      <c r="Q87" s="10"/>
      <c r="R87" s="48"/>
      <c r="S87" s="48"/>
      <c r="T87" s="48"/>
      <c r="U87" s="48"/>
      <c r="V87" s="10"/>
      <c r="W87" s="9"/>
      <c r="X87" s="58"/>
      <c r="Y87" s="11"/>
      <c r="Z87" s="11"/>
      <c r="AA87" s="11"/>
      <c r="AB87" s="11"/>
      <c r="AC87" s="11"/>
      <c r="AD87" s="11"/>
      <c r="AE87" s="11"/>
      <c r="AF87" s="11"/>
      <c r="AG87" s="11"/>
    </row>
    <row r="88" spans="1:33" ht="40.5" customHeight="1">
      <c r="A88" s="9">
        <v>4080000</v>
      </c>
      <c r="B88" s="79" t="s">
        <v>80</v>
      </c>
      <c r="C88" s="10">
        <v>498801</v>
      </c>
      <c r="D88" s="10">
        <v>0</v>
      </c>
      <c r="E88" s="48">
        <v>699516</v>
      </c>
      <c r="F88" s="10">
        <v>10344660</v>
      </c>
      <c r="G88" s="48">
        <f>6102000-1142434</f>
        <v>4959566</v>
      </c>
      <c r="H88" s="48">
        <v>11747112</v>
      </c>
      <c r="I88" s="48">
        <v>12019851</v>
      </c>
      <c r="J88" s="48">
        <v>3795954</v>
      </c>
      <c r="K88" s="10">
        <f>SUM(C88+D88+E88+F88+G88+H88+I88+J88)</f>
        <v>44065460</v>
      </c>
      <c r="L88" s="9">
        <v>4080000</v>
      </c>
      <c r="M88" s="58" t="s">
        <v>75</v>
      </c>
      <c r="N88" s="10">
        <v>498801</v>
      </c>
      <c r="O88" s="10">
        <v>0</v>
      </c>
      <c r="P88" s="48">
        <v>699516</v>
      </c>
      <c r="Q88" s="10">
        <v>10344660</v>
      </c>
      <c r="R88" s="48">
        <f>6102000-1142434</f>
        <v>4959566</v>
      </c>
      <c r="S88" s="48">
        <v>11747112</v>
      </c>
      <c r="T88" s="48">
        <v>12019851</v>
      </c>
      <c r="U88" s="48">
        <v>3795954</v>
      </c>
      <c r="V88" s="10">
        <f>SUM(N88+O88+P88+Q88+R88+S88+T88+U88)</f>
        <v>44065460</v>
      </c>
      <c r="W88" s="9">
        <v>4080000</v>
      </c>
      <c r="X88" s="58" t="s">
        <v>75</v>
      </c>
      <c r="Y88" s="11">
        <f aca="true" t="shared" si="55" ref="Y88:AF88">SUM(N88-C88)</f>
        <v>0</v>
      </c>
      <c r="Z88" s="11">
        <f t="shared" si="55"/>
        <v>0</v>
      </c>
      <c r="AA88" s="11">
        <f t="shared" si="55"/>
        <v>0</v>
      </c>
      <c r="AB88" s="11">
        <f t="shared" si="55"/>
        <v>0</v>
      </c>
      <c r="AC88" s="11">
        <f t="shared" si="55"/>
        <v>0</v>
      </c>
      <c r="AD88" s="11">
        <f t="shared" si="55"/>
        <v>0</v>
      </c>
      <c r="AE88" s="11">
        <f t="shared" si="55"/>
        <v>0</v>
      </c>
      <c r="AF88" s="11">
        <f t="shared" si="55"/>
        <v>0</v>
      </c>
      <c r="AG88" s="11">
        <f t="shared" si="52"/>
        <v>0</v>
      </c>
    </row>
    <row r="89" spans="1:33" ht="7.5" customHeight="1">
      <c r="A89" s="18"/>
      <c r="B89" s="98"/>
      <c r="C89" s="14"/>
      <c r="D89" s="14"/>
      <c r="E89" s="36"/>
      <c r="F89" s="14"/>
      <c r="G89" s="36"/>
      <c r="H89" s="36"/>
      <c r="I89" s="36"/>
      <c r="J89" s="36"/>
      <c r="K89" s="14">
        <f t="shared" si="53"/>
        <v>0</v>
      </c>
      <c r="L89" s="18"/>
      <c r="M89" s="78"/>
      <c r="N89" s="14"/>
      <c r="O89" s="14"/>
      <c r="P89" s="36"/>
      <c r="Q89" s="14"/>
      <c r="R89" s="36"/>
      <c r="S89" s="36"/>
      <c r="T89" s="36"/>
      <c r="U89" s="36"/>
      <c r="V89" s="14">
        <f>SUM(N89+O89+P89+Q89+R89+S89+T89+U89)</f>
        <v>0</v>
      </c>
      <c r="W89" s="18"/>
      <c r="X89" s="78"/>
      <c r="Y89" s="11">
        <f t="shared" si="44"/>
        <v>0</v>
      </c>
      <c r="Z89" s="11">
        <f t="shared" si="45"/>
        <v>0</v>
      </c>
      <c r="AA89" s="11">
        <f t="shared" si="46"/>
        <v>0</v>
      </c>
      <c r="AB89" s="11">
        <f t="shared" si="47"/>
        <v>0</v>
      </c>
      <c r="AC89" s="11">
        <f t="shared" si="48"/>
        <v>0</v>
      </c>
      <c r="AD89" s="11">
        <f t="shared" si="49"/>
        <v>0</v>
      </c>
      <c r="AE89" s="11">
        <f t="shared" si="50"/>
        <v>0</v>
      </c>
      <c r="AF89" s="11">
        <f t="shared" si="51"/>
        <v>0</v>
      </c>
      <c r="AG89" s="11">
        <f t="shared" si="52"/>
        <v>0</v>
      </c>
    </row>
    <row r="90" spans="1:33" ht="14.25">
      <c r="A90" s="9">
        <v>4100000</v>
      </c>
      <c r="B90" s="79" t="s">
        <v>73</v>
      </c>
      <c r="C90" s="54">
        <v>138231825</v>
      </c>
      <c r="D90" s="54">
        <v>1957533</v>
      </c>
      <c r="E90" s="54">
        <v>24199865</v>
      </c>
      <c r="F90" s="54">
        <v>8117177</v>
      </c>
      <c r="G90" s="54">
        <v>3663848</v>
      </c>
      <c r="H90" s="54">
        <v>4140677</v>
      </c>
      <c r="I90" s="54">
        <v>1093533</v>
      </c>
      <c r="J90" s="54">
        <v>5181406</v>
      </c>
      <c r="K90" s="10">
        <f>SUM(C90:J90)</f>
        <v>186585864</v>
      </c>
      <c r="L90" s="9">
        <v>4100000</v>
      </c>
      <c r="M90" s="79" t="s">
        <v>73</v>
      </c>
      <c r="N90" s="54">
        <v>138231825</v>
      </c>
      <c r="O90" s="54">
        <v>1957533</v>
      </c>
      <c r="P90" s="54">
        <v>24199865</v>
      </c>
      <c r="Q90" s="54">
        <v>8117177</v>
      </c>
      <c r="R90" s="54">
        <v>3663848</v>
      </c>
      <c r="S90" s="54">
        <v>4140677</v>
      </c>
      <c r="T90" s="54">
        <v>1093533</v>
      </c>
      <c r="U90" s="54">
        <v>5181406</v>
      </c>
      <c r="V90" s="10">
        <f>SUM(N90:U90)</f>
        <v>186585864</v>
      </c>
      <c r="W90" s="9">
        <v>4100000</v>
      </c>
      <c r="X90" s="79" t="s">
        <v>73</v>
      </c>
      <c r="Y90" s="11">
        <f t="shared" si="44"/>
        <v>0</v>
      </c>
      <c r="Z90" s="11">
        <f t="shared" si="45"/>
        <v>0</v>
      </c>
      <c r="AA90" s="11">
        <f t="shared" si="46"/>
        <v>0</v>
      </c>
      <c r="AB90" s="11">
        <f t="shared" si="47"/>
        <v>0</v>
      </c>
      <c r="AC90" s="11">
        <f t="shared" si="48"/>
        <v>0</v>
      </c>
      <c r="AD90" s="11">
        <f t="shared" si="49"/>
        <v>0</v>
      </c>
      <c r="AE90" s="11">
        <f t="shared" si="50"/>
        <v>0</v>
      </c>
      <c r="AF90" s="11">
        <f t="shared" si="51"/>
        <v>0</v>
      </c>
      <c r="AG90" s="11">
        <f t="shared" si="52"/>
        <v>0</v>
      </c>
    </row>
    <row r="91" spans="1:33" ht="7.5" customHeight="1" thickBot="1">
      <c r="A91" s="38"/>
      <c r="B91" s="99"/>
      <c r="C91" s="19"/>
      <c r="D91" s="19"/>
      <c r="E91" s="39"/>
      <c r="F91" s="19"/>
      <c r="G91" s="39"/>
      <c r="H91" s="39"/>
      <c r="I91" s="39"/>
      <c r="J91" s="39"/>
      <c r="K91" s="19"/>
      <c r="L91" s="38"/>
      <c r="M91" s="59"/>
      <c r="N91" s="19"/>
      <c r="O91" s="19"/>
      <c r="P91" s="39"/>
      <c r="Q91" s="19"/>
      <c r="R91" s="39"/>
      <c r="S91" s="39"/>
      <c r="T91" s="39"/>
      <c r="U91" s="39"/>
      <c r="V91" s="19"/>
      <c r="W91" s="38"/>
      <c r="X91" s="59"/>
      <c r="Y91" s="19">
        <f t="shared" si="44"/>
        <v>0</v>
      </c>
      <c r="Z91" s="19">
        <f t="shared" si="45"/>
        <v>0</v>
      </c>
      <c r="AA91" s="19">
        <f t="shared" si="46"/>
        <v>0</v>
      </c>
      <c r="AB91" s="19">
        <f t="shared" si="47"/>
        <v>0</v>
      </c>
      <c r="AC91" s="19">
        <f t="shared" si="48"/>
        <v>0</v>
      </c>
      <c r="AD91" s="19">
        <f t="shared" si="49"/>
        <v>0</v>
      </c>
      <c r="AE91" s="19">
        <f t="shared" si="50"/>
        <v>0</v>
      </c>
      <c r="AF91" s="19">
        <f t="shared" si="51"/>
        <v>0</v>
      </c>
      <c r="AG91" s="19">
        <f t="shared" si="52"/>
        <v>0</v>
      </c>
    </row>
    <row r="92" spans="1:33" s="37" customFormat="1" ht="15.75" thickBot="1">
      <c r="A92" s="83">
        <v>5000000</v>
      </c>
      <c r="B92" s="100" t="s">
        <v>34</v>
      </c>
      <c r="C92" s="7">
        <f>136486861+878000</f>
        <v>137364861</v>
      </c>
      <c r="D92" s="7">
        <f>6795653-3186286</f>
        <v>3609367</v>
      </c>
      <c r="E92" s="55">
        <f>46332905+3186286</f>
        <v>49519191</v>
      </c>
      <c r="F92" s="7">
        <f>23719616-2145</f>
        <v>23717471</v>
      </c>
      <c r="G92" s="55">
        <f>11003509-7502</f>
        <v>10996007</v>
      </c>
      <c r="H92" s="55">
        <v>14022581</v>
      </c>
      <c r="I92" s="55">
        <v>21320566</v>
      </c>
      <c r="J92" s="55">
        <v>6920416</v>
      </c>
      <c r="K92" s="7">
        <f t="shared" si="53"/>
        <v>267470460</v>
      </c>
      <c r="L92" s="83">
        <v>5000000</v>
      </c>
      <c r="M92" s="62" t="s">
        <v>34</v>
      </c>
      <c r="N92" s="7">
        <f>136486861+878000</f>
        <v>137364861</v>
      </c>
      <c r="O92" s="7">
        <f>6795653-3186286</f>
        <v>3609367</v>
      </c>
      <c r="P92" s="55">
        <f>46332905+3186286</f>
        <v>49519191</v>
      </c>
      <c r="Q92" s="7">
        <f>23719616-2145</f>
        <v>23717471</v>
      </c>
      <c r="R92" s="55">
        <f>11003509-7502</f>
        <v>10996007</v>
      </c>
      <c r="S92" s="55">
        <v>14022581</v>
      </c>
      <c r="T92" s="55">
        <v>21320566</v>
      </c>
      <c r="U92" s="55">
        <v>6920416</v>
      </c>
      <c r="V92" s="7">
        <f>SUM(N92+O92+P92+Q92+R92+S92+T92+U92)</f>
        <v>267470460</v>
      </c>
      <c r="W92" s="83">
        <v>5000000</v>
      </c>
      <c r="X92" s="62" t="s">
        <v>34</v>
      </c>
      <c r="Y92" s="7">
        <f t="shared" si="44"/>
        <v>0</v>
      </c>
      <c r="Z92" s="7">
        <f t="shared" si="45"/>
        <v>0</v>
      </c>
      <c r="AA92" s="7">
        <f t="shared" si="46"/>
        <v>0</v>
      </c>
      <c r="AB92" s="7">
        <f t="shared" si="47"/>
        <v>0</v>
      </c>
      <c r="AC92" s="7">
        <f t="shared" si="48"/>
        <v>0</v>
      </c>
      <c r="AD92" s="7">
        <f t="shared" si="49"/>
        <v>0</v>
      </c>
      <c r="AE92" s="7">
        <f t="shared" si="50"/>
        <v>0</v>
      </c>
      <c r="AF92" s="7">
        <f t="shared" si="51"/>
        <v>0</v>
      </c>
      <c r="AG92" s="7">
        <f t="shared" si="52"/>
        <v>0</v>
      </c>
    </row>
    <row r="93" spans="1:33" ht="15.75" thickBot="1">
      <c r="A93" s="71"/>
      <c r="B93" s="101" t="s">
        <v>74</v>
      </c>
      <c r="C93" s="103">
        <f>SUM(C14+C52+C76+C92)</f>
        <v>1273635656</v>
      </c>
      <c r="D93" s="72">
        <f aca="true" t="shared" si="56" ref="D93:J93">SUM(D14+D52+D76+D92)</f>
        <v>238174739</v>
      </c>
      <c r="E93" s="72">
        <f t="shared" si="56"/>
        <v>317985012</v>
      </c>
      <c r="F93" s="72">
        <f t="shared" si="56"/>
        <v>298733448</v>
      </c>
      <c r="G93" s="72">
        <f t="shared" si="56"/>
        <v>97280799</v>
      </c>
      <c r="H93" s="72">
        <f t="shared" si="56"/>
        <v>139609560</v>
      </c>
      <c r="I93" s="72">
        <f t="shared" si="56"/>
        <v>87103739</v>
      </c>
      <c r="J93" s="72">
        <f t="shared" si="56"/>
        <v>51531206</v>
      </c>
      <c r="K93" s="72">
        <f>SUM(K14+K52+K76+K92)</f>
        <v>2504054159</v>
      </c>
      <c r="L93" s="71"/>
      <c r="M93" s="80" t="s">
        <v>74</v>
      </c>
      <c r="N93" s="103">
        <f>SUM(N14+N52+N76+N92)</f>
        <v>1273635656</v>
      </c>
      <c r="O93" s="72">
        <f aca="true" t="shared" si="57" ref="O93:U93">SUM(O14+O52+O76+O92)</f>
        <v>238174739</v>
      </c>
      <c r="P93" s="72">
        <f t="shared" si="57"/>
        <v>320186140</v>
      </c>
      <c r="Q93" s="72">
        <f t="shared" si="57"/>
        <v>298733448</v>
      </c>
      <c r="R93" s="72">
        <f t="shared" si="57"/>
        <v>97280799</v>
      </c>
      <c r="S93" s="72">
        <f t="shared" si="57"/>
        <v>139609560</v>
      </c>
      <c r="T93" s="72">
        <f t="shared" si="57"/>
        <v>87103739</v>
      </c>
      <c r="U93" s="72">
        <f t="shared" si="57"/>
        <v>51531206</v>
      </c>
      <c r="V93" s="72">
        <f>SUM(V14+V52+V76+V92)</f>
        <v>2506255287</v>
      </c>
      <c r="W93" s="71"/>
      <c r="X93" s="80" t="s">
        <v>74</v>
      </c>
      <c r="Y93" s="7">
        <f t="shared" si="44"/>
        <v>0</v>
      </c>
      <c r="Z93" s="7">
        <f t="shared" si="45"/>
        <v>0</v>
      </c>
      <c r="AA93" s="7">
        <f t="shared" si="46"/>
        <v>2201128</v>
      </c>
      <c r="AB93" s="7">
        <f t="shared" si="47"/>
        <v>0</v>
      </c>
      <c r="AC93" s="7">
        <f t="shared" si="48"/>
        <v>0</v>
      </c>
      <c r="AD93" s="7">
        <f t="shared" si="49"/>
        <v>0</v>
      </c>
      <c r="AE93" s="7">
        <f t="shared" si="50"/>
        <v>0</v>
      </c>
      <c r="AF93" s="7">
        <f t="shared" si="51"/>
        <v>0</v>
      </c>
      <c r="AG93" s="7">
        <f>SUM(V93-K93)</f>
        <v>2201128</v>
      </c>
    </row>
    <row r="94" spans="1:11" ht="12.75" customHeight="1">
      <c r="A94" s="1"/>
      <c r="B94" s="20"/>
      <c r="C94" s="1"/>
      <c r="D94" s="1"/>
      <c r="E94" s="1"/>
      <c r="F94" s="1"/>
      <c r="G94" s="1"/>
      <c r="H94" s="1"/>
      <c r="I94" s="1"/>
      <c r="J94" s="1"/>
      <c r="K94" s="1"/>
    </row>
    <row r="95" spans="1:11" s="85" customFormat="1" ht="12.75" customHeight="1">
      <c r="A95" s="84"/>
      <c r="B95" s="84"/>
      <c r="C95" s="84"/>
      <c r="D95" s="84"/>
      <c r="E95" s="84"/>
      <c r="F95" s="84"/>
      <c r="G95" s="84"/>
      <c r="H95" s="84"/>
      <c r="I95" s="84"/>
      <c r="J95" s="84"/>
      <c r="K95" s="84"/>
    </row>
    <row r="96" spans="1:11" ht="12.75" customHeight="1">
      <c r="A96" s="21"/>
      <c r="B96" s="5"/>
      <c r="C96" s="21"/>
      <c r="D96" s="21"/>
      <c r="E96" s="21"/>
      <c r="F96" s="21"/>
      <c r="G96" s="21"/>
      <c r="H96" s="21"/>
      <c r="I96" s="21"/>
      <c r="J96" s="21"/>
      <c r="K96" s="21"/>
    </row>
    <row r="97" spans="1:33" ht="12.75" customHeight="1">
      <c r="A97" s="1"/>
      <c r="B97" s="20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Y97" s="4"/>
      <c r="Z97" s="4"/>
      <c r="AA97" s="4"/>
      <c r="AB97" s="4"/>
      <c r="AC97" s="4"/>
      <c r="AD97" s="4"/>
      <c r="AE97" s="4"/>
      <c r="AF97" s="4"/>
      <c r="AG97" s="4"/>
    </row>
    <row r="98" spans="1:11" ht="12.75" customHeight="1">
      <c r="A98" s="1"/>
      <c r="B98" s="20"/>
      <c r="C98" s="1"/>
      <c r="D98" s="1"/>
      <c r="E98" s="1"/>
      <c r="F98" s="1"/>
      <c r="G98" s="1"/>
      <c r="H98" s="1"/>
      <c r="I98" s="1"/>
      <c r="J98" s="1"/>
      <c r="K98" s="1"/>
    </row>
    <row r="99" spans="1:11" ht="12.75" customHeight="1">
      <c r="A99" s="1"/>
      <c r="B99" s="20"/>
      <c r="C99" s="1"/>
      <c r="D99" s="1"/>
      <c r="E99" s="1"/>
      <c r="F99" s="1"/>
      <c r="G99" s="1"/>
      <c r="H99" s="1"/>
      <c r="I99" s="1"/>
      <c r="J99" s="1"/>
      <c r="K99" s="1"/>
    </row>
    <row r="100" spans="1:11" ht="12.75" customHeight="1">
      <c r="A100" s="1"/>
      <c r="B100" s="20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2.75" customHeight="1">
      <c r="A101" s="1"/>
      <c r="B101" s="20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2.75" customHeight="1">
      <c r="A102" s="1"/>
      <c r="B102" s="20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2.75" customHeight="1">
      <c r="A103" s="1"/>
      <c r="B103" s="20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2.75" customHeight="1">
      <c r="A104" s="1"/>
      <c r="B104" s="20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2.75" customHeight="1">
      <c r="A105" s="1"/>
      <c r="B105" s="20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2.75" customHeight="1">
      <c r="A106" s="1"/>
      <c r="B106" s="20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2.75" customHeight="1">
      <c r="A107" s="1"/>
      <c r="B107" s="20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2.75" customHeight="1">
      <c r="A108" s="1"/>
      <c r="B108" s="20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2.75" customHeight="1">
      <c r="A109" s="1"/>
      <c r="B109" s="20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2.75" customHeight="1">
      <c r="A110" s="1"/>
      <c r="B110" s="20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2.75" customHeight="1">
      <c r="A111" s="1"/>
      <c r="B111" s="20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2.75" customHeight="1">
      <c r="A112" s="1"/>
      <c r="B112" s="20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2.75" customHeight="1">
      <c r="A113" s="1"/>
      <c r="B113" s="20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2.75" customHeight="1">
      <c r="A114" s="1"/>
      <c r="B114" s="20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2.75" customHeight="1">
      <c r="A115" s="1"/>
      <c r="B115" s="20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2.75" customHeight="1">
      <c r="A116" s="1"/>
      <c r="B116" s="20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2.75" customHeight="1">
      <c r="A117" s="1"/>
      <c r="B117" s="20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2.75" customHeight="1">
      <c r="A118" s="1"/>
      <c r="B118" s="20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2.75" customHeight="1">
      <c r="A119" s="1"/>
      <c r="B119" s="20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2.75" customHeight="1">
      <c r="A120" s="1"/>
      <c r="B120" s="20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2.75" customHeight="1">
      <c r="A121" s="1"/>
      <c r="B121" s="20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2.75" customHeight="1">
      <c r="A122" s="1"/>
      <c r="B122" s="20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2.75" customHeight="1">
      <c r="A123" s="1"/>
      <c r="B123" s="20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2.75" customHeight="1">
      <c r="A124" s="1"/>
      <c r="B124" s="20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2.75" customHeight="1">
      <c r="A125" s="1"/>
      <c r="B125" s="20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2.75" customHeight="1">
      <c r="A126" s="1"/>
      <c r="B126" s="20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2.75" customHeight="1">
      <c r="A127" s="1"/>
      <c r="B127" s="20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2.75" customHeight="1">
      <c r="A128" s="21"/>
      <c r="B128" s="5"/>
      <c r="C128" s="21"/>
      <c r="D128" s="21"/>
      <c r="E128" s="21"/>
      <c r="F128" s="21"/>
      <c r="G128" s="21"/>
      <c r="H128" s="21"/>
      <c r="I128" s="21"/>
      <c r="J128" s="21"/>
      <c r="K128" s="21"/>
    </row>
    <row r="129" spans="1:11" ht="12.75" customHeight="1">
      <c r="A129" s="1"/>
      <c r="B129" s="20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2.75" customHeight="1">
      <c r="A130" s="1"/>
      <c r="B130" s="20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2.75" customHeight="1">
      <c r="A131" s="1"/>
      <c r="B131" s="20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2.75" customHeight="1">
      <c r="A132" s="1"/>
      <c r="B132" s="20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2.75" customHeight="1">
      <c r="A133" s="1"/>
      <c r="B133" s="20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2.75" customHeight="1">
      <c r="A134" s="1"/>
      <c r="B134" s="20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2.75" customHeight="1">
      <c r="A135" s="1"/>
      <c r="B135" s="20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2.75" customHeight="1">
      <c r="A136" s="1"/>
      <c r="B136" s="20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2.75" customHeight="1">
      <c r="A137" s="1"/>
      <c r="B137" s="20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2.75" customHeight="1">
      <c r="A138" s="1"/>
      <c r="B138" s="20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2.75" customHeight="1">
      <c r="A139" s="1"/>
      <c r="B139" s="20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2.75" customHeight="1">
      <c r="A140" s="1"/>
      <c r="B140" s="20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2.75" customHeight="1">
      <c r="A141" s="1"/>
      <c r="B141" s="20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2.75" customHeight="1">
      <c r="A142" s="1"/>
      <c r="B142" s="20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2.75" customHeight="1">
      <c r="A143" s="1"/>
      <c r="B143" s="20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2.75" customHeight="1">
      <c r="A144" s="1"/>
      <c r="B144" s="20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2.75" customHeight="1">
      <c r="A145" s="1"/>
      <c r="B145" s="20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2.75" customHeight="1">
      <c r="A146" s="1"/>
      <c r="B146" s="20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2.75" customHeight="1">
      <c r="A147" s="1"/>
      <c r="B147" s="20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2.75" customHeight="1">
      <c r="A148" s="1"/>
      <c r="B148" s="20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2.75" customHeight="1">
      <c r="A149" s="1"/>
      <c r="B149" s="20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2.75" customHeight="1">
      <c r="A150" s="1"/>
      <c r="B150" s="5"/>
      <c r="C150" s="22"/>
      <c r="D150" s="22"/>
      <c r="E150" s="22"/>
      <c r="F150" s="22"/>
      <c r="G150" s="22"/>
      <c r="H150" s="22"/>
      <c r="I150" s="22"/>
      <c r="J150" s="22"/>
      <c r="K150" s="22"/>
    </row>
    <row r="151" spans="1:11" ht="12.75" customHeight="1">
      <c r="A151" s="1"/>
      <c r="B151" s="5"/>
      <c r="C151" s="22"/>
      <c r="D151" s="22"/>
      <c r="E151" s="22"/>
      <c r="F151" s="22"/>
      <c r="G151" s="22"/>
      <c r="H151" s="22"/>
      <c r="I151" s="22"/>
      <c r="J151" s="22"/>
      <c r="K151" s="22"/>
    </row>
    <row r="152" spans="1:11" ht="12.75" customHeight="1">
      <c r="A152" s="1"/>
      <c r="B152" s="20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2.75" customHeight="1">
      <c r="A153" s="1"/>
      <c r="B153" s="20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2.75" customHeight="1">
      <c r="A154" s="1"/>
      <c r="B154" s="20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2.75" customHeight="1">
      <c r="A155" s="1"/>
      <c r="B155" s="20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2.75" customHeight="1">
      <c r="A156" s="1"/>
      <c r="B156" s="20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2.75" customHeight="1">
      <c r="A157" s="1"/>
      <c r="B157" s="20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2.75" customHeight="1">
      <c r="A158" s="1"/>
      <c r="B158" s="20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2.75" customHeight="1">
      <c r="A159" s="1"/>
      <c r="B159" s="20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2.75" customHeight="1">
      <c r="A160" s="1"/>
      <c r="B160" s="20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2.75" customHeight="1">
      <c r="A161" s="1"/>
      <c r="B161" s="20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2.75" customHeight="1">
      <c r="A162" s="1"/>
      <c r="B162" s="20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2.75" customHeight="1">
      <c r="A163" s="1"/>
      <c r="B163" s="20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2.75" customHeight="1">
      <c r="A164" s="1"/>
      <c r="B164" s="20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2.75" customHeight="1">
      <c r="A165" s="1"/>
      <c r="B165" s="20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2.75" customHeight="1">
      <c r="A166" s="1"/>
      <c r="B166" s="20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2.75" customHeight="1">
      <c r="A167" s="1"/>
      <c r="B167" s="20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2.75" customHeight="1">
      <c r="A168" s="1"/>
      <c r="B168" s="20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2.75" customHeight="1">
      <c r="A169" s="1"/>
      <c r="B169" s="20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2.75" customHeight="1">
      <c r="A170" s="1"/>
      <c r="B170" s="20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2.75" customHeight="1">
      <c r="A171" s="1"/>
      <c r="B171" s="20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2.75" customHeight="1">
      <c r="A172" s="1"/>
      <c r="B172" s="5"/>
      <c r="C172" s="23"/>
      <c r="D172" s="23"/>
      <c r="E172" s="23"/>
      <c r="F172" s="23"/>
      <c r="G172" s="23"/>
      <c r="H172" s="23"/>
      <c r="I172" s="23"/>
      <c r="J172" s="23"/>
      <c r="K172" s="23"/>
    </row>
    <row r="173" spans="1:11" ht="12.75" customHeight="1">
      <c r="A173" s="1"/>
      <c r="B173" s="5"/>
      <c r="C173" s="21"/>
      <c r="D173" s="21"/>
      <c r="E173" s="21"/>
      <c r="F173" s="21"/>
      <c r="G173" s="21"/>
      <c r="H173" s="21"/>
      <c r="I173" s="21"/>
      <c r="J173" s="21"/>
      <c r="K173" s="21"/>
    </row>
    <row r="174" spans="1:11" ht="12.75" customHeight="1">
      <c r="A174" s="1"/>
      <c r="B174" s="5"/>
      <c r="C174" s="21"/>
      <c r="D174" s="21"/>
      <c r="E174" s="21"/>
      <c r="F174" s="21"/>
      <c r="G174" s="21"/>
      <c r="H174" s="21"/>
      <c r="I174" s="21"/>
      <c r="J174" s="21"/>
      <c r="K174" s="21"/>
    </row>
    <row r="175" spans="1:11" ht="12.75" customHeight="1">
      <c r="A175" s="1"/>
      <c r="B175" s="5"/>
      <c r="C175" s="21"/>
      <c r="D175" s="21"/>
      <c r="E175" s="21"/>
      <c r="F175" s="21"/>
      <c r="G175" s="21"/>
      <c r="H175" s="21"/>
      <c r="I175" s="21"/>
      <c r="J175" s="21"/>
      <c r="K175" s="21"/>
    </row>
    <row r="176" spans="1:11" ht="12.75" customHeight="1">
      <c r="A176" s="1"/>
      <c r="B176" s="20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2.75" customHeight="1">
      <c r="A177" s="1"/>
      <c r="B177" s="20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2.75" customHeight="1">
      <c r="A178" s="1"/>
      <c r="B178" s="20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2.75" customHeight="1">
      <c r="A179" s="1"/>
      <c r="B179" s="20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2.75" customHeight="1">
      <c r="A180" s="1"/>
      <c r="B180" s="20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2.75" customHeight="1">
      <c r="A181" s="21"/>
      <c r="B181" s="5"/>
      <c r="C181" s="21"/>
      <c r="D181" s="21"/>
      <c r="E181" s="21"/>
      <c r="F181" s="21"/>
      <c r="G181" s="21"/>
      <c r="H181" s="21"/>
      <c r="I181" s="21"/>
      <c r="J181" s="21"/>
      <c r="K181" s="21"/>
    </row>
    <row r="182" spans="1:11" ht="12.75" customHeight="1">
      <c r="A182" s="1"/>
      <c r="B182" s="5"/>
      <c r="C182" s="21"/>
      <c r="D182" s="21"/>
      <c r="E182" s="21"/>
      <c r="F182" s="21"/>
      <c r="G182" s="21"/>
      <c r="H182" s="21"/>
      <c r="I182" s="21"/>
      <c r="J182" s="21"/>
      <c r="K182" s="21"/>
    </row>
    <row r="183" spans="1:11" ht="12.75" customHeight="1">
      <c r="A183" s="1"/>
      <c r="B183" s="5"/>
      <c r="C183" s="22"/>
      <c r="D183" s="22"/>
      <c r="E183" s="22"/>
      <c r="F183" s="22"/>
      <c r="G183" s="22"/>
      <c r="H183" s="22"/>
      <c r="I183" s="22"/>
      <c r="J183" s="22"/>
      <c r="K183" s="22"/>
    </row>
    <row r="184" spans="1:11" ht="12.75" customHeight="1">
      <c r="A184" s="1"/>
      <c r="B184" s="20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2.75" customHeight="1">
      <c r="A185" s="1"/>
      <c r="B185" s="20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2.75" customHeight="1">
      <c r="A186" s="1"/>
      <c r="B186" s="20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2.75" customHeight="1">
      <c r="A187" s="1"/>
      <c r="B187" s="20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2.75" customHeight="1">
      <c r="A188" s="1"/>
      <c r="B188" s="5"/>
      <c r="C188" s="2"/>
      <c r="D188" s="2"/>
      <c r="E188" s="2"/>
      <c r="F188" s="2"/>
      <c r="G188" s="2"/>
      <c r="H188" s="2"/>
      <c r="I188" s="2"/>
      <c r="J188" s="2"/>
      <c r="K188" s="2"/>
    </row>
    <row r="189" spans="1:11" ht="12.75" customHeight="1">
      <c r="A189" s="1"/>
      <c r="B189" s="5"/>
      <c r="C189" s="2"/>
      <c r="D189" s="2"/>
      <c r="E189" s="2"/>
      <c r="F189" s="2"/>
      <c r="G189" s="2"/>
      <c r="H189" s="2"/>
      <c r="I189" s="2"/>
      <c r="J189" s="2"/>
      <c r="K189" s="2"/>
    </row>
    <row r="190" spans="1:11" ht="12.75" customHeight="1">
      <c r="A190" s="1"/>
      <c r="B190" s="20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2.75" customHeight="1">
      <c r="A191" s="1"/>
      <c r="B191" s="24"/>
      <c r="C191" s="25"/>
      <c r="D191" s="25"/>
      <c r="E191" s="25"/>
      <c r="F191" s="25"/>
      <c r="G191" s="25"/>
      <c r="H191" s="25"/>
      <c r="I191" s="25"/>
      <c r="J191" s="25"/>
      <c r="K191" s="25"/>
    </row>
    <row r="192" spans="1:11" ht="12.75" customHeight="1">
      <c r="A192" s="1"/>
      <c r="B192" s="24"/>
      <c r="C192" s="25"/>
      <c r="D192" s="25"/>
      <c r="E192" s="25"/>
      <c r="F192" s="25"/>
      <c r="G192" s="25"/>
      <c r="H192" s="25"/>
      <c r="I192" s="25"/>
      <c r="J192" s="25"/>
      <c r="K192" s="25"/>
    </row>
    <row r="193" spans="1:11" ht="12.75" customHeight="1">
      <c r="A193" s="1"/>
      <c r="B193" s="24"/>
      <c r="C193" s="25"/>
      <c r="D193" s="25"/>
      <c r="E193" s="25"/>
      <c r="F193" s="25"/>
      <c r="G193" s="25"/>
      <c r="H193" s="25"/>
      <c r="I193" s="25"/>
      <c r="J193" s="25"/>
      <c r="K193" s="25"/>
    </row>
    <row r="194" spans="1:11" ht="12.75" customHeight="1">
      <c r="A194" s="1"/>
      <c r="B194" s="24"/>
      <c r="C194" s="25"/>
      <c r="D194" s="25"/>
      <c r="E194" s="25"/>
      <c r="F194" s="25"/>
      <c r="G194" s="25"/>
      <c r="H194" s="25"/>
      <c r="I194" s="25"/>
      <c r="J194" s="25"/>
      <c r="K194" s="25"/>
    </row>
    <row r="195" spans="1:11" ht="12.75" customHeight="1">
      <c r="A195" s="1"/>
      <c r="B195" s="5"/>
      <c r="C195" s="22"/>
      <c r="D195" s="22"/>
      <c r="E195" s="22"/>
      <c r="F195" s="22"/>
      <c r="G195" s="22"/>
      <c r="H195" s="22"/>
      <c r="I195" s="22"/>
      <c r="J195" s="22"/>
      <c r="K195" s="22"/>
    </row>
    <row r="196" spans="1:11" ht="12.75" customHeight="1">
      <c r="A196" s="1"/>
      <c r="B196" s="26"/>
      <c r="C196" s="27"/>
      <c r="D196" s="27"/>
      <c r="E196" s="27"/>
      <c r="F196" s="27"/>
      <c r="G196" s="27"/>
      <c r="H196" s="27"/>
      <c r="I196" s="27"/>
      <c r="J196" s="27"/>
      <c r="K196" s="27"/>
    </row>
    <row r="197" spans="1:11" ht="12.75" customHeight="1">
      <c r="A197" s="1"/>
      <c r="B197" s="28"/>
      <c r="C197" s="29"/>
      <c r="D197" s="29"/>
      <c r="E197" s="29"/>
      <c r="F197" s="29"/>
      <c r="G197" s="29"/>
      <c r="H197" s="29"/>
      <c r="I197" s="29"/>
      <c r="J197" s="29"/>
      <c r="K197" s="29"/>
    </row>
    <row r="198" spans="1:11" ht="12.75" customHeight="1">
      <c r="A198" s="1"/>
      <c r="B198" s="5"/>
      <c r="C198" s="21"/>
      <c r="D198" s="21"/>
      <c r="E198" s="21"/>
      <c r="F198" s="21"/>
      <c r="G198" s="21"/>
      <c r="H198" s="21"/>
      <c r="I198" s="21"/>
      <c r="J198" s="21"/>
      <c r="K198" s="21"/>
    </row>
    <row r="199" spans="1:11" ht="12.75" customHeight="1">
      <c r="A199" s="1"/>
      <c r="B199" s="5"/>
      <c r="C199" s="21"/>
      <c r="D199" s="21"/>
      <c r="E199" s="21"/>
      <c r="F199" s="21"/>
      <c r="G199" s="21"/>
      <c r="H199" s="21"/>
      <c r="I199" s="21"/>
      <c r="J199" s="21"/>
      <c r="K199" s="21"/>
    </row>
    <row r="200" spans="1:11" ht="12.75" customHeight="1">
      <c r="A200" s="1"/>
      <c r="B200" s="5"/>
      <c r="C200" s="21"/>
      <c r="D200" s="21"/>
      <c r="E200" s="21"/>
      <c r="F200" s="21"/>
      <c r="G200" s="21"/>
      <c r="H200" s="21"/>
      <c r="I200" s="21"/>
      <c r="J200" s="21"/>
      <c r="K200" s="21"/>
    </row>
    <row r="201" spans="1:11" ht="12.75" customHeight="1">
      <c r="A201" s="21"/>
      <c r="B201" s="5"/>
      <c r="C201" s="21"/>
      <c r="D201" s="21"/>
      <c r="E201" s="21"/>
      <c r="F201" s="21"/>
      <c r="G201" s="21"/>
      <c r="H201" s="21"/>
      <c r="I201" s="21"/>
      <c r="J201" s="21"/>
      <c r="K201" s="21"/>
    </row>
    <row r="202" spans="1:11" ht="12.75" customHeight="1">
      <c r="A202" s="21"/>
      <c r="B202" s="20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2.75" customHeight="1">
      <c r="A203" s="1"/>
      <c r="B203" s="20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2.75" customHeight="1">
      <c r="A204" s="1"/>
      <c r="B204" s="20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2.75" customHeight="1">
      <c r="A205" s="1"/>
      <c r="B205" s="20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2.75" customHeight="1">
      <c r="A206" s="1"/>
      <c r="B206" s="20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2.75" customHeight="1">
      <c r="A207" s="1"/>
      <c r="B207" s="20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2.75" customHeight="1">
      <c r="A208" s="1"/>
      <c r="B208" s="20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2.75" customHeight="1">
      <c r="A209" s="1"/>
      <c r="B209" s="20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2.75" customHeight="1">
      <c r="A210" s="1"/>
      <c r="B210" s="20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2.75" customHeight="1">
      <c r="A211" s="21"/>
      <c r="B211" s="5"/>
      <c r="C211" s="21"/>
      <c r="D211" s="21"/>
      <c r="E211" s="21"/>
      <c r="F211" s="21"/>
      <c r="G211" s="21"/>
      <c r="H211" s="21"/>
      <c r="I211" s="21"/>
      <c r="J211" s="21"/>
      <c r="K211" s="21"/>
    </row>
    <row r="212" spans="1:11" ht="12.75" customHeight="1">
      <c r="A212" s="21"/>
      <c r="B212" s="5"/>
      <c r="C212" s="21"/>
      <c r="D212" s="21"/>
      <c r="E212" s="21"/>
      <c r="F212" s="21"/>
      <c r="G212" s="21"/>
      <c r="H212" s="21"/>
      <c r="I212" s="21"/>
      <c r="J212" s="21"/>
      <c r="K212" s="21"/>
    </row>
    <row r="213" spans="1:11" ht="12.75" customHeight="1">
      <c r="A213" s="1"/>
      <c r="B213" s="20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2.75" customHeight="1">
      <c r="A214" s="1"/>
      <c r="B214" s="20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2.75" customHeight="1">
      <c r="A215" s="1"/>
      <c r="B215" s="20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2.75" customHeight="1">
      <c r="A216" s="21"/>
      <c r="B216" s="5"/>
      <c r="C216" s="21"/>
      <c r="D216" s="21"/>
      <c r="E216" s="21"/>
      <c r="F216" s="21"/>
      <c r="G216" s="21"/>
      <c r="H216" s="21"/>
      <c r="I216" s="21"/>
      <c r="J216" s="21"/>
      <c r="K216" s="21"/>
    </row>
    <row r="217" spans="1:11" ht="12.75" customHeight="1">
      <c r="A217" s="21"/>
      <c r="B217" s="5"/>
      <c r="C217" s="21"/>
      <c r="D217" s="21"/>
      <c r="E217" s="21"/>
      <c r="F217" s="21"/>
      <c r="G217" s="21"/>
      <c r="H217" s="21"/>
      <c r="I217" s="21"/>
      <c r="J217" s="21"/>
      <c r="K217" s="21"/>
    </row>
    <row r="218" spans="1:11" ht="12.75" customHeight="1">
      <c r="A218" s="21"/>
      <c r="B218" s="5"/>
      <c r="C218" s="21"/>
      <c r="D218" s="21"/>
      <c r="E218" s="21"/>
      <c r="F218" s="21"/>
      <c r="G218" s="21"/>
      <c r="H218" s="21"/>
      <c r="I218" s="21"/>
      <c r="J218" s="21"/>
      <c r="K218" s="21"/>
    </row>
    <row r="219" spans="1:11" ht="12.75" customHeight="1">
      <c r="A219" s="21"/>
      <c r="B219" s="5"/>
      <c r="C219" s="21"/>
      <c r="D219" s="21"/>
      <c r="E219" s="21"/>
      <c r="F219" s="21"/>
      <c r="G219" s="21"/>
      <c r="H219" s="21"/>
      <c r="I219" s="21"/>
      <c r="J219" s="21"/>
      <c r="K219" s="21"/>
    </row>
    <row r="220" spans="1:11" ht="12.75" customHeight="1">
      <c r="A220" s="1"/>
      <c r="B220" s="5"/>
      <c r="C220" s="21"/>
      <c r="D220" s="21"/>
      <c r="E220" s="21"/>
      <c r="F220" s="21"/>
      <c r="G220" s="21"/>
      <c r="H220" s="21"/>
      <c r="I220" s="21"/>
      <c r="J220" s="21"/>
      <c r="K220" s="21"/>
    </row>
    <row r="221" spans="1:11" ht="12.75" customHeight="1">
      <c r="A221" s="1"/>
      <c r="B221" s="20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2.75" customHeight="1">
      <c r="A222" s="21"/>
      <c r="B222" s="5"/>
      <c r="C222" s="22"/>
      <c r="D222" s="22"/>
      <c r="E222" s="22"/>
      <c r="F222" s="22"/>
      <c r="G222" s="22"/>
      <c r="H222" s="22"/>
      <c r="I222" s="22"/>
      <c r="J222" s="22"/>
      <c r="K222" s="22"/>
    </row>
    <row r="223" spans="1:11" ht="12.75" customHeight="1">
      <c r="A223" s="1"/>
      <c r="B223" s="20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2.75" customHeight="1">
      <c r="A224" s="1"/>
      <c r="B224" s="20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2.75" customHeight="1">
      <c r="A225" s="1"/>
      <c r="B225" s="20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2.75" customHeight="1">
      <c r="A226" s="1"/>
      <c r="B226" s="20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2.75" customHeight="1">
      <c r="A227" s="1"/>
      <c r="B227" s="20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2.75" customHeight="1">
      <c r="A228" s="1"/>
      <c r="B228" s="20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2.75" customHeight="1">
      <c r="A229" s="1"/>
      <c r="B229" s="20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2.75" customHeight="1">
      <c r="A230" s="1"/>
      <c r="B230" s="20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2.75" customHeight="1">
      <c r="A231" s="1"/>
      <c r="B231" s="20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2.75" customHeight="1">
      <c r="A232" s="1"/>
      <c r="B232" s="20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2.75" customHeight="1">
      <c r="A233" s="1"/>
      <c r="B233" s="20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2.75" customHeight="1">
      <c r="A234" s="1"/>
      <c r="B234" s="20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2.75" customHeight="1">
      <c r="A235" s="1"/>
      <c r="B235" s="20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2.75" customHeight="1">
      <c r="A236" s="1"/>
      <c r="B236" s="20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2.75" customHeight="1">
      <c r="A237" s="1"/>
      <c r="B237" s="20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2.75" customHeight="1">
      <c r="A238" s="1"/>
      <c r="B238" s="20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2.75" customHeight="1">
      <c r="A239" s="1"/>
      <c r="B239" s="20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2.75" customHeight="1">
      <c r="A240" s="1"/>
      <c r="B240" s="20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2.75" customHeight="1">
      <c r="A241" s="21"/>
      <c r="B241" s="5"/>
      <c r="C241" s="22"/>
      <c r="D241" s="22"/>
      <c r="E241" s="22"/>
      <c r="F241" s="22"/>
      <c r="G241" s="22"/>
      <c r="H241" s="22"/>
      <c r="I241" s="22"/>
      <c r="J241" s="22"/>
      <c r="K241" s="22"/>
    </row>
    <row r="242" spans="1:11" ht="12.75" customHeight="1">
      <c r="A242" s="1"/>
      <c r="B242" s="20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2.75" customHeight="1">
      <c r="A243" s="1"/>
      <c r="B243" s="20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2.75" customHeight="1">
      <c r="A244" s="1"/>
      <c r="B244" s="24"/>
      <c r="C244" s="25"/>
      <c r="D244" s="25"/>
      <c r="E244" s="25"/>
      <c r="F244" s="25"/>
      <c r="G244" s="25"/>
      <c r="H244" s="25"/>
      <c r="I244" s="25"/>
      <c r="J244" s="25"/>
      <c r="K244" s="25"/>
    </row>
    <row r="245" spans="1:11" ht="12.75" customHeight="1">
      <c r="A245" s="1"/>
      <c r="B245" s="20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2.75" customHeight="1">
      <c r="A246" s="1"/>
      <c r="B246" s="20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2.75" customHeight="1">
      <c r="A247" s="1"/>
      <c r="B247" s="20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2.75" customHeight="1">
      <c r="A248" s="1"/>
      <c r="B248" s="20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2.75" customHeight="1">
      <c r="A249" s="1"/>
      <c r="B249" s="20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2.75" customHeight="1">
      <c r="A250" s="1"/>
      <c r="B250" s="20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2.75" customHeight="1">
      <c r="A251" s="1"/>
      <c r="B251" s="20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2.75" customHeight="1">
      <c r="A252" s="1"/>
      <c r="B252" s="20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2.75" customHeight="1">
      <c r="A253" s="21"/>
      <c r="B253" s="5"/>
      <c r="C253" s="22"/>
      <c r="D253" s="22"/>
      <c r="E253" s="22"/>
      <c r="F253" s="22"/>
      <c r="G253" s="22"/>
      <c r="H253" s="22"/>
      <c r="I253" s="22"/>
      <c r="J253" s="22"/>
      <c r="K253" s="22"/>
    </row>
    <row r="254" spans="1:11" ht="12.75" customHeight="1">
      <c r="A254" s="1"/>
      <c r="B254" s="20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2.75" customHeight="1">
      <c r="A255" s="1"/>
      <c r="B255" s="20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2.75" customHeight="1">
      <c r="A256" s="1"/>
      <c r="B256" s="20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2.75" customHeight="1">
      <c r="A257" s="21"/>
      <c r="B257" s="5"/>
      <c r="C257" s="23"/>
      <c r="D257" s="23"/>
      <c r="E257" s="23"/>
      <c r="F257" s="23"/>
      <c r="G257" s="23"/>
      <c r="H257" s="23"/>
      <c r="I257" s="23"/>
      <c r="J257" s="23"/>
      <c r="K257" s="23"/>
    </row>
    <row r="258" spans="1:11" ht="12.75" customHeight="1">
      <c r="A258" s="21"/>
      <c r="B258" s="5"/>
      <c r="C258" s="21"/>
      <c r="D258" s="21"/>
      <c r="E258" s="21"/>
      <c r="F258" s="21"/>
      <c r="G258" s="21"/>
      <c r="H258" s="21"/>
      <c r="I258" s="21"/>
      <c r="J258" s="21"/>
      <c r="K258" s="21"/>
    </row>
    <row r="259" spans="1:11" ht="12.75" customHeight="1">
      <c r="A259" s="1"/>
      <c r="B259" s="20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2.75" customHeight="1">
      <c r="A260" s="21"/>
      <c r="B260" s="5"/>
      <c r="C260" s="22"/>
      <c r="D260" s="22"/>
      <c r="E260" s="22"/>
      <c r="F260" s="22"/>
      <c r="G260" s="22"/>
      <c r="H260" s="22"/>
      <c r="I260" s="22"/>
      <c r="J260" s="22"/>
      <c r="K260" s="22"/>
    </row>
    <row r="261" spans="1:11" ht="12.75" customHeight="1">
      <c r="A261" s="1"/>
      <c r="B261" s="20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2.75" customHeight="1">
      <c r="A262" s="1"/>
      <c r="B262" s="20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2.75" customHeight="1">
      <c r="A263" s="1"/>
      <c r="B263" s="20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2.75" customHeight="1">
      <c r="A264" s="1"/>
      <c r="B264" s="20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2.75" customHeight="1">
      <c r="A265" s="1"/>
      <c r="B265" s="20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2.75" customHeight="1">
      <c r="A266" s="1"/>
      <c r="B266" s="20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2.75" customHeight="1">
      <c r="A267" s="1"/>
      <c r="B267" s="20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2.75" customHeight="1">
      <c r="A268" s="1"/>
      <c r="B268" s="20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2.75" customHeight="1">
      <c r="A269" s="1"/>
      <c r="B269" s="20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2.75" customHeight="1">
      <c r="A270" s="1"/>
      <c r="B270" s="20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2.75" customHeight="1">
      <c r="A271" s="1"/>
      <c r="B271" s="20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2.75" customHeight="1">
      <c r="A272" s="1"/>
      <c r="B272" s="20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2.75" customHeight="1">
      <c r="A273" s="1"/>
      <c r="B273" s="20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2.75" customHeight="1">
      <c r="A274" s="1"/>
      <c r="B274" s="20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2.75" customHeight="1">
      <c r="A275" s="1"/>
      <c r="B275" s="20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2.75" customHeight="1">
      <c r="A276" s="1"/>
      <c r="B276" s="20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2.75" customHeight="1">
      <c r="A277" s="1"/>
      <c r="B277" s="20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2.75" customHeight="1">
      <c r="A278" s="1"/>
      <c r="B278" s="20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2.75" customHeight="1">
      <c r="A279" s="1"/>
      <c r="B279" s="20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2.75" customHeight="1">
      <c r="A280" s="1"/>
      <c r="B280" s="20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2.75" customHeight="1">
      <c r="A281" s="1"/>
      <c r="B281" s="20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2.75" customHeight="1">
      <c r="A282" s="1"/>
      <c r="B282" s="20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2.75" customHeight="1">
      <c r="A283" s="1"/>
      <c r="B283" s="20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2.75" customHeight="1">
      <c r="A284" s="1"/>
      <c r="B284" s="20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2.75" customHeight="1">
      <c r="A285" s="1"/>
      <c r="B285" s="20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2.75" customHeight="1">
      <c r="A286" s="1"/>
      <c r="B286" s="20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2.75" customHeight="1">
      <c r="A287" s="1"/>
      <c r="B287" s="20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2.75" customHeight="1">
      <c r="A288" s="1"/>
      <c r="B288" s="20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2.75" customHeight="1">
      <c r="A289" s="1"/>
      <c r="B289" s="20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2.75" customHeight="1">
      <c r="A290" s="1"/>
      <c r="B290" s="20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2.75" customHeight="1">
      <c r="A291" s="1"/>
      <c r="B291" s="20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2.75" customHeight="1">
      <c r="A292" s="1"/>
      <c r="B292" s="20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2.75" customHeight="1">
      <c r="A293" s="1"/>
      <c r="B293" s="20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2.75" customHeight="1">
      <c r="A294" s="21"/>
      <c r="B294" s="5"/>
      <c r="C294" s="21"/>
      <c r="D294" s="21"/>
      <c r="E294" s="21"/>
      <c r="F294" s="21"/>
      <c r="G294" s="21"/>
      <c r="H294" s="21"/>
      <c r="I294" s="21"/>
      <c r="J294" s="21"/>
      <c r="K294" s="21"/>
    </row>
    <row r="295" spans="1:11" ht="12.75" customHeight="1">
      <c r="A295" s="1"/>
      <c r="B295" s="20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2.75" customHeight="1">
      <c r="A296" s="1"/>
      <c r="B296" s="20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2.75" customHeight="1">
      <c r="A297" s="1"/>
      <c r="B297" s="20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2.75" customHeight="1">
      <c r="A298" s="1"/>
      <c r="B298" s="20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2.75" customHeight="1">
      <c r="A299" s="1"/>
      <c r="B299" s="20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2.75" customHeight="1">
      <c r="A300" s="21"/>
      <c r="B300" s="5"/>
      <c r="C300" s="21"/>
      <c r="D300" s="21"/>
      <c r="E300" s="21"/>
      <c r="F300" s="21"/>
      <c r="G300" s="21"/>
      <c r="H300" s="21"/>
      <c r="I300" s="21"/>
      <c r="J300" s="21"/>
      <c r="K300" s="21"/>
    </row>
    <row r="301" spans="1:11" ht="12.75" customHeight="1">
      <c r="A301" s="1"/>
      <c r="B301" s="20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2.75" customHeight="1">
      <c r="A302" s="1"/>
      <c r="B302" s="5"/>
      <c r="C302" s="22"/>
      <c r="D302" s="22"/>
      <c r="E302" s="22"/>
      <c r="F302" s="22"/>
      <c r="G302" s="22"/>
      <c r="H302" s="22"/>
      <c r="I302" s="22"/>
      <c r="J302" s="22"/>
      <c r="K302" s="22"/>
    </row>
    <row r="303" spans="1:11" ht="12.75" customHeight="1">
      <c r="A303" s="1"/>
      <c r="B303" s="5"/>
      <c r="C303" s="22"/>
      <c r="D303" s="22"/>
      <c r="E303" s="22"/>
      <c r="F303" s="22"/>
      <c r="G303" s="22"/>
      <c r="H303" s="22"/>
      <c r="I303" s="22"/>
      <c r="J303" s="22"/>
      <c r="K303" s="22"/>
    </row>
    <row r="304" spans="1:11" ht="12.75" customHeight="1">
      <c r="A304" s="1"/>
      <c r="B304" s="5"/>
      <c r="C304" s="22"/>
      <c r="D304" s="22"/>
      <c r="E304" s="22"/>
      <c r="F304" s="22"/>
      <c r="G304" s="22"/>
      <c r="H304" s="22"/>
      <c r="I304" s="22"/>
      <c r="J304" s="22"/>
      <c r="K304" s="22"/>
    </row>
    <row r="305" spans="1:11" ht="12.75" customHeight="1">
      <c r="A305" s="1"/>
      <c r="B305" s="5"/>
      <c r="C305" s="22"/>
      <c r="D305" s="22"/>
      <c r="E305" s="22"/>
      <c r="F305" s="22"/>
      <c r="G305" s="22"/>
      <c r="H305" s="22"/>
      <c r="I305" s="22"/>
      <c r="J305" s="22"/>
      <c r="K305" s="22"/>
    </row>
    <row r="306" spans="1:11" ht="12.75" customHeight="1">
      <c r="A306" s="1"/>
      <c r="B306" s="5"/>
      <c r="C306" s="22"/>
      <c r="D306" s="22"/>
      <c r="E306" s="22"/>
      <c r="F306" s="22"/>
      <c r="G306" s="22"/>
      <c r="H306" s="22"/>
      <c r="I306" s="22"/>
      <c r="J306" s="22"/>
      <c r="K306" s="22"/>
    </row>
    <row r="307" spans="1:11" ht="12.75" customHeight="1">
      <c r="A307" s="1"/>
      <c r="B307" s="5"/>
      <c r="C307" s="23"/>
      <c r="D307" s="23"/>
      <c r="E307" s="23"/>
      <c r="F307" s="23"/>
      <c r="G307" s="23"/>
      <c r="H307" s="23"/>
      <c r="I307" s="23"/>
      <c r="J307" s="23"/>
      <c r="K307" s="23"/>
    </row>
    <row r="308" spans="1:11" ht="12.75" customHeight="1">
      <c r="A308" s="1"/>
      <c r="B308" s="5"/>
      <c r="C308" s="21"/>
      <c r="D308" s="21"/>
      <c r="E308" s="21"/>
      <c r="F308" s="21"/>
      <c r="G308" s="21"/>
      <c r="H308" s="21"/>
      <c r="I308" s="21"/>
      <c r="J308" s="21"/>
      <c r="K308" s="21"/>
    </row>
    <row r="309" spans="1:11" ht="12.75" customHeight="1">
      <c r="A309" s="1"/>
      <c r="B309" s="5"/>
      <c r="C309" s="21"/>
      <c r="D309" s="21"/>
      <c r="E309" s="21"/>
      <c r="F309" s="21"/>
      <c r="G309" s="21"/>
      <c r="H309" s="21"/>
      <c r="I309" s="21"/>
      <c r="J309" s="21"/>
      <c r="K309" s="21"/>
    </row>
    <row r="310" spans="1:11" ht="12.75" customHeight="1">
      <c r="A310" s="1"/>
      <c r="B310" s="5"/>
      <c r="C310" s="21"/>
      <c r="D310" s="21"/>
      <c r="E310" s="21"/>
      <c r="F310" s="21"/>
      <c r="G310" s="21"/>
      <c r="H310" s="21"/>
      <c r="I310" s="21"/>
      <c r="J310" s="21"/>
      <c r="K310" s="21"/>
    </row>
    <row r="311" spans="1:11" ht="12.75" customHeight="1">
      <c r="A311" s="21"/>
      <c r="B311" s="5"/>
      <c r="C311" s="21"/>
      <c r="D311" s="21"/>
      <c r="E311" s="21"/>
      <c r="F311" s="21"/>
      <c r="G311" s="21"/>
      <c r="H311" s="21"/>
      <c r="I311" s="21"/>
      <c r="J311" s="21"/>
      <c r="K311" s="21"/>
    </row>
    <row r="312" spans="1:11" ht="12.75" customHeight="1">
      <c r="A312" s="1"/>
      <c r="B312" s="5"/>
      <c r="C312" s="21"/>
      <c r="D312" s="21"/>
      <c r="E312" s="21"/>
      <c r="F312" s="21"/>
      <c r="G312" s="21"/>
      <c r="H312" s="21"/>
      <c r="I312" s="21"/>
      <c r="J312" s="21"/>
      <c r="K312" s="21"/>
    </row>
    <row r="313" spans="1:11" ht="12.75" customHeight="1">
      <c r="A313" s="1"/>
      <c r="B313" s="5"/>
      <c r="C313" s="22"/>
      <c r="D313" s="22"/>
      <c r="E313" s="22"/>
      <c r="F313" s="22"/>
      <c r="G313" s="22"/>
      <c r="H313" s="22"/>
      <c r="I313" s="22"/>
      <c r="J313" s="22"/>
      <c r="K313" s="22"/>
    </row>
    <row r="314" spans="1:11" ht="12.75" customHeight="1">
      <c r="A314" s="1"/>
      <c r="B314" s="5"/>
      <c r="C314" s="21"/>
      <c r="D314" s="21"/>
      <c r="E314" s="21"/>
      <c r="F314" s="21"/>
      <c r="G314" s="21"/>
      <c r="H314" s="21"/>
      <c r="I314" s="21"/>
      <c r="J314" s="21"/>
      <c r="K314" s="21"/>
    </row>
    <row r="315" spans="1:11" ht="12.75" customHeight="1">
      <c r="A315" s="1"/>
      <c r="B315" s="5"/>
      <c r="C315" s="21"/>
      <c r="D315" s="21"/>
      <c r="E315" s="21"/>
      <c r="F315" s="21"/>
      <c r="G315" s="21"/>
      <c r="H315" s="21"/>
      <c r="I315" s="21"/>
      <c r="J315" s="21"/>
      <c r="K315" s="21"/>
    </row>
    <row r="316" spans="1:11" ht="12.75" customHeight="1">
      <c r="A316" s="1"/>
      <c r="B316" s="5"/>
      <c r="C316" s="21"/>
      <c r="D316" s="21"/>
      <c r="E316" s="21"/>
      <c r="F316" s="21"/>
      <c r="G316" s="21"/>
      <c r="H316" s="21"/>
      <c r="I316" s="21"/>
      <c r="J316" s="21"/>
      <c r="K316" s="21"/>
    </row>
    <row r="317" spans="1:11" ht="12.75" customHeight="1">
      <c r="A317" s="1"/>
      <c r="B317" s="5"/>
      <c r="C317" s="21"/>
      <c r="D317" s="21"/>
      <c r="E317" s="21"/>
      <c r="F317" s="21"/>
      <c r="G317" s="21"/>
      <c r="H317" s="21"/>
      <c r="I317" s="21"/>
      <c r="J317" s="21"/>
      <c r="K317" s="21"/>
    </row>
    <row r="318" spans="1:11" ht="12.75" customHeight="1">
      <c r="A318" s="1"/>
      <c r="B318" s="20"/>
      <c r="C318" s="30"/>
      <c r="D318" s="30"/>
      <c r="E318" s="30"/>
      <c r="F318" s="30"/>
      <c r="G318" s="30"/>
      <c r="H318" s="30"/>
      <c r="I318" s="30"/>
      <c r="J318" s="30"/>
      <c r="K318" s="30"/>
    </row>
    <row r="319" spans="1:11" ht="12.75" customHeight="1">
      <c r="A319" s="1"/>
      <c r="B319" s="20"/>
      <c r="C319" s="30"/>
      <c r="D319" s="30"/>
      <c r="E319" s="30"/>
      <c r="F319" s="30"/>
      <c r="G319" s="30"/>
      <c r="H319" s="30"/>
      <c r="I319" s="30"/>
      <c r="J319" s="30"/>
      <c r="K319" s="30"/>
    </row>
    <row r="320" spans="1:11" ht="12.75" customHeight="1">
      <c r="A320" s="1"/>
      <c r="B320" s="20"/>
      <c r="C320" s="30"/>
      <c r="D320" s="30"/>
      <c r="E320" s="30"/>
      <c r="F320" s="30"/>
      <c r="G320" s="30"/>
      <c r="H320" s="30"/>
      <c r="I320" s="30"/>
      <c r="J320" s="30"/>
      <c r="K320" s="30"/>
    </row>
    <row r="321" spans="1:11" ht="12.75" customHeight="1">
      <c r="A321" s="1"/>
      <c r="B321" s="20"/>
      <c r="C321" s="30"/>
      <c r="D321" s="30"/>
      <c r="E321" s="30"/>
      <c r="F321" s="30"/>
      <c r="G321" s="30"/>
      <c r="H321" s="30"/>
      <c r="I321" s="30"/>
      <c r="J321" s="30"/>
      <c r="K321" s="30"/>
    </row>
    <row r="322" spans="1:11" ht="12.75" customHeight="1">
      <c r="A322" s="1"/>
      <c r="B322" s="20"/>
      <c r="C322" s="30"/>
      <c r="D322" s="30"/>
      <c r="E322" s="30"/>
      <c r="F322" s="30"/>
      <c r="G322" s="30"/>
      <c r="H322" s="30"/>
      <c r="I322" s="30"/>
      <c r="J322" s="30"/>
      <c r="K322" s="30"/>
    </row>
    <row r="323" spans="1:11" ht="12.75" customHeight="1">
      <c r="A323" s="1"/>
      <c r="B323" s="20"/>
      <c r="C323" s="30"/>
      <c r="D323" s="30"/>
      <c r="E323" s="30"/>
      <c r="F323" s="30"/>
      <c r="G323" s="30"/>
      <c r="H323" s="30"/>
      <c r="I323" s="30"/>
      <c r="J323" s="30"/>
      <c r="K323" s="30"/>
    </row>
    <row r="324" spans="1:11" ht="12.75" customHeight="1">
      <c r="A324" s="1"/>
      <c r="B324" s="5"/>
      <c r="C324" s="21"/>
      <c r="D324" s="21"/>
      <c r="E324" s="21"/>
      <c r="F324" s="21"/>
      <c r="G324" s="21"/>
      <c r="H324" s="21"/>
      <c r="I324" s="21"/>
      <c r="J324" s="21"/>
      <c r="K324" s="21"/>
    </row>
    <row r="325" spans="1:11" ht="12.75" customHeight="1">
      <c r="A325" s="1"/>
      <c r="B325" s="5"/>
      <c r="C325" s="21"/>
      <c r="D325" s="21"/>
      <c r="E325" s="21"/>
      <c r="F325" s="21"/>
      <c r="G325" s="21"/>
      <c r="H325" s="21"/>
      <c r="I325" s="21"/>
      <c r="J325" s="21"/>
      <c r="K325" s="21"/>
    </row>
    <row r="326" spans="1:11" ht="12.75" customHeight="1">
      <c r="A326" s="1"/>
      <c r="B326" s="5"/>
      <c r="C326" s="21"/>
      <c r="D326" s="21"/>
      <c r="E326" s="21"/>
      <c r="F326" s="21"/>
      <c r="G326" s="21"/>
      <c r="H326" s="21"/>
      <c r="I326" s="21"/>
      <c r="J326" s="21"/>
      <c r="K326" s="21"/>
    </row>
    <row r="327" spans="1:11" ht="12.75" customHeight="1">
      <c r="A327" s="1"/>
      <c r="B327" s="5"/>
      <c r="C327" s="21"/>
      <c r="D327" s="21"/>
      <c r="E327" s="21"/>
      <c r="F327" s="21"/>
      <c r="G327" s="21"/>
      <c r="H327" s="21"/>
      <c r="I327" s="21"/>
      <c r="J327" s="21"/>
      <c r="K327" s="21"/>
    </row>
    <row r="328" spans="1:11" ht="12.75" customHeight="1">
      <c r="A328" s="1"/>
      <c r="B328" s="5"/>
      <c r="C328" s="21"/>
      <c r="D328" s="21"/>
      <c r="E328" s="21"/>
      <c r="F328" s="21"/>
      <c r="G328" s="21"/>
      <c r="H328" s="21"/>
      <c r="I328" s="21"/>
      <c r="J328" s="21"/>
      <c r="K328" s="21"/>
    </row>
    <row r="329" spans="1:11" ht="12.75" customHeight="1">
      <c r="A329" s="1"/>
      <c r="B329" s="20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2.75" customHeight="1">
      <c r="A330" s="1"/>
      <c r="B330" s="20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2.75" customHeight="1">
      <c r="A331" s="1"/>
      <c r="B331" s="5"/>
      <c r="C331" s="22"/>
      <c r="D331" s="22"/>
      <c r="E331" s="22"/>
      <c r="F331" s="22"/>
      <c r="G331" s="22"/>
      <c r="H331" s="22"/>
      <c r="I331" s="22"/>
      <c r="J331" s="22"/>
      <c r="K331" s="22"/>
    </row>
    <row r="332" spans="1:11" ht="12.75" customHeight="1">
      <c r="A332" s="1"/>
      <c r="B332" s="20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2.75" customHeight="1">
      <c r="A333" s="1"/>
      <c r="B333" s="20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2.75" customHeight="1">
      <c r="A334" s="1"/>
      <c r="B334" s="20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2.75" customHeight="1">
      <c r="A335" s="1"/>
      <c r="B335" s="5"/>
      <c r="C335" s="2"/>
      <c r="D335" s="2"/>
      <c r="E335" s="2"/>
      <c r="F335" s="2"/>
      <c r="G335" s="2"/>
      <c r="H335" s="2"/>
      <c r="I335" s="2"/>
      <c r="J335" s="2"/>
      <c r="K335" s="2"/>
    </row>
    <row r="336" spans="1:11" ht="12.75" customHeight="1">
      <c r="A336" s="1"/>
      <c r="B336" s="5"/>
      <c r="C336" s="2"/>
      <c r="D336" s="2"/>
      <c r="E336" s="2"/>
      <c r="F336" s="2"/>
      <c r="G336" s="2"/>
      <c r="H336" s="2"/>
      <c r="I336" s="2"/>
      <c r="J336" s="2"/>
      <c r="K336" s="2"/>
    </row>
    <row r="337" spans="1:11" ht="12.75" customHeight="1">
      <c r="A337" s="1"/>
      <c r="B337" s="20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2.75" customHeight="1">
      <c r="A338" s="1"/>
      <c r="B338" s="24"/>
      <c r="C338" s="25"/>
      <c r="D338" s="25"/>
      <c r="E338" s="25"/>
      <c r="F338" s="25"/>
      <c r="G338" s="25"/>
      <c r="H338" s="25"/>
      <c r="I338" s="25"/>
      <c r="J338" s="25"/>
      <c r="K338" s="25"/>
    </row>
    <row r="339" spans="1:11" ht="12.75" customHeight="1">
      <c r="A339" s="1"/>
      <c r="B339" s="24"/>
      <c r="C339" s="25"/>
      <c r="D339" s="25"/>
      <c r="E339" s="25"/>
      <c r="F339" s="25"/>
      <c r="G339" s="25"/>
      <c r="H339" s="25"/>
      <c r="I339" s="25"/>
      <c r="J339" s="25"/>
      <c r="K339" s="25"/>
    </row>
    <row r="340" spans="1:11" ht="12.75" customHeight="1">
      <c r="A340" s="1"/>
      <c r="B340" s="24"/>
      <c r="C340" s="25"/>
      <c r="D340" s="25"/>
      <c r="E340" s="25"/>
      <c r="F340" s="25"/>
      <c r="G340" s="25"/>
      <c r="H340" s="25"/>
      <c r="I340" s="25"/>
      <c r="J340" s="25"/>
      <c r="K340" s="25"/>
    </row>
    <row r="341" spans="1:11" ht="12.75" customHeight="1">
      <c r="A341" s="1"/>
      <c r="B341" s="24"/>
      <c r="C341" s="25"/>
      <c r="D341" s="25"/>
      <c r="E341" s="25"/>
      <c r="F341" s="25"/>
      <c r="G341" s="25"/>
      <c r="H341" s="25"/>
      <c r="I341" s="25"/>
      <c r="J341" s="25"/>
      <c r="K341" s="25"/>
    </row>
    <row r="342" spans="1:11" ht="12.75" customHeight="1">
      <c r="A342" s="1"/>
      <c r="B342" s="5"/>
      <c r="C342" s="22"/>
      <c r="D342" s="22"/>
      <c r="E342" s="22"/>
      <c r="F342" s="22"/>
      <c r="G342" s="22"/>
      <c r="H342" s="22"/>
      <c r="I342" s="22"/>
      <c r="J342" s="22"/>
      <c r="K342" s="22"/>
    </row>
    <row r="343" spans="1:11" ht="12.75" customHeight="1">
      <c r="A343" s="1"/>
      <c r="B343" s="26"/>
      <c r="C343" s="27"/>
      <c r="D343" s="27"/>
      <c r="E343" s="27"/>
      <c r="F343" s="27"/>
      <c r="G343" s="27"/>
      <c r="H343" s="27"/>
      <c r="I343" s="27"/>
      <c r="J343" s="27"/>
      <c r="K343" s="27"/>
    </row>
    <row r="344" spans="1:11" ht="12.75" customHeight="1">
      <c r="A344" s="1"/>
      <c r="B344" s="28"/>
      <c r="C344" s="29"/>
      <c r="D344" s="29"/>
      <c r="E344" s="29"/>
      <c r="F344" s="29"/>
      <c r="G344" s="29"/>
      <c r="H344" s="29"/>
      <c r="I344" s="29"/>
      <c r="J344" s="29"/>
      <c r="K344" s="29"/>
    </row>
    <row r="345" spans="1:11" ht="12.75" customHeight="1">
      <c r="A345" s="1"/>
      <c r="B345" s="5"/>
      <c r="C345" s="21"/>
      <c r="D345" s="21"/>
      <c r="E345" s="21"/>
      <c r="F345" s="21"/>
      <c r="G345" s="21"/>
      <c r="H345" s="21"/>
      <c r="I345" s="21"/>
      <c r="J345" s="21"/>
      <c r="K345" s="21"/>
    </row>
    <row r="346" spans="1:11" ht="12.75" customHeight="1">
      <c r="A346" s="1"/>
      <c r="B346" s="20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2.75" customHeight="1">
      <c r="A347" s="1"/>
      <c r="B347" s="20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2.75" customHeight="1">
      <c r="A348" s="1"/>
      <c r="B348" s="20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2.75" customHeight="1">
      <c r="A349" s="1"/>
      <c r="B349" s="20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2.75" customHeight="1">
      <c r="A350" s="1"/>
      <c r="B350" s="20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2.75" customHeight="1">
      <c r="A351" s="1"/>
      <c r="B351" s="20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2.75" customHeight="1">
      <c r="A352" s="1"/>
      <c r="B352" s="20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2.75" customHeight="1">
      <c r="A353" s="1"/>
      <c r="B353" s="20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2.75" customHeight="1">
      <c r="A354" s="1"/>
      <c r="B354" s="20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2.75" customHeight="1">
      <c r="A355" s="1"/>
      <c r="B355" s="20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2.75" customHeight="1">
      <c r="A356" s="1"/>
      <c r="B356" s="20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2.75" customHeight="1">
      <c r="A357" s="1"/>
      <c r="B357" s="20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2.75" customHeight="1">
      <c r="A358" s="1"/>
      <c r="B358" s="20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2.75" customHeight="1">
      <c r="A359" s="1"/>
      <c r="B359" s="20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2.75" customHeight="1">
      <c r="A360" s="1"/>
      <c r="B360" s="20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2.75" customHeight="1">
      <c r="A361" s="1"/>
      <c r="B361" s="20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2.75" customHeight="1">
      <c r="A362" s="1"/>
      <c r="B362" s="5"/>
      <c r="C362" s="21"/>
      <c r="D362" s="21"/>
      <c r="E362" s="21"/>
      <c r="F362" s="21"/>
      <c r="G362" s="21"/>
      <c r="H362" s="21"/>
      <c r="I362" s="21"/>
      <c r="J362" s="21"/>
      <c r="K362" s="21"/>
    </row>
    <row r="363" spans="1:11" ht="12.75" customHeight="1">
      <c r="A363" s="1"/>
      <c r="B363" s="5"/>
      <c r="C363" s="21"/>
      <c r="D363" s="21"/>
      <c r="E363" s="21"/>
      <c r="F363" s="21"/>
      <c r="G363" s="21"/>
      <c r="H363" s="21"/>
      <c r="I363" s="21"/>
      <c r="J363" s="21"/>
      <c r="K363" s="21"/>
    </row>
    <row r="364" spans="1:11" ht="12.75" customHeight="1">
      <c r="A364" s="1"/>
      <c r="B364" s="20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2.75" customHeight="1">
      <c r="A365" s="1"/>
      <c r="B365" s="20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2.75" customHeight="1">
      <c r="A366" s="1"/>
      <c r="B366" s="20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2.75" customHeight="1">
      <c r="A367" s="1"/>
      <c r="B367" s="20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2.75" customHeight="1">
      <c r="A368" s="1"/>
      <c r="B368" s="20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2.75" customHeight="1">
      <c r="A369" s="1"/>
      <c r="B369" s="20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2.75" customHeight="1">
      <c r="A370" s="1"/>
      <c r="B370" s="20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2.75" customHeight="1">
      <c r="A371" s="1"/>
      <c r="B371" s="20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2.75" customHeight="1">
      <c r="A372" s="1"/>
      <c r="B372" s="20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2.75" customHeight="1">
      <c r="A373" s="1"/>
      <c r="B373" s="20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2.75" customHeight="1">
      <c r="A374" s="1"/>
      <c r="B374" s="20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2.75" customHeight="1">
      <c r="A375" s="1"/>
      <c r="B375" s="20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2.75" customHeight="1">
      <c r="A376" s="1"/>
      <c r="B376" s="20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2.75" customHeight="1">
      <c r="A377" s="1"/>
      <c r="B377" s="20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2.75" customHeight="1">
      <c r="A378" s="1"/>
      <c r="B378" s="20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2.75" customHeight="1">
      <c r="A379" s="1"/>
      <c r="B379" s="20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2.75" customHeight="1">
      <c r="A380" s="1"/>
      <c r="B380" s="20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2.75" customHeight="1">
      <c r="A381" s="1"/>
      <c r="B381" s="20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2.75" customHeight="1">
      <c r="A382" s="1"/>
      <c r="B382" s="20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2.75" customHeight="1">
      <c r="A383" s="1"/>
      <c r="B383" s="20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2.75" customHeight="1">
      <c r="A384" s="1"/>
      <c r="B384" s="20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2.75" customHeight="1">
      <c r="A385" s="1"/>
      <c r="B385" s="20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2.75" customHeight="1">
      <c r="A386" s="1"/>
      <c r="B386" s="20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2.75" customHeight="1">
      <c r="A387" s="1"/>
      <c r="B387" s="20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2.75" customHeight="1">
      <c r="A388" s="1"/>
      <c r="B388" s="20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2.75" customHeight="1">
      <c r="A389" s="1"/>
      <c r="B389" s="20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2.75" customHeight="1">
      <c r="A390" s="1"/>
      <c r="B390" s="20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2.75" customHeight="1">
      <c r="A391" s="1"/>
      <c r="B391" s="20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2.75" customHeight="1">
      <c r="A392" s="1"/>
      <c r="B392" s="20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2.75" customHeight="1">
      <c r="A393" s="1"/>
      <c r="B393" s="20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2.75" customHeight="1">
      <c r="A394" s="1"/>
      <c r="B394" s="20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2.75" customHeight="1">
      <c r="A395" s="1"/>
      <c r="B395" s="20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2.75" customHeight="1">
      <c r="A396" s="1"/>
      <c r="B396" s="20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2.75" customHeight="1">
      <c r="A397" s="1"/>
      <c r="B397" s="20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2.75" customHeight="1">
      <c r="A398" s="1"/>
      <c r="B398" s="20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2.75" customHeight="1">
      <c r="A399" s="1"/>
      <c r="B399" s="20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2.75" customHeight="1">
      <c r="A400" s="1"/>
      <c r="B400" s="20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2.75" customHeight="1">
      <c r="A401" s="1"/>
      <c r="B401" s="20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2.75" customHeight="1">
      <c r="A402" s="1"/>
      <c r="B402" s="20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2.75" customHeight="1">
      <c r="A403" s="1"/>
      <c r="B403" s="20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2.75" customHeight="1">
      <c r="A404" s="1"/>
      <c r="B404" s="20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2.75" customHeight="1">
      <c r="A405" s="1"/>
      <c r="B405" s="20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2.75" customHeight="1">
      <c r="A406" s="1"/>
      <c r="B406" s="20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2.75" customHeight="1">
      <c r="A407" s="1"/>
      <c r="B407" s="20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2.75" customHeight="1">
      <c r="A408" s="1"/>
      <c r="B408" s="20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2.75" customHeight="1">
      <c r="A409" s="1"/>
      <c r="B409" s="20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2.75" customHeight="1">
      <c r="A410" s="1"/>
      <c r="B410" s="20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2.75" customHeight="1">
      <c r="A411" s="1"/>
      <c r="B411" s="20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2.75" customHeight="1">
      <c r="A412" s="1"/>
      <c r="B412" s="20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2.75" customHeight="1">
      <c r="A413" s="1"/>
      <c r="B413" s="20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2.75" customHeight="1">
      <c r="A414" s="1"/>
      <c r="B414" s="20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2.75" customHeight="1">
      <c r="A415" s="1"/>
      <c r="B415" s="20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2.75" customHeight="1">
      <c r="A416" s="1"/>
      <c r="B416" s="20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2.75" customHeight="1">
      <c r="A417" s="1"/>
      <c r="B417" s="20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2.75" customHeight="1">
      <c r="A418" s="1"/>
      <c r="B418" s="20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2.75" customHeight="1">
      <c r="A419" s="1"/>
      <c r="B419" s="20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2.75" customHeight="1">
      <c r="A420" s="1"/>
      <c r="B420" s="20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2.75" customHeight="1">
      <c r="A421" s="1"/>
      <c r="B421" s="20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2.75" customHeight="1">
      <c r="A422" s="1"/>
      <c r="B422" s="20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2.75" customHeight="1">
      <c r="A423" s="1"/>
      <c r="B423" s="20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2.75" customHeight="1">
      <c r="A424" s="1"/>
      <c r="B424" s="20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2.75" customHeight="1">
      <c r="A425" s="1"/>
      <c r="B425" s="20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2.75" customHeight="1">
      <c r="A426" s="1"/>
      <c r="B426" s="20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2.75" customHeight="1">
      <c r="A427" s="1"/>
      <c r="B427" s="20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2.75" customHeight="1">
      <c r="A428" s="1"/>
      <c r="B428" s="20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2.75" customHeight="1">
      <c r="A429" s="1"/>
      <c r="B429" s="20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2.75" customHeight="1">
      <c r="A430" s="21"/>
      <c r="B430" s="5"/>
      <c r="C430" s="21"/>
      <c r="D430" s="21"/>
      <c r="E430" s="21"/>
      <c r="F430" s="21"/>
      <c r="G430" s="21"/>
      <c r="H430" s="21"/>
      <c r="I430" s="21"/>
      <c r="J430" s="21"/>
      <c r="K430" s="21"/>
    </row>
    <row r="431" spans="1:11" ht="12.75" customHeight="1">
      <c r="A431" s="21"/>
      <c r="B431" s="20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2.75" customHeight="1">
      <c r="A432" s="1"/>
      <c r="B432" s="20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2.75" customHeight="1">
      <c r="A433" s="1"/>
      <c r="B433" s="20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2.75" customHeight="1">
      <c r="A434" s="1"/>
      <c r="B434" s="20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2.75" customHeight="1">
      <c r="A435" s="1"/>
      <c r="B435" s="20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2.75" customHeight="1">
      <c r="A436" s="1"/>
      <c r="B436" s="20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2.75" customHeight="1">
      <c r="A437" s="1"/>
      <c r="B437" s="20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2.75" customHeight="1">
      <c r="A438" s="1"/>
      <c r="B438" s="20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2.75" customHeight="1">
      <c r="A439" s="1"/>
      <c r="B439" s="20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2.75" customHeight="1">
      <c r="A440" s="1"/>
      <c r="B440" s="20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2.75" customHeight="1">
      <c r="A441" s="1"/>
      <c r="B441" s="20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2.75" customHeight="1">
      <c r="A442" s="1"/>
      <c r="B442" s="20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2.75" customHeight="1">
      <c r="A443" s="1"/>
      <c r="B443" s="20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2.75" customHeight="1">
      <c r="A444" s="1"/>
      <c r="B444" s="20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2.75" customHeight="1">
      <c r="A445" s="1"/>
      <c r="B445" s="20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2.75" customHeight="1">
      <c r="A446" s="1"/>
      <c r="B446" s="20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2.75" customHeight="1">
      <c r="A447" s="1"/>
      <c r="B447" s="20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2.75" customHeight="1">
      <c r="A448" s="21"/>
      <c r="B448" s="5"/>
      <c r="C448" s="21"/>
      <c r="D448" s="21"/>
      <c r="E448" s="21"/>
      <c r="F448" s="21"/>
      <c r="G448" s="21"/>
      <c r="H448" s="21"/>
      <c r="I448" s="21"/>
      <c r="J448" s="21"/>
      <c r="K448" s="21"/>
    </row>
    <row r="449" spans="1:11" ht="12.75" customHeight="1">
      <c r="A449" s="21"/>
      <c r="B449" s="5"/>
      <c r="C449" s="21"/>
      <c r="D449" s="21"/>
      <c r="E449" s="21"/>
      <c r="F449" s="21"/>
      <c r="G449" s="21"/>
      <c r="H449" s="21"/>
      <c r="I449" s="21"/>
      <c r="J449" s="21"/>
      <c r="K449" s="21"/>
    </row>
    <row r="450" spans="1:11" ht="12.75" customHeight="1">
      <c r="A450" s="1"/>
      <c r="B450" s="20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2.75" customHeight="1">
      <c r="A451" s="1"/>
      <c r="B451" s="20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2.75" customHeight="1">
      <c r="A452" s="21"/>
      <c r="B452" s="5"/>
      <c r="C452" s="21"/>
      <c r="D452" s="21"/>
      <c r="E452" s="21"/>
      <c r="F452" s="21"/>
      <c r="G452" s="21"/>
      <c r="H452" s="21"/>
      <c r="I452" s="21"/>
      <c r="J452" s="21"/>
      <c r="K452" s="21"/>
    </row>
    <row r="453" spans="1:11" ht="12.75" customHeight="1">
      <c r="A453" s="1"/>
      <c r="B453" s="20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2.75" customHeight="1">
      <c r="A454" s="1"/>
      <c r="B454" s="20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2.75" customHeight="1">
      <c r="A455" s="1"/>
      <c r="B455" s="20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2.75" customHeight="1">
      <c r="A456" s="1"/>
      <c r="B456" s="20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2.75" customHeight="1">
      <c r="A457" s="1"/>
      <c r="B457" s="20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2.75" customHeight="1">
      <c r="A458" s="1"/>
      <c r="B458" s="20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2.75" customHeight="1">
      <c r="A459" s="1"/>
      <c r="B459" s="20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2.75" customHeight="1">
      <c r="A460" s="1"/>
      <c r="B460" s="20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2.75" customHeight="1">
      <c r="A461" s="1"/>
      <c r="B461" s="20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2.75" customHeight="1">
      <c r="A462" s="1"/>
      <c r="B462" s="20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2.75" customHeight="1">
      <c r="A463" s="1"/>
      <c r="B463" s="20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2.75" customHeight="1">
      <c r="A464" s="1"/>
      <c r="B464" s="20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2.75" customHeight="1">
      <c r="A465" s="1"/>
      <c r="B465" s="20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2.75" customHeight="1">
      <c r="A466" s="1"/>
      <c r="B466" s="20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2.75" customHeight="1">
      <c r="A467" s="1"/>
      <c r="B467" s="20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2.75" customHeight="1">
      <c r="A468" s="1"/>
      <c r="B468" s="20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2.75" customHeight="1">
      <c r="A469" s="1"/>
      <c r="B469" s="20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2.75" customHeight="1">
      <c r="A470" s="1"/>
      <c r="B470" s="20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2.75" customHeight="1">
      <c r="A471" s="1"/>
      <c r="B471" s="20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2.75" customHeight="1">
      <c r="A472" s="1"/>
      <c r="B472" s="20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2.75" customHeight="1">
      <c r="A473" s="1"/>
      <c r="B473" s="20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2.75" customHeight="1">
      <c r="A474" s="1"/>
      <c r="B474" s="20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2.75" customHeight="1">
      <c r="A475" s="1"/>
      <c r="B475" s="20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2.75" customHeight="1">
      <c r="A476" s="1"/>
      <c r="B476" s="20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2.75" customHeight="1">
      <c r="A477" s="1"/>
      <c r="B477" s="20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2.75" customHeight="1">
      <c r="A478" s="1"/>
      <c r="B478" s="20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2.75" customHeight="1">
      <c r="A479" s="1"/>
      <c r="B479" s="20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2.75" customHeight="1">
      <c r="A480" s="1"/>
      <c r="B480" s="20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2.75" customHeight="1">
      <c r="A481" s="1"/>
      <c r="B481" s="20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2.75" customHeight="1">
      <c r="A482" s="1"/>
      <c r="B482" s="20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2.75" customHeight="1">
      <c r="A483" s="1"/>
      <c r="B483" s="20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2.75" customHeight="1">
      <c r="A484" s="1"/>
      <c r="B484" s="20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2.75" customHeight="1">
      <c r="A485" s="1"/>
      <c r="B485" s="20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2.75" customHeight="1">
      <c r="A486" s="1"/>
      <c r="B486" s="20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2.75" customHeight="1">
      <c r="A487" s="1"/>
      <c r="B487" s="20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2.75" customHeight="1">
      <c r="A488" s="1"/>
      <c r="B488" s="20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2.75" customHeight="1">
      <c r="A489" s="1"/>
      <c r="B489" s="20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2.75" customHeight="1">
      <c r="A490" s="1"/>
      <c r="B490" s="20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2.75" customHeight="1">
      <c r="A491" s="21"/>
      <c r="B491" s="5"/>
      <c r="C491" s="22"/>
      <c r="D491" s="22"/>
      <c r="E491" s="22"/>
      <c r="F491" s="22"/>
      <c r="G491" s="22"/>
      <c r="H491" s="22"/>
      <c r="I491" s="22"/>
      <c r="J491" s="22"/>
      <c r="K491" s="22"/>
    </row>
    <row r="492" spans="1:11" ht="12.75" customHeight="1">
      <c r="A492" s="1"/>
      <c r="B492" s="20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2.75" customHeight="1">
      <c r="A493" s="1"/>
      <c r="B493" s="20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2.75" customHeight="1">
      <c r="A494" s="1"/>
      <c r="B494" s="20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2.75" customHeight="1">
      <c r="A495" s="1"/>
      <c r="B495" s="20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2.75" customHeight="1">
      <c r="A496" s="1"/>
      <c r="B496" s="20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2.75" customHeight="1">
      <c r="A497" s="1"/>
      <c r="B497" s="20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2.75" customHeight="1">
      <c r="A498" s="1"/>
      <c r="B498" s="20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2.75" customHeight="1">
      <c r="A499" s="1"/>
      <c r="B499" s="20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2.75" customHeight="1">
      <c r="A500" s="1"/>
      <c r="B500" s="20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2.75" customHeight="1">
      <c r="A501" s="1"/>
      <c r="B501" s="20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2.75" customHeight="1">
      <c r="A502" s="1"/>
      <c r="B502" s="20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2.75" customHeight="1">
      <c r="A503" s="1"/>
      <c r="B503" s="20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2.75" customHeight="1">
      <c r="A504" s="1"/>
      <c r="B504" s="20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2.75" customHeight="1">
      <c r="A505" s="21"/>
      <c r="B505" s="5"/>
      <c r="C505" s="22"/>
      <c r="D505" s="22"/>
      <c r="E505" s="22"/>
      <c r="F505" s="22"/>
      <c r="G505" s="22"/>
      <c r="H505" s="22"/>
      <c r="I505" s="22"/>
      <c r="J505" s="22"/>
      <c r="K505" s="22"/>
    </row>
    <row r="506" spans="1:11" ht="12.75" customHeight="1">
      <c r="A506" s="1"/>
      <c r="B506" s="20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2.75" customHeight="1">
      <c r="A507" s="1"/>
      <c r="B507" s="20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2.75" customHeight="1">
      <c r="A508" s="1"/>
      <c r="B508" s="20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2.75" customHeight="1">
      <c r="A509" s="1"/>
      <c r="B509" s="20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2.75" customHeight="1">
      <c r="A510" s="1"/>
      <c r="B510" s="20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2.75" customHeight="1">
      <c r="A511" s="1"/>
      <c r="B511" s="20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2.75" customHeight="1">
      <c r="A512" s="1"/>
      <c r="B512" s="20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2.75" customHeight="1">
      <c r="A513" s="1"/>
      <c r="B513" s="20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2.75" customHeight="1">
      <c r="A514" s="21"/>
      <c r="B514" s="5"/>
      <c r="C514" s="23"/>
      <c r="D514" s="23"/>
      <c r="E514" s="23"/>
      <c r="F514" s="23"/>
      <c r="G514" s="23"/>
      <c r="H514" s="23"/>
      <c r="I514" s="23"/>
      <c r="J514" s="23"/>
      <c r="K514" s="23"/>
    </row>
    <row r="515" spans="1:11" ht="12.75" customHeight="1">
      <c r="A515" s="21"/>
      <c r="B515" s="5"/>
      <c r="C515" s="23"/>
      <c r="D515" s="23"/>
      <c r="E515" s="23"/>
      <c r="F515" s="23"/>
      <c r="G515" s="23"/>
      <c r="H515" s="23"/>
      <c r="I515" s="23"/>
      <c r="J515" s="23"/>
      <c r="K515" s="23"/>
    </row>
    <row r="516" spans="1:11" ht="12.75" customHeight="1">
      <c r="A516" s="21"/>
      <c r="B516" s="5"/>
      <c r="C516" s="21"/>
      <c r="D516" s="21"/>
      <c r="E516" s="21"/>
      <c r="F516" s="21"/>
      <c r="G516" s="21"/>
      <c r="H516" s="21"/>
      <c r="I516" s="21"/>
      <c r="J516" s="21"/>
      <c r="K516" s="21"/>
    </row>
    <row r="517" spans="1:11" ht="12.75" customHeight="1">
      <c r="A517" s="1"/>
      <c r="B517" s="20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2.75" customHeight="1">
      <c r="A518" s="1"/>
      <c r="B518" s="20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2.75" customHeight="1">
      <c r="A519" s="1"/>
      <c r="B519" s="20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2.75" customHeight="1">
      <c r="A520" s="1"/>
      <c r="B520" s="20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2.75" customHeight="1">
      <c r="A521" s="1"/>
      <c r="B521" s="20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2.75" customHeight="1">
      <c r="A522" s="1"/>
      <c r="B522" s="20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2.75" customHeight="1">
      <c r="A523" s="1"/>
      <c r="B523" s="20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2.75" customHeight="1">
      <c r="A524" s="1"/>
      <c r="B524" s="20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2.75" customHeight="1">
      <c r="A525" s="1"/>
      <c r="B525" s="20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2.75" customHeight="1">
      <c r="A526" s="1"/>
      <c r="B526" s="20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2.75" customHeight="1">
      <c r="A527" s="1"/>
      <c r="B527" s="20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2.75" customHeight="1">
      <c r="A528" s="1"/>
      <c r="B528" s="20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2.75" customHeight="1">
      <c r="A529" s="1"/>
      <c r="B529" s="20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2.75" customHeight="1">
      <c r="A530" s="1"/>
      <c r="B530" s="20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2.75" customHeight="1">
      <c r="A531" s="1"/>
      <c r="B531" s="20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2.75" customHeight="1">
      <c r="A532" s="1"/>
      <c r="B532" s="20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2.75" customHeight="1">
      <c r="A533" s="1"/>
      <c r="B533" s="20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2.75" customHeight="1">
      <c r="A534" s="1"/>
      <c r="B534" s="20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2.75" customHeight="1">
      <c r="A535" s="1"/>
      <c r="B535" s="20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2.75" customHeight="1">
      <c r="A536" s="1"/>
      <c r="B536" s="20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2.75" customHeight="1">
      <c r="A537" s="1"/>
      <c r="B537" s="20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2.75" customHeight="1">
      <c r="A538" s="1"/>
      <c r="B538" s="20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2.75" customHeight="1">
      <c r="A539" s="1"/>
      <c r="B539" s="20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2.75" customHeight="1">
      <c r="A540" s="1"/>
      <c r="B540" s="20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2.75" customHeight="1">
      <c r="A541" s="1"/>
      <c r="B541" s="20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2.75" customHeight="1">
      <c r="A542" s="1"/>
      <c r="B542" s="20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2.75" customHeight="1">
      <c r="A543" s="1"/>
      <c r="B543" s="20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2.75" customHeight="1">
      <c r="A544" s="1"/>
      <c r="B544" s="20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2.75" customHeight="1">
      <c r="A545" s="1"/>
      <c r="B545" s="20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2.75" customHeight="1">
      <c r="A546" s="1"/>
      <c r="B546" s="20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2.75" customHeight="1">
      <c r="A547" s="1"/>
      <c r="B547" s="20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2.75" customHeight="1">
      <c r="A548" s="1"/>
      <c r="B548" s="20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2.75" customHeight="1">
      <c r="A549" s="1"/>
      <c r="B549" s="20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2.75" customHeight="1">
      <c r="A550" s="21"/>
      <c r="B550" s="5"/>
      <c r="C550" s="21"/>
      <c r="D550" s="21"/>
      <c r="E550" s="21"/>
      <c r="F550" s="21"/>
      <c r="G550" s="21"/>
      <c r="H550" s="21"/>
      <c r="I550" s="21"/>
      <c r="J550" s="21"/>
      <c r="K550" s="21"/>
    </row>
    <row r="551" spans="1:11" ht="12.75" customHeight="1">
      <c r="A551" s="1"/>
      <c r="B551" s="20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2.75" customHeight="1">
      <c r="A552" s="1"/>
      <c r="B552" s="20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2.75" customHeight="1">
      <c r="A553" s="1"/>
      <c r="B553" s="20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2.75" customHeight="1">
      <c r="A554" s="1"/>
      <c r="B554" s="20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2.75" customHeight="1">
      <c r="A555" s="1"/>
      <c r="B555" s="20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2.75" customHeight="1">
      <c r="A556" s="1"/>
      <c r="B556" s="20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2.75" customHeight="1">
      <c r="A557" s="1"/>
      <c r="B557" s="20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2.75" customHeight="1">
      <c r="A558" s="1"/>
      <c r="B558" s="20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2.75" customHeight="1">
      <c r="A559" s="1"/>
      <c r="B559" s="20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2.75" customHeight="1">
      <c r="A560" s="1"/>
      <c r="B560" s="20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2.75" customHeight="1">
      <c r="A561" s="1"/>
      <c r="B561" s="20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2.75" customHeight="1">
      <c r="A562" s="1"/>
      <c r="B562" s="20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2.75" customHeight="1">
      <c r="A563" s="1"/>
      <c r="B563" s="20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2.75" customHeight="1">
      <c r="A564" s="1"/>
      <c r="B564" s="20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2.75" customHeight="1">
      <c r="A565" s="1"/>
      <c r="B565" s="20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2.75" customHeight="1">
      <c r="A566" s="1"/>
      <c r="B566" s="20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2.75" customHeight="1">
      <c r="A567" s="1"/>
      <c r="B567" s="20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2.75" customHeight="1">
      <c r="A568" s="1"/>
      <c r="B568" s="20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2.75" customHeight="1">
      <c r="A569" s="1"/>
      <c r="B569" s="20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2.75" customHeight="1">
      <c r="A570" s="1"/>
      <c r="B570" s="20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2.75" customHeight="1">
      <c r="A571" s="1"/>
      <c r="B571" s="20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2.75" customHeight="1">
      <c r="A572" s="1"/>
      <c r="B572" s="20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2.75" customHeight="1">
      <c r="A573" s="1"/>
      <c r="B573" s="5"/>
      <c r="C573" s="22"/>
      <c r="D573" s="22"/>
      <c r="E573" s="22"/>
      <c r="F573" s="22"/>
      <c r="G573" s="22"/>
      <c r="H573" s="22"/>
      <c r="I573" s="22"/>
      <c r="J573" s="22"/>
      <c r="K573" s="22"/>
    </row>
    <row r="574" spans="1:11" ht="12.75" customHeight="1">
      <c r="A574" s="1"/>
      <c r="B574" s="5"/>
      <c r="C574" s="22"/>
      <c r="D574" s="22"/>
      <c r="E574" s="22"/>
      <c r="F574" s="22"/>
      <c r="G574" s="22"/>
      <c r="H574" s="22"/>
      <c r="I574" s="22"/>
      <c r="J574" s="22"/>
      <c r="K574" s="22"/>
    </row>
    <row r="575" spans="1:11" ht="12.75" customHeight="1">
      <c r="A575" s="1"/>
      <c r="B575" s="20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2.75" customHeight="1">
      <c r="A576" s="1"/>
      <c r="B576" s="20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2.75" customHeight="1">
      <c r="A577" s="1"/>
      <c r="B577" s="20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2.75" customHeight="1">
      <c r="A578" s="1"/>
      <c r="B578" s="20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2.75" customHeight="1">
      <c r="A579" s="1"/>
      <c r="B579" s="20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2.75" customHeight="1">
      <c r="A580" s="1"/>
      <c r="B580" s="20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2.75" customHeight="1">
      <c r="A581" s="1"/>
      <c r="B581" s="20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2.75" customHeight="1">
      <c r="A582" s="1"/>
      <c r="B582" s="20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2.75" customHeight="1">
      <c r="A583" s="1"/>
      <c r="B583" s="20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2.75" customHeight="1">
      <c r="A584" s="1"/>
      <c r="B584" s="20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2.75" customHeight="1">
      <c r="A585" s="1"/>
      <c r="B585" s="20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2.75" customHeight="1">
      <c r="A586" s="1"/>
      <c r="B586" s="20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2.75" customHeight="1">
      <c r="A587" s="1"/>
      <c r="B587" s="20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2.75" customHeight="1">
      <c r="A588" s="1"/>
      <c r="B588" s="20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2.75" customHeight="1">
      <c r="A589" s="1"/>
      <c r="B589" s="20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2.75" customHeight="1">
      <c r="A590" s="1"/>
      <c r="B590" s="20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2.75" customHeight="1">
      <c r="A591" s="1"/>
      <c r="B591" s="20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2.75" customHeight="1">
      <c r="A592" s="1"/>
      <c r="B592" s="20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2.75" customHeight="1">
      <c r="A593" s="1"/>
      <c r="B593" s="20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2.75" customHeight="1">
      <c r="A594" s="1"/>
      <c r="B594" s="20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2.75" customHeight="1">
      <c r="A595" s="1"/>
      <c r="B595" s="20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2.75" customHeight="1">
      <c r="A596" s="1"/>
      <c r="B596" s="20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2.75" customHeight="1">
      <c r="A597" s="1"/>
      <c r="B597" s="20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2.75" customHeight="1">
      <c r="A598" s="1"/>
      <c r="B598" s="5"/>
      <c r="C598" s="23"/>
      <c r="D598" s="23"/>
      <c r="E598" s="23"/>
      <c r="F598" s="23"/>
      <c r="G598" s="23"/>
      <c r="H598" s="23"/>
      <c r="I598" s="23"/>
      <c r="J598" s="23"/>
      <c r="K598" s="23"/>
    </row>
    <row r="599" spans="1:11" ht="12.75" customHeight="1">
      <c r="A599" s="1"/>
      <c r="B599" s="5"/>
      <c r="C599" s="21"/>
      <c r="D599" s="21"/>
      <c r="E599" s="21"/>
      <c r="F599" s="21"/>
      <c r="G599" s="21"/>
      <c r="H599" s="21"/>
      <c r="I599" s="21"/>
      <c r="J599" s="21"/>
      <c r="K599" s="21"/>
    </row>
    <row r="600" spans="1:11" ht="12.75" customHeight="1">
      <c r="A600" s="1"/>
      <c r="B600" s="5"/>
      <c r="C600" s="21"/>
      <c r="D600" s="21"/>
      <c r="E600" s="21"/>
      <c r="F600" s="21"/>
      <c r="G600" s="21"/>
      <c r="H600" s="21"/>
      <c r="I600" s="21"/>
      <c r="J600" s="21"/>
      <c r="K600" s="21"/>
    </row>
    <row r="601" spans="1:11" ht="12.75" customHeight="1">
      <c r="A601" s="1"/>
      <c r="B601" s="5"/>
      <c r="C601" s="21"/>
      <c r="D601" s="21"/>
      <c r="E601" s="21"/>
      <c r="F601" s="21"/>
      <c r="G601" s="21"/>
      <c r="H601" s="21"/>
      <c r="I601" s="21"/>
      <c r="J601" s="21"/>
      <c r="K601" s="21"/>
    </row>
    <row r="602" spans="1:11" ht="12.75" customHeight="1">
      <c r="A602" s="1"/>
      <c r="B602" s="20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2.75" customHeight="1">
      <c r="A603" s="1"/>
      <c r="B603" s="20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2.75" customHeight="1">
      <c r="A604" s="1"/>
      <c r="B604" s="20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2.75" customHeight="1">
      <c r="A605" s="1"/>
      <c r="B605" s="20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2.75" customHeight="1">
      <c r="A606" s="1"/>
      <c r="B606" s="20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2.75" customHeight="1">
      <c r="A607" s="21"/>
      <c r="B607" s="5"/>
      <c r="C607" s="21"/>
      <c r="D607" s="21"/>
      <c r="E607" s="21"/>
      <c r="F607" s="21"/>
      <c r="G607" s="21"/>
      <c r="H607" s="21"/>
      <c r="I607" s="21"/>
      <c r="J607" s="21"/>
      <c r="K607" s="21"/>
    </row>
    <row r="608" spans="1:11" ht="12.75" customHeight="1">
      <c r="A608" s="1"/>
      <c r="B608" s="5"/>
      <c r="C608" s="21"/>
      <c r="D608" s="21"/>
      <c r="E608" s="21"/>
      <c r="F608" s="21"/>
      <c r="G608" s="21"/>
      <c r="H608" s="21"/>
      <c r="I608" s="21"/>
      <c r="J608" s="21"/>
      <c r="K608" s="21"/>
    </row>
    <row r="609" spans="1:11" ht="12.75" customHeight="1">
      <c r="A609" s="1"/>
      <c r="B609" s="5"/>
      <c r="C609" s="22"/>
      <c r="D609" s="22"/>
      <c r="E609" s="22"/>
      <c r="F609" s="22"/>
      <c r="G609" s="22"/>
      <c r="H609" s="22"/>
      <c r="I609" s="22"/>
      <c r="J609" s="22"/>
      <c r="K609" s="22"/>
    </row>
    <row r="610" spans="1:11" ht="12.75" customHeight="1">
      <c r="A610" s="1"/>
      <c r="B610" s="20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2.75" customHeight="1">
      <c r="A611" s="1"/>
      <c r="B611" s="20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2.75" customHeight="1">
      <c r="A612" s="1"/>
      <c r="B612" s="20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2.75" customHeight="1">
      <c r="A613" s="1"/>
      <c r="B613" s="20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2.75" customHeight="1">
      <c r="A614" s="1"/>
      <c r="B614" s="20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2.75" customHeight="1">
      <c r="A615" s="1"/>
      <c r="B615" s="20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2.75" customHeight="1">
      <c r="A616" s="1"/>
      <c r="B616" s="20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2.75" customHeight="1">
      <c r="A617" s="1"/>
      <c r="B617" s="20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2.75" customHeight="1">
      <c r="A618" s="1"/>
      <c r="B618" s="20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2.75" customHeight="1">
      <c r="A619" s="1"/>
      <c r="B619" s="20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2.75" customHeight="1">
      <c r="A620" s="1"/>
      <c r="B620" s="20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2.75" customHeight="1">
      <c r="A621" s="1"/>
      <c r="B621" s="20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2.75" customHeight="1">
      <c r="A622" s="1"/>
      <c r="B622" s="20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2.75" customHeight="1">
      <c r="A623" s="1"/>
      <c r="B623" s="20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2.75" customHeight="1">
      <c r="A624" s="1"/>
      <c r="B624" s="20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2.75" customHeight="1">
      <c r="A625" s="1"/>
      <c r="B625" s="20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2.75" customHeight="1">
      <c r="A626" s="1"/>
      <c r="B626" s="20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2.75" customHeight="1">
      <c r="A627" s="1"/>
      <c r="B627" s="20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2.75" customHeight="1">
      <c r="A628" s="1"/>
      <c r="B628" s="20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2.75" customHeight="1">
      <c r="A629" s="1"/>
      <c r="B629" s="20"/>
      <c r="C629" s="1"/>
      <c r="D629" s="1"/>
      <c r="E629" s="1"/>
      <c r="F629" s="1"/>
      <c r="G629" s="1"/>
      <c r="H629" s="1"/>
      <c r="I629" s="1"/>
      <c r="J629" s="1"/>
      <c r="K629" s="1"/>
    </row>
  </sheetData>
  <sheetProtection selectLockedCells="1" selectUnlockedCells="1"/>
  <mergeCells count="20">
    <mergeCell ref="A10:K10"/>
    <mergeCell ref="A11:J11"/>
    <mergeCell ref="A9:K9"/>
    <mergeCell ref="A12:A13"/>
    <mergeCell ref="B12:B13"/>
    <mergeCell ref="C12:K12"/>
    <mergeCell ref="A6:K6"/>
    <mergeCell ref="A7:K7"/>
    <mergeCell ref="A8:K8"/>
    <mergeCell ref="A1:K1"/>
    <mergeCell ref="A2:K2"/>
    <mergeCell ref="A3:K3"/>
    <mergeCell ref="A4:K4"/>
    <mergeCell ref="A5:K5"/>
    <mergeCell ref="M12:M13"/>
    <mergeCell ref="X12:X13"/>
    <mergeCell ref="Y12:AG12"/>
    <mergeCell ref="L12:L13"/>
    <mergeCell ref="N12:V12"/>
    <mergeCell ref="W12:W13"/>
  </mergeCells>
  <printOptions/>
  <pageMargins left="0.3937007874015748" right="0.3937007874015748" top="0.3937007874015748" bottom="0.3937007874015748" header="0" footer="0"/>
  <pageSetup firstPageNumber="93" useFirstPageNumber="1" horizontalDpi="600" verticalDpi="600" orientation="landscape" paperSize="9" scale="6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g106kaa</cp:lastModifiedBy>
  <cp:lastPrinted>2018-11-26T15:02:34Z</cp:lastPrinted>
  <dcterms:created xsi:type="dcterms:W3CDTF">1996-10-08T23:32:33Z</dcterms:created>
  <dcterms:modified xsi:type="dcterms:W3CDTF">2018-11-26T15:03:04Z</dcterms:modified>
  <cp:category/>
  <cp:version/>
  <cp:contentType/>
  <cp:contentStatus/>
</cp:coreProperties>
</file>