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равнительная к Приложению № 2" sheetId="1" r:id="rId1"/>
  </sheets>
  <definedNames>
    <definedName name="_xlnm.Print_Titles" localSheetId="0">'Сравнительная к Приложению № 2'!$12:$13</definedName>
  </definedNames>
  <calcPr fullCalcOnLoad="1"/>
</workbook>
</file>

<file path=xl/sharedStrings.xml><?xml version="1.0" encoding="utf-8"?>
<sst xmlns="http://schemas.openxmlformats.org/spreadsheetml/2006/main" count="217" uniqueCount="80">
  <si>
    <t>(руб.)</t>
  </si>
  <si>
    <t>ВСЕГО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</si>
  <si>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</si>
  <si>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</si>
  <si>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</si>
  <si>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</si>
  <si>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</si>
  <si>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</si>
  <si>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</si>
  <si>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</si>
  <si>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</si>
  <si>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</si>
  <si>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</si>
  <si>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</si>
  <si>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</si>
  <si>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</si>
  <si>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</si>
  <si>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</si>
  <si>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</si>
  <si>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</si>
  <si>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</si>
  <si>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</si>
  <si>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</si>
  <si>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</si>
  <si>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</si>
  <si>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</si>
  <si>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</si>
  <si>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</si>
  <si>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</si>
  <si>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</si>
  <si>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</si>
  <si>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</si>
  <si>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</si>
  <si>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</si>
  <si>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</si>
  <si>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</si>
  <si>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</si>
  <si>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Республиканский целевой бюджетный экологический фонд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</si>
  <si>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</si>
  <si>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</si>
  <si>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Вывозные таможенные пошлины</t>
  </si>
  <si>
    <t>Таможенные пошлины</t>
  </si>
  <si>
    <t>Налоги на товары и услуги, лицензионные и регистрационные сборы</t>
  </si>
  <si>
    <t>Налог на добавленную стоимость</t>
  </si>
  <si>
    <t>Государственная пошлина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</si>
  <si>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</si>
  <si>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</si>
  <si>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Отчисления на воспроизводство минерально-сырьевой базы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</si>
  <si>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</si>
  <si>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</si>
  <si>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</si>
  <si>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</si>
  <si>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</si>
  <si>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</si>
  <si>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</si>
  <si>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Акцизные сборы на продукцию, реализуемую на территории ПМР</t>
  </si>
  <si>
    <t>Днестровск</t>
  </si>
  <si>
    <t>Приложение № 1.2</t>
  </si>
  <si>
    <t>Акцизные сборы на продукцию, импортируемую на территорию ПМР</t>
  </si>
  <si>
    <t>к Закону Приднестровской Молдавской Республики</t>
  </si>
  <si>
    <t xml:space="preserve">Сравнительная таблица </t>
  </si>
  <si>
    <t xml:space="preserve">к проекту Закона Приднестровской Молдавской Республики </t>
  </si>
  <si>
    <t>Предлагаемая редакция</t>
  </si>
  <si>
    <t>Отклонение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</si>
  <si>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</si>
  <si>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налога на доходы организаций</t>
  </si>
  <si>
    <t>Наименование групп, подгрупп, статей и подстатей доходов</t>
  </si>
  <si>
    <t>"О республиканском бюджете на 2018 год"</t>
  </si>
  <si>
    <t>на 2018 год</t>
  </si>
  <si>
    <t>Действующая редакция Закона ПМР "О республиканском бюджете на 2018 год"</t>
  </si>
  <si>
    <t>Фонд капитальных вложений</t>
  </si>
  <si>
    <t>ИТОГО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</si>
  <si>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</si>
  <si>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</si>
  <si>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</si>
  <si>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Государственного резерва ПМР</t>
  </si>
  <si>
    <t>Безвозмездные перечисления</t>
  </si>
  <si>
    <t>От нерезидентов (гуманитарная помощь)</t>
  </si>
  <si>
    <t xml:space="preserve">От нерезидентов на цели субсидирования хозяйствующих субъектов      </t>
  </si>
  <si>
    <t xml:space="preserve">"О внесении изменений  в Закон Приднестровской Молдавской Республики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</si>
</sst>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"/>
    <numFmt numFmtId="177" formatCode="_-* #,##0.0_р_._-;\-* #,##0.0_р_._-;_-* &quot;-&quot;_р_._-;_-@_-"/>
    <numFmt numFmtId="178" formatCode="_-* #,##0.00_р_._-;\-* #,##0.00_р_._-;_-* &quot;-&quot;_р_._-;_-@_-"/>
    <numFmt numFmtId="179" formatCode="0.0"/>
    <numFmt numFmtId="180" formatCode="0.000"/>
    <numFmt numFmtId="181" formatCode="_-* #,##0.00000_р_._-;\-* #,##0.00000_р_._-;_-* &quot;-&quot;??_р_._-;_-@_-"/>
    <numFmt numFmtId="182" formatCode="_-* #,##0.000_р_._-;\-* #,##0.000_р_._-;_-* &quot;-&quot;???_р_._-;_-@_-"/>
    <numFmt numFmtId="183" formatCode="_-* #,##0.0000000_р_._-;\-* #,##0.0000000_р_._-;_-* &quot;-&quot;??_р_.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172" fontId="9" fillId="0" borderId="14" xfId="6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172" fontId="9" fillId="0" borderId="15" xfId="6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6" xfId="6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5" fillId="0" borderId="15" xfId="60" applyNumberFormat="1" applyFont="1" applyFill="1" applyBorder="1" applyAlignment="1">
      <alignment/>
    </xf>
    <xf numFmtId="172" fontId="5" fillId="0" borderId="15" xfId="0" applyNumberFormat="1" applyFont="1" applyFill="1" applyBorder="1" applyAlignment="1">
      <alignment/>
    </xf>
    <xf numFmtId="172" fontId="5" fillId="0" borderId="16" xfId="60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2" fontId="9" fillId="0" borderId="15" xfId="0" applyNumberFormat="1" applyFont="1" applyFill="1" applyBorder="1" applyAlignment="1">
      <alignment horizontal="center"/>
    </xf>
    <xf numFmtId="172" fontId="9" fillId="0" borderId="15" xfId="60" applyNumberFormat="1" applyFont="1" applyFill="1" applyBorder="1" applyAlignment="1">
      <alignment horizontal="left"/>
    </xf>
    <xf numFmtId="172" fontId="9" fillId="0" borderId="16" xfId="6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172" fontId="9" fillId="0" borderId="1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2" fontId="5" fillId="0" borderId="15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5" fillId="0" borderId="20" xfId="6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172" fontId="9" fillId="0" borderId="20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5" fillId="0" borderId="22" xfId="60" applyNumberFormat="1" applyFont="1" applyFill="1" applyBorder="1" applyAlignment="1">
      <alignment/>
    </xf>
    <xf numFmtId="172" fontId="5" fillId="0" borderId="17" xfId="6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72" fontId="9" fillId="0" borderId="23" xfId="6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172" fontId="9" fillId="0" borderId="16" xfId="60" applyNumberFormat="1" applyFont="1" applyFill="1" applyBorder="1" applyAlignment="1">
      <alignment wrapText="1"/>
    </xf>
    <xf numFmtId="172" fontId="9" fillId="0" borderId="15" xfId="60" applyNumberFormat="1" applyFont="1" applyFill="1" applyBorder="1" applyAlignment="1">
      <alignment wrapText="1"/>
    </xf>
    <xf numFmtId="172" fontId="9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172" fontId="5" fillId="0" borderId="16" xfId="0" applyNumberFormat="1" applyFont="1" applyFill="1" applyBorder="1" applyAlignment="1">
      <alignment wrapText="1"/>
    </xf>
    <xf numFmtId="172" fontId="5" fillId="0" borderId="15" xfId="0" applyNumberFormat="1" applyFont="1" applyFill="1" applyBorder="1" applyAlignment="1">
      <alignment wrapText="1"/>
    </xf>
    <xf numFmtId="172" fontId="5" fillId="0" borderId="16" xfId="60" applyNumberFormat="1" applyFont="1" applyFill="1" applyBorder="1" applyAlignment="1">
      <alignment wrapText="1"/>
    </xf>
    <xf numFmtId="172" fontId="5" fillId="0" borderId="15" xfId="60" applyNumberFormat="1" applyFont="1" applyFill="1" applyBorder="1" applyAlignment="1">
      <alignment wrapText="1"/>
    </xf>
    <xf numFmtId="172" fontId="9" fillId="0" borderId="16" xfId="60" applyNumberFormat="1" applyFont="1" applyFill="1" applyBorder="1" applyAlignment="1">
      <alignment horizontal="center" wrapText="1"/>
    </xf>
    <xf numFmtId="172" fontId="9" fillId="0" borderId="15" xfId="60" applyNumberFormat="1" applyFont="1" applyFill="1" applyBorder="1" applyAlignment="1">
      <alignment horizontal="center" wrapText="1"/>
    </xf>
    <xf numFmtId="172" fontId="9" fillId="0" borderId="15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172" fontId="9" fillId="0" borderId="22" xfId="0" applyNumberFormat="1" applyFont="1" applyFill="1" applyBorder="1" applyAlignment="1">
      <alignment wrapText="1"/>
    </xf>
    <xf numFmtId="172" fontId="9" fillId="0" borderId="17" xfId="0" applyNumberFormat="1" applyFont="1" applyFill="1" applyBorder="1" applyAlignment="1">
      <alignment wrapText="1"/>
    </xf>
    <xf numFmtId="172" fontId="9" fillId="0" borderId="22" xfId="60" applyNumberFormat="1" applyFont="1" applyFill="1" applyBorder="1" applyAlignment="1">
      <alignment wrapText="1"/>
    </xf>
    <xf numFmtId="172" fontId="9" fillId="0" borderId="17" xfId="60" applyNumberFormat="1" applyFont="1" applyFill="1" applyBorder="1" applyAlignment="1">
      <alignment wrapText="1"/>
    </xf>
    <xf numFmtId="172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172" fontId="9" fillId="0" borderId="12" xfId="60" applyNumberFormat="1" applyFont="1" applyFill="1" applyBorder="1" applyAlignment="1">
      <alignment wrapText="1"/>
    </xf>
    <xf numFmtId="172" fontId="9" fillId="0" borderId="23" xfId="6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172" fontId="9" fillId="0" borderId="18" xfId="0" applyNumberFormat="1" applyFont="1" applyFill="1" applyBorder="1" applyAlignment="1">
      <alignment wrapText="1"/>
    </xf>
    <xf numFmtId="172" fontId="9" fillId="0" borderId="26" xfId="60" applyNumberFormat="1" applyFont="1" applyFill="1" applyBorder="1" applyAlignment="1">
      <alignment wrapText="1"/>
    </xf>
    <xf numFmtId="172" fontId="9" fillId="0" borderId="18" xfId="60" applyNumberFormat="1" applyFont="1" applyFill="1" applyBorder="1" applyAlignment="1">
      <alignment wrapText="1"/>
    </xf>
    <xf numFmtId="172" fontId="9" fillId="0" borderId="18" xfId="0" applyNumberFormat="1" applyFont="1" applyFill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6" fillId="0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wrapText="1"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left" wrapText="1"/>
    </xf>
    <xf numFmtId="172" fontId="12" fillId="0" borderId="23" xfId="0" applyNumberFormat="1" applyFont="1" applyFill="1" applyBorder="1" applyAlignment="1">
      <alignment horizontal="left" wrapText="1"/>
    </xf>
    <xf numFmtId="172" fontId="12" fillId="0" borderId="23" xfId="60" applyNumberFormat="1" applyFont="1" applyFill="1" applyBorder="1" applyAlignment="1">
      <alignment wrapText="1"/>
    </xf>
    <xf numFmtId="172" fontId="12" fillId="0" borderId="12" xfId="60" applyNumberFormat="1" applyFont="1" applyFill="1" applyBorder="1" applyAlignment="1">
      <alignment wrapText="1"/>
    </xf>
    <xf numFmtId="172" fontId="9" fillId="0" borderId="26" xfId="0" applyNumberFormat="1" applyFont="1" applyFill="1" applyBorder="1" applyAlignment="1">
      <alignment wrapText="1"/>
    </xf>
    <xf numFmtId="172" fontId="9" fillId="0" borderId="26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 wrapText="1"/>
    </xf>
    <xf numFmtId="172" fontId="9" fillId="0" borderId="12" xfId="6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14" fillId="0" borderId="31" xfId="0" applyFont="1" applyFill="1" applyBorder="1" applyAlignment="1">
      <alignment wrapText="1"/>
    </xf>
    <xf numFmtId="172" fontId="9" fillId="0" borderId="14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 wrapText="1"/>
    </xf>
    <xf numFmtId="172" fontId="12" fillId="0" borderId="16" xfId="60" applyNumberFormat="1" applyFont="1" applyFill="1" applyBorder="1" applyAlignment="1">
      <alignment/>
    </xf>
    <xf numFmtId="172" fontId="12" fillId="0" borderId="15" xfId="60" applyNumberFormat="1" applyFont="1" applyFill="1" applyBorder="1" applyAlignment="1">
      <alignment/>
    </xf>
    <xf numFmtId="172" fontId="12" fillId="0" borderId="16" xfId="60" applyNumberFormat="1" applyFont="1" applyFill="1" applyBorder="1" applyAlignment="1">
      <alignment/>
    </xf>
    <xf numFmtId="172" fontId="14" fillId="0" borderId="16" xfId="0" applyNumberFormat="1" applyFont="1" applyFill="1" applyBorder="1" applyAlignment="1">
      <alignment/>
    </xf>
    <xf numFmtId="172" fontId="14" fillId="0" borderId="15" xfId="0" applyNumberFormat="1" applyFont="1" applyFill="1" applyBorder="1" applyAlignment="1">
      <alignment/>
    </xf>
    <xf numFmtId="172" fontId="14" fillId="0" borderId="16" xfId="60" applyNumberFormat="1" applyFont="1" applyFill="1" applyBorder="1" applyAlignment="1">
      <alignment/>
    </xf>
    <xf numFmtId="172" fontId="14" fillId="0" borderId="15" xfId="6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2" fillId="0" borderId="16" xfId="60" applyNumberFormat="1" applyFont="1" applyFill="1" applyBorder="1" applyAlignment="1">
      <alignment horizontal="left"/>
    </xf>
    <xf numFmtId="172" fontId="12" fillId="0" borderId="15" xfId="60" applyNumberFormat="1" applyFont="1" applyFill="1" applyBorder="1" applyAlignment="1">
      <alignment/>
    </xf>
    <xf numFmtId="172" fontId="12" fillId="0" borderId="15" xfId="60" applyNumberFormat="1" applyFont="1" applyFill="1" applyBorder="1" applyAlignment="1">
      <alignment horizontal="left"/>
    </xf>
    <xf numFmtId="172" fontId="14" fillId="0" borderId="14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/>
    </xf>
    <xf numFmtId="172" fontId="14" fillId="0" borderId="14" xfId="60" applyNumberFormat="1" applyFont="1" applyFill="1" applyBorder="1" applyAlignment="1">
      <alignment/>
    </xf>
    <xf numFmtId="172" fontId="14" fillId="0" borderId="13" xfId="60" applyNumberFormat="1" applyFont="1" applyFill="1" applyBorder="1" applyAlignment="1">
      <alignment/>
    </xf>
    <xf numFmtId="172" fontId="12" fillId="0" borderId="16" xfId="60" applyNumberFormat="1" applyFont="1" applyFill="1" applyBorder="1" applyAlignment="1">
      <alignment wrapText="1"/>
    </xf>
    <xf numFmtId="172" fontId="12" fillId="0" borderId="15" xfId="60" applyNumberFormat="1" applyFont="1" applyFill="1" applyBorder="1" applyAlignment="1">
      <alignment wrapText="1"/>
    </xf>
    <xf numFmtId="172" fontId="14" fillId="0" borderId="16" xfId="0" applyNumberFormat="1" applyFont="1" applyFill="1" applyBorder="1" applyAlignment="1">
      <alignment wrapText="1"/>
    </xf>
    <xf numFmtId="172" fontId="14" fillId="0" borderId="15" xfId="0" applyNumberFormat="1" applyFont="1" applyFill="1" applyBorder="1" applyAlignment="1">
      <alignment wrapText="1"/>
    </xf>
    <xf numFmtId="172" fontId="14" fillId="0" borderId="16" xfId="60" applyNumberFormat="1" applyFont="1" applyFill="1" applyBorder="1" applyAlignment="1">
      <alignment wrapText="1"/>
    </xf>
    <xf numFmtId="172" fontId="14" fillId="0" borderId="15" xfId="60" applyNumberFormat="1" applyFont="1" applyFill="1" applyBorder="1" applyAlignment="1">
      <alignment wrapText="1"/>
    </xf>
    <xf numFmtId="172" fontId="12" fillId="0" borderId="16" xfId="0" applyNumberFormat="1" applyFont="1" applyFill="1" applyBorder="1" applyAlignment="1">
      <alignment wrapText="1"/>
    </xf>
    <xf numFmtId="172" fontId="12" fillId="0" borderId="15" xfId="0" applyNumberFormat="1" applyFont="1" applyFill="1" applyBorder="1" applyAlignment="1">
      <alignment wrapText="1"/>
    </xf>
    <xf numFmtId="172" fontId="12" fillId="0" borderId="17" xfId="0" applyNumberFormat="1" applyFont="1" applyFill="1" applyBorder="1" applyAlignment="1">
      <alignment wrapText="1"/>
    </xf>
    <xf numFmtId="172" fontId="12" fillId="0" borderId="22" xfId="60" applyNumberFormat="1" applyFont="1" applyFill="1" applyBorder="1" applyAlignment="1">
      <alignment wrapText="1"/>
    </xf>
    <xf numFmtId="172" fontId="12" fillId="0" borderId="17" xfId="60" applyNumberFormat="1" applyFont="1" applyFill="1" applyBorder="1" applyAlignment="1">
      <alignment wrapText="1"/>
    </xf>
    <xf numFmtId="172" fontId="12" fillId="0" borderId="13" xfId="60" applyNumberFormat="1" applyFont="1" applyFill="1" applyBorder="1" applyAlignment="1">
      <alignment horizontal="left" wrapText="1"/>
    </xf>
    <xf numFmtId="172" fontId="12" fillId="0" borderId="14" xfId="60" applyNumberFormat="1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8"/>
  <sheetViews>
    <sheetView tabSelected="1" zoomScale="90" zoomScaleNormal="9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K3"/>
    </sheetView>
  </sheetViews>
  <sheetFormatPr defaultColWidth="58.28125" defaultRowHeight="12.75"/>
  <cols>
    <col min="1" max="1" width="8.00390625" style="3" customWidth="1"/>
    <col min="2" max="2" width="69.7109375" style="43" customWidth="1"/>
    <col min="3" max="3" width="14.8515625" style="3" customWidth="1"/>
    <col min="4" max="4" width="15.140625" style="3" customWidth="1"/>
    <col min="5" max="6" width="13.421875" style="3" customWidth="1"/>
    <col min="7" max="7" width="12.421875" style="3" customWidth="1"/>
    <col min="8" max="8" width="13.00390625" style="3" customWidth="1"/>
    <col min="9" max="9" width="13.7109375" style="3" customWidth="1"/>
    <col min="10" max="10" width="12.421875" style="3" customWidth="1"/>
    <col min="11" max="11" width="13.7109375" style="3" customWidth="1"/>
    <col min="12" max="12" width="8.00390625" style="3" customWidth="1"/>
    <col min="13" max="13" width="69.7109375" style="3" customWidth="1"/>
    <col min="14" max="15" width="14.8515625" style="3" customWidth="1"/>
    <col min="16" max="17" width="13.421875" style="3" customWidth="1"/>
    <col min="18" max="18" width="12.57421875" style="3" customWidth="1"/>
    <col min="19" max="20" width="13.57421875" style="3" customWidth="1"/>
    <col min="21" max="21" width="12.421875" style="3" customWidth="1"/>
    <col min="22" max="22" width="14.8515625" style="3" customWidth="1"/>
    <col min="23" max="23" width="8.00390625" style="3" customWidth="1"/>
    <col min="24" max="24" width="69.7109375" style="3" customWidth="1"/>
    <col min="25" max="25" width="13.57421875" style="3" customWidth="1"/>
    <col min="26" max="27" width="13.421875" style="3" bestFit="1" customWidth="1"/>
    <col min="28" max="28" width="14.00390625" style="3" customWidth="1"/>
    <col min="29" max="29" width="13.28125" style="3" customWidth="1"/>
    <col min="30" max="30" width="12.7109375" style="3" customWidth="1"/>
    <col min="31" max="31" width="14.7109375" style="3" bestFit="1" customWidth="1"/>
    <col min="32" max="32" width="12.8515625" style="3" customWidth="1"/>
    <col min="33" max="33" width="12.421875" style="3" bestFit="1" customWidth="1"/>
    <col min="34" max="16384" width="58.28125" style="3" customWidth="1"/>
  </cols>
  <sheetData>
    <row r="1" spans="1:11" ht="13.5" customHeight="1">
      <c r="A1" s="159" t="s">
        <v>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customHeight="1">
      <c r="A2" s="159" t="s">
        <v>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3.5" customHeight="1">
      <c r="A3" s="159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3.5" customHeight="1">
      <c r="A4" s="159" t="s">
        <v>67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3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3.5" customHeight="1">
      <c r="A6" s="165" t="s">
        <v>57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3.5" customHeight="1">
      <c r="A7" s="160" t="s">
        <v>59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13.5" customHeight="1">
      <c r="A8" s="160" t="s">
        <v>67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2.75" customHeight="1">
      <c r="A9" s="161" t="s">
        <v>45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161" t="s">
        <v>46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33" ht="12.75" customHeight="1" thickBot="1">
      <c r="A11" s="162" t="s">
        <v>68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5" t="s">
        <v>0</v>
      </c>
      <c r="L11" s="2"/>
      <c r="M11" s="4"/>
      <c r="N11" s="5"/>
      <c r="O11" s="5"/>
      <c r="P11" s="39"/>
      <c r="R11" s="5"/>
      <c r="S11" s="5"/>
      <c r="T11" s="5"/>
      <c r="U11" s="5"/>
      <c r="V11" s="5" t="s">
        <v>0</v>
      </c>
      <c r="W11" s="2"/>
      <c r="X11" s="4"/>
      <c r="Y11" s="5"/>
      <c r="Z11" s="5"/>
      <c r="AA11" s="39"/>
      <c r="AC11" s="5"/>
      <c r="AD11" s="5"/>
      <c r="AE11" s="5"/>
      <c r="AF11" s="5"/>
      <c r="AG11" s="5" t="s">
        <v>0</v>
      </c>
    </row>
    <row r="12" spans="1:33" ht="15.75" thickBot="1">
      <c r="A12" s="163" t="s">
        <v>2</v>
      </c>
      <c r="B12" s="163" t="s">
        <v>66</v>
      </c>
      <c r="C12" s="156" t="s">
        <v>69</v>
      </c>
      <c r="D12" s="157"/>
      <c r="E12" s="157"/>
      <c r="F12" s="157"/>
      <c r="G12" s="157"/>
      <c r="H12" s="157"/>
      <c r="I12" s="157"/>
      <c r="J12" s="157"/>
      <c r="K12" s="158"/>
      <c r="L12" s="163" t="s">
        <v>2</v>
      </c>
      <c r="M12" s="163" t="s">
        <v>66</v>
      </c>
      <c r="N12" s="156" t="s">
        <v>62</v>
      </c>
      <c r="O12" s="157"/>
      <c r="P12" s="157"/>
      <c r="Q12" s="157"/>
      <c r="R12" s="157"/>
      <c r="S12" s="157"/>
      <c r="T12" s="157"/>
      <c r="U12" s="157"/>
      <c r="V12" s="158"/>
      <c r="W12" s="163" t="s">
        <v>2</v>
      </c>
      <c r="X12" s="163" t="s">
        <v>66</v>
      </c>
      <c r="Y12" s="156" t="s">
        <v>63</v>
      </c>
      <c r="Z12" s="157"/>
      <c r="AA12" s="157"/>
      <c r="AB12" s="157"/>
      <c r="AC12" s="157"/>
      <c r="AD12" s="157"/>
      <c r="AE12" s="157"/>
      <c r="AF12" s="157"/>
      <c r="AG12" s="158"/>
    </row>
    <row r="13" spans="1:33" ht="15.75" thickBot="1">
      <c r="A13" s="164"/>
      <c r="B13" s="164"/>
      <c r="C13" s="58" t="s">
        <v>54</v>
      </c>
      <c r="D13" s="58" t="s">
        <v>56</v>
      </c>
      <c r="E13" s="58" t="s">
        <v>25</v>
      </c>
      <c r="F13" s="58" t="s">
        <v>26</v>
      </c>
      <c r="G13" s="58" t="s">
        <v>27</v>
      </c>
      <c r="H13" s="58" t="s">
        <v>28</v>
      </c>
      <c r="I13" s="58" t="s">
        <v>29</v>
      </c>
      <c r="J13" s="58" t="s">
        <v>30</v>
      </c>
      <c r="K13" s="58" t="s">
        <v>1</v>
      </c>
      <c r="L13" s="164"/>
      <c r="M13" s="164"/>
      <c r="N13" s="58" t="s">
        <v>54</v>
      </c>
      <c r="O13" s="58" t="s">
        <v>56</v>
      </c>
      <c r="P13" s="58" t="s">
        <v>25</v>
      </c>
      <c r="Q13" s="58" t="s">
        <v>26</v>
      </c>
      <c r="R13" s="58" t="s">
        <v>27</v>
      </c>
      <c r="S13" s="58" t="s">
        <v>28</v>
      </c>
      <c r="T13" s="58" t="s">
        <v>29</v>
      </c>
      <c r="U13" s="58" t="s">
        <v>30</v>
      </c>
      <c r="V13" s="58" t="s">
        <v>1</v>
      </c>
      <c r="W13" s="164"/>
      <c r="X13" s="164"/>
      <c r="Y13" s="6" t="s">
        <v>54</v>
      </c>
      <c r="Z13" s="6" t="s">
        <v>56</v>
      </c>
      <c r="AA13" s="6" t="s">
        <v>25</v>
      </c>
      <c r="AB13" s="7" t="s">
        <v>26</v>
      </c>
      <c r="AC13" s="7" t="s">
        <v>27</v>
      </c>
      <c r="AD13" s="7" t="s">
        <v>28</v>
      </c>
      <c r="AE13" s="7" t="s">
        <v>29</v>
      </c>
      <c r="AF13" s="7" t="s">
        <v>30</v>
      </c>
      <c r="AG13" s="7" t="s">
        <v>1</v>
      </c>
    </row>
    <row r="14" spans="1:33" ht="15.75" thickBot="1">
      <c r="A14" s="59">
        <v>1000000</v>
      </c>
      <c r="B14" s="60" t="s">
        <v>3</v>
      </c>
      <c r="C14" s="61">
        <f aca="true" t="shared" si="0" ref="C14:K14">SUM(C15+C23+C30+C32+C41+C46)</f>
        <v>532316904</v>
      </c>
      <c r="D14" s="62">
        <f t="shared" si="0"/>
        <v>188640652</v>
      </c>
      <c r="E14" s="61">
        <f t="shared" si="0"/>
        <v>60609382</v>
      </c>
      <c r="F14" s="62">
        <f t="shared" si="0"/>
        <v>90447092</v>
      </c>
      <c r="G14" s="62">
        <f t="shared" si="0"/>
        <v>9336872</v>
      </c>
      <c r="H14" s="62">
        <f t="shared" si="0"/>
        <v>13215228</v>
      </c>
      <c r="I14" s="62">
        <f t="shared" si="0"/>
        <v>5338387</v>
      </c>
      <c r="J14" s="61">
        <f t="shared" si="0"/>
        <v>6277401</v>
      </c>
      <c r="K14" s="62">
        <f t="shared" si="0"/>
        <v>906181918</v>
      </c>
      <c r="L14" s="59">
        <v>1000000</v>
      </c>
      <c r="M14" s="60" t="s">
        <v>3</v>
      </c>
      <c r="N14" s="61">
        <f aca="true" t="shared" si="1" ref="N14:U14">SUM(N15+N23+N30+N32+N41+N46)</f>
        <v>532316904</v>
      </c>
      <c r="O14" s="62">
        <f t="shared" si="1"/>
        <v>188640652</v>
      </c>
      <c r="P14" s="61">
        <f t="shared" si="1"/>
        <v>60609382</v>
      </c>
      <c r="Q14" s="62">
        <f t="shared" si="1"/>
        <v>90447092</v>
      </c>
      <c r="R14" s="62">
        <f t="shared" si="1"/>
        <v>9336872</v>
      </c>
      <c r="S14" s="62">
        <f t="shared" si="1"/>
        <v>13215228</v>
      </c>
      <c r="T14" s="62">
        <f t="shared" si="1"/>
        <v>5338387</v>
      </c>
      <c r="U14" s="61">
        <f t="shared" si="1"/>
        <v>6277401</v>
      </c>
      <c r="V14" s="62">
        <f>SUM(V15+V23+V30+V32+V41+V46)</f>
        <v>906181918</v>
      </c>
      <c r="W14" s="59">
        <v>1000000</v>
      </c>
      <c r="X14" s="60" t="s">
        <v>3</v>
      </c>
      <c r="Y14" s="8">
        <f>SUM(N14-C14)</f>
        <v>0</v>
      </c>
      <c r="Z14" s="8">
        <f aca="true" t="shared" si="2" ref="Z14:AG14">SUM(O14-D14)</f>
        <v>0</v>
      </c>
      <c r="AA14" s="8">
        <f t="shared" si="2"/>
        <v>0</v>
      </c>
      <c r="AB14" s="8">
        <f t="shared" si="2"/>
        <v>0</v>
      </c>
      <c r="AC14" s="8">
        <f t="shared" si="2"/>
        <v>0</v>
      </c>
      <c r="AD14" s="8">
        <f t="shared" si="2"/>
        <v>0</v>
      </c>
      <c r="AE14" s="8">
        <f t="shared" si="2"/>
        <v>0</v>
      </c>
      <c r="AF14" s="8">
        <f t="shared" si="2"/>
        <v>0</v>
      </c>
      <c r="AG14" s="8">
        <f t="shared" si="2"/>
        <v>0</v>
      </c>
    </row>
    <row r="15" spans="1:33" ht="14.25">
      <c r="A15" s="9">
        <v>1010000</v>
      </c>
      <c r="B15" s="95" t="s">
        <v>4</v>
      </c>
      <c r="C15" s="10">
        <f>C16+C17+C19+C20+C21</f>
        <v>296211308</v>
      </c>
      <c r="D15" s="10">
        <f aca="true" t="shared" si="3" ref="D15:K15">D16+D17+D19+D20+D21</f>
        <v>185655659</v>
      </c>
      <c r="E15" s="10">
        <f t="shared" si="3"/>
        <v>23204145</v>
      </c>
      <c r="F15" s="10">
        <f t="shared" si="3"/>
        <v>8020396</v>
      </c>
      <c r="G15" s="10">
        <f t="shared" si="3"/>
        <v>2194984</v>
      </c>
      <c r="H15" s="10">
        <f t="shared" si="3"/>
        <v>4138323</v>
      </c>
      <c r="I15" s="10">
        <f t="shared" si="3"/>
        <v>1567271</v>
      </c>
      <c r="J15" s="10">
        <f t="shared" si="3"/>
        <v>882500</v>
      </c>
      <c r="K15" s="10">
        <f t="shared" si="3"/>
        <v>521874586</v>
      </c>
      <c r="L15" s="9">
        <v>1010000</v>
      </c>
      <c r="M15" s="95" t="s">
        <v>4</v>
      </c>
      <c r="N15" s="10">
        <f>N16+N17+N19+N20+N21</f>
        <v>296211308</v>
      </c>
      <c r="O15" s="10">
        <f aca="true" t="shared" si="4" ref="O15:U15">O16+O17+O19+O20+O21</f>
        <v>185655659</v>
      </c>
      <c r="P15" s="10">
        <f t="shared" si="4"/>
        <v>23204145</v>
      </c>
      <c r="Q15" s="10">
        <f t="shared" si="4"/>
        <v>8020396</v>
      </c>
      <c r="R15" s="10">
        <f t="shared" si="4"/>
        <v>2194984</v>
      </c>
      <c r="S15" s="10">
        <f t="shared" si="4"/>
        <v>4138323</v>
      </c>
      <c r="T15" s="10">
        <f t="shared" si="4"/>
        <v>1567271</v>
      </c>
      <c r="U15" s="10">
        <f t="shared" si="4"/>
        <v>882500</v>
      </c>
      <c r="V15" s="10">
        <f>V16+V17+V19+V20+V21</f>
        <v>521874586</v>
      </c>
      <c r="W15" s="9">
        <v>1010000</v>
      </c>
      <c r="X15" s="95" t="s">
        <v>4</v>
      </c>
      <c r="Y15" s="45">
        <f>SUM(N15-C15)</f>
        <v>0</v>
      </c>
      <c r="Z15" s="45">
        <f aca="true" t="shared" si="5" ref="Z15:AG16">SUM(O15-D15)</f>
        <v>0</v>
      </c>
      <c r="AA15" s="45">
        <f t="shared" si="5"/>
        <v>0</v>
      </c>
      <c r="AB15" s="45">
        <f t="shared" si="5"/>
        <v>0</v>
      </c>
      <c r="AC15" s="45">
        <f t="shared" si="5"/>
        <v>0</v>
      </c>
      <c r="AD15" s="45">
        <f t="shared" si="5"/>
        <v>0</v>
      </c>
      <c r="AE15" s="45">
        <f t="shared" si="5"/>
        <v>0</v>
      </c>
      <c r="AF15" s="45">
        <f t="shared" si="5"/>
        <v>0</v>
      </c>
      <c r="AG15" s="45">
        <f t="shared" si="5"/>
        <v>0</v>
      </c>
    </row>
    <row r="16" spans="1:33" ht="14.25">
      <c r="A16" s="11">
        <v>1010100</v>
      </c>
      <c r="B16" s="47" t="s">
        <v>5</v>
      </c>
      <c r="C16" s="14">
        <v>0</v>
      </c>
      <c r="D16" s="12">
        <v>0</v>
      </c>
      <c r="E16" s="14">
        <v>0</v>
      </c>
      <c r="F16" s="12">
        <v>0</v>
      </c>
      <c r="G16" s="12">
        <v>0</v>
      </c>
      <c r="H16" s="12">
        <v>0</v>
      </c>
      <c r="I16" s="12">
        <v>0</v>
      </c>
      <c r="J16" s="14">
        <v>0</v>
      </c>
      <c r="K16" s="21">
        <f aca="true" t="shared" si="6" ref="K16:K21">SUM(C16:J16)</f>
        <v>0</v>
      </c>
      <c r="L16" s="11">
        <v>1010100</v>
      </c>
      <c r="M16" s="47" t="s">
        <v>5</v>
      </c>
      <c r="N16" s="14">
        <v>0</v>
      </c>
      <c r="O16" s="12">
        <v>0</v>
      </c>
      <c r="P16" s="14">
        <v>0</v>
      </c>
      <c r="Q16" s="12">
        <v>0</v>
      </c>
      <c r="R16" s="12">
        <v>0</v>
      </c>
      <c r="S16" s="12">
        <v>0</v>
      </c>
      <c r="T16" s="12">
        <v>0</v>
      </c>
      <c r="U16" s="14">
        <v>0</v>
      </c>
      <c r="V16" s="21">
        <f aca="true" t="shared" si="7" ref="V16:V21">SUM(N16:U16)</f>
        <v>0</v>
      </c>
      <c r="W16" s="11">
        <v>1010100</v>
      </c>
      <c r="X16" s="47" t="s">
        <v>5</v>
      </c>
      <c r="Y16" s="21">
        <f>SUM(N16-C16)</f>
        <v>0</v>
      </c>
      <c r="Z16" s="21">
        <f t="shared" si="5"/>
        <v>0</v>
      </c>
      <c r="AA16" s="21">
        <f t="shared" si="5"/>
        <v>0</v>
      </c>
      <c r="AB16" s="21">
        <f t="shared" si="5"/>
        <v>0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1">
        <f t="shared" si="5"/>
        <v>0</v>
      </c>
      <c r="AG16" s="21">
        <f t="shared" si="5"/>
        <v>0</v>
      </c>
    </row>
    <row r="17" spans="1:33" s="52" customFormat="1" ht="14.25">
      <c r="A17" s="24">
        <v>1010200</v>
      </c>
      <c r="B17" s="51" t="s">
        <v>33</v>
      </c>
      <c r="C17" s="129">
        <v>272829505</v>
      </c>
      <c r="D17" s="129">
        <v>174253291</v>
      </c>
      <c r="E17" s="129">
        <v>22022544</v>
      </c>
      <c r="F17" s="129">
        <v>7652088</v>
      </c>
      <c r="G17" s="129">
        <v>1944006</v>
      </c>
      <c r="H17" s="129">
        <v>3984593</v>
      </c>
      <c r="I17" s="129">
        <v>1567271</v>
      </c>
      <c r="J17" s="129">
        <v>778100</v>
      </c>
      <c r="K17" s="21">
        <f t="shared" si="6"/>
        <v>485031398</v>
      </c>
      <c r="L17" s="24">
        <v>1010200</v>
      </c>
      <c r="M17" s="51" t="s">
        <v>33</v>
      </c>
      <c r="N17" s="129">
        <v>272829505</v>
      </c>
      <c r="O17" s="129">
        <v>174253291</v>
      </c>
      <c r="P17" s="129">
        <v>22022544</v>
      </c>
      <c r="Q17" s="129">
        <v>7652088</v>
      </c>
      <c r="R17" s="129">
        <v>1944006</v>
      </c>
      <c r="S17" s="129">
        <v>3984593</v>
      </c>
      <c r="T17" s="129">
        <v>1567271</v>
      </c>
      <c r="U17" s="129">
        <v>778100</v>
      </c>
      <c r="V17" s="21">
        <f t="shared" si="7"/>
        <v>485031398</v>
      </c>
      <c r="W17" s="24">
        <v>1010200</v>
      </c>
      <c r="X17" s="51" t="s">
        <v>33</v>
      </c>
      <c r="Y17" s="21">
        <f aca="true" t="shared" si="8" ref="Y17:Y67">SUM(N17-C17)</f>
        <v>0</v>
      </c>
      <c r="Z17" s="21">
        <f aca="true" t="shared" si="9" ref="Z17:Z67">SUM(O17-D17)</f>
        <v>0</v>
      </c>
      <c r="AA17" s="21">
        <f aca="true" t="shared" si="10" ref="AA17:AA67">SUM(P17-E17)</f>
        <v>0</v>
      </c>
      <c r="AB17" s="21">
        <f aca="true" t="shared" si="11" ref="AB17:AB67">SUM(Q17-F17)</f>
        <v>0</v>
      </c>
      <c r="AC17" s="21">
        <f aca="true" t="shared" si="12" ref="AC17:AC67">SUM(R17-G17)</f>
        <v>0</v>
      </c>
      <c r="AD17" s="21">
        <f aca="true" t="shared" si="13" ref="AD17:AD67">SUM(S17-H17)</f>
        <v>0</v>
      </c>
      <c r="AE17" s="21">
        <f aca="true" t="shared" si="14" ref="AE17:AE67">SUM(T17-I17)</f>
        <v>0</v>
      </c>
      <c r="AF17" s="21">
        <f aca="true" t="shared" si="15" ref="AF17:AF67">SUM(U17-J17)</f>
        <v>0</v>
      </c>
      <c r="AG17" s="21">
        <f aca="true" t="shared" si="16" ref="AG17:AG67">SUM(V17-K17)</f>
        <v>0</v>
      </c>
    </row>
    <row r="18" spans="1:33" ht="30">
      <c r="A18" s="20">
        <v>1010290</v>
      </c>
      <c r="B18" s="48" t="s">
        <v>38</v>
      </c>
      <c r="C18" s="130">
        <v>87221314</v>
      </c>
      <c r="D18" s="131">
        <v>42222242</v>
      </c>
      <c r="E18" s="132">
        <v>16209123</v>
      </c>
      <c r="F18" s="133">
        <v>7652088</v>
      </c>
      <c r="G18" s="133">
        <v>1944006</v>
      </c>
      <c r="H18" s="133">
        <v>3984593</v>
      </c>
      <c r="I18" s="133">
        <v>1567271</v>
      </c>
      <c r="J18" s="132">
        <v>778100</v>
      </c>
      <c r="K18" s="44">
        <f t="shared" si="6"/>
        <v>161578737</v>
      </c>
      <c r="L18" s="20">
        <v>1010290</v>
      </c>
      <c r="M18" s="48" t="s">
        <v>38</v>
      </c>
      <c r="N18" s="130">
        <v>87221314</v>
      </c>
      <c r="O18" s="131">
        <v>42222242</v>
      </c>
      <c r="P18" s="132">
        <v>16209123</v>
      </c>
      <c r="Q18" s="133">
        <v>7652088</v>
      </c>
      <c r="R18" s="133">
        <v>1944006</v>
      </c>
      <c r="S18" s="133">
        <v>3984593</v>
      </c>
      <c r="T18" s="133">
        <v>1567271</v>
      </c>
      <c r="U18" s="132">
        <v>778100</v>
      </c>
      <c r="V18" s="44">
        <f t="shared" si="7"/>
        <v>161578737</v>
      </c>
      <c r="W18" s="20">
        <v>1010290</v>
      </c>
      <c r="X18" s="48" t="s">
        <v>38</v>
      </c>
      <c r="Y18" s="44">
        <f t="shared" si="8"/>
        <v>0</v>
      </c>
      <c r="Z18" s="44">
        <f t="shared" si="9"/>
        <v>0</v>
      </c>
      <c r="AA18" s="44">
        <f t="shared" si="10"/>
        <v>0</v>
      </c>
      <c r="AB18" s="44">
        <f t="shared" si="11"/>
        <v>0</v>
      </c>
      <c r="AC18" s="44">
        <f t="shared" si="12"/>
        <v>0</v>
      </c>
      <c r="AD18" s="44">
        <f t="shared" si="13"/>
        <v>0</v>
      </c>
      <c r="AE18" s="44">
        <f t="shared" si="14"/>
        <v>0</v>
      </c>
      <c r="AF18" s="44">
        <f t="shared" si="15"/>
        <v>0</v>
      </c>
      <c r="AG18" s="44">
        <f t="shared" si="16"/>
        <v>0</v>
      </c>
    </row>
    <row r="19" spans="1:33" ht="14.25">
      <c r="A19" s="11">
        <v>1010400</v>
      </c>
      <c r="B19" s="47" t="s">
        <v>39</v>
      </c>
      <c r="C19" s="134">
        <v>2573154</v>
      </c>
      <c r="D19" s="135">
        <v>0</v>
      </c>
      <c r="E19" s="127">
        <v>964246</v>
      </c>
      <c r="F19" s="128">
        <v>368308</v>
      </c>
      <c r="G19" s="128">
        <v>250978</v>
      </c>
      <c r="H19" s="128">
        <v>153730</v>
      </c>
      <c r="I19" s="128">
        <v>0</v>
      </c>
      <c r="J19" s="127">
        <v>104400</v>
      </c>
      <c r="K19" s="21">
        <f t="shared" si="6"/>
        <v>4414816</v>
      </c>
      <c r="L19" s="11">
        <v>1010400</v>
      </c>
      <c r="M19" s="47" t="s">
        <v>39</v>
      </c>
      <c r="N19" s="134">
        <v>2573154</v>
      </c>
      <c r="O19" s="135">
        <v>0</v>
      </c>
      <c r="P19" s="127">
        <v>964246</v>
      </c>
      <c r="Q19" s="128">
        <v>368308</v>
      </c>
      <c r="R19" s="128">
        <v>250978</v>
      </c>
      <c r="S19" s="128">
        <v>153730</v>
      </c>
      <c r="T19" s="128">
        <v>0</v>
      </c>
      <c r="U19" s="127">
        <v>104400</v>
      </c>
      <c r="V19" s="21">
        <f t="shared" si="7"/>
        <v>4414816</v>
      </c>
      <c r="W19" s="11">
        <v>1010400</v>
      </c>
      <c r="X19" s="47" t="s">
        <v>39</v>
      </c>
      <c r="Y19" s="21">
        <f t="shared" si="8"/>
        <v>0</v>
      </c>
      <c r="Z19" s="21">
        <f t="shared" si="9"/>
        <v>0</v>
      </c>
      <c r="AA19" s="21">
        <f t="shared" si="10"/>
        <v>0</v>
      </c>
      <c r="AB19" s="21">
        <f t="shared" si="11"/>
        <v>0</v>
      </c>
      <c r="AC19" s="21">
        <f t="shared" si="12"/>
        <v>0</v>
      </c>
      <c r="AD19" s="21">
        <f t="shared" si="13"/>
        <v>0</v>
      </c>
      <c r="AE19" s="21">
        <f t="shared" si="14"/>
        <v>0</v>
      </c>
      <c r="AF19" s="21">
        <f t="shared" si="15"/>
        <v>0</v>
      </c>
      <c r="AG19" s="21">
        <f t="shared" si="16"/>
        <v>0</v>
      </c>
    </row>
    <row r="20" spans="1:33" ht="28.5">
      <c r="A20" s="11">
        <v>1010600</v>
      </c>
      <c r="B20" s="47" t="s">
        <v>53</v>
      </c>
      <c r="C20" s="134">
        <v>5860865</v>
      </c>
      <c r="D20" s="135">
        <v>85035</v>
      </c>
      <c r="E20" s="127">
        <v>217355</v>
      </c>
      <c r="F20" s="128">
        <v>0</v>
      </c>
      <c r="G20" s="128">
        <v>0</v>
      </c>
      <c r="H20" s="128">
        <v>0</v>
      </c>
      <c r="I20" s="128">
        <v>0</v>
      </c>
      <c r="J20" s="127">
        <v>0</v>
      </c>
      <c r="K20" s="21">
        <f t="shared" si="6"/>
        <v>6163255</v>
      </c>
      <c r="L20" s="11">
        <v>1010600</v>
      </c>
      <c r="M20" s="47" t="s">
        <v>53</v>
      </c>
      <c r="N20" s="134">
        <v>5860865</v>
      </c>
      <c r="O20" s="135">
        <v>85035</v>
      </c>
      <c r="P20" s="127">
        <v>217355</v>
      </c>
      <c r="Q20" s="128">
        <v>0</v>
      </c>
      <c r="R20" s="128">
        <v>0</v>
      </c>
      <c r="S20" s="128">
        <v>0</v>
      </c>
      <c r="T20" s="128">
        <v>0</v>
      </c>
      <c r="U20" s="127">
        <v>0</v>
      </c>
      <c r="V20" s="21">
        <f t="shared" si="7"/>
        <v>6163255</v>
      </c>
      <c r="W20" s="11">
        <v>1010600</v>
      </c>
      <c r="X20" s="47" t="s">
        <v>53</v>
      </c>
      <c r="Y20" s="21">
        <f t="shared" si="8"/>
        <v>0</v>
      </c>
      <c r="Z20" s="21">
        <f t="shared" si="9"/>
        <v>0</v>
      </c>
      <c r="AA20" s="21">
        <f t="shared" si="10"/>
        <v>0</v>
      </c>
      <c r="AB20" s="21">
        <f t="shared" si="11"/>
        <v>0</v>
      </c>
      <c r="AC20" s="21">
        <f t="shared" si="12"/>
        <v>0</v>
      </c>
      <c r="AD20" s="21">
        <f t="shared" si="13"/>
        <v>0</v>
      </c>
      <c r="AE20" s="21">
        <f t="shared" si="14"/>
        <v>0</v>
      </c>
      <c r="AF20" s="21">
        <f t="shared" si="15"/>
        <v>0</v>
      </c>
      <c r="AG20" s="21">
        <f t="shared" si="16"/>
        <v>0</v>
      </c>
    </row>
    <row r="21" spans="1:33" ht="14.25">
      <c r="A21" s="11">
        <v>1010700</v>
      </c>
      <c r="B21" s="47" t="s">
        <v>6</v>
      </c>
      <c r="C21" s="127">
        <f>14680945+266839</f>
        <v>14947784</v>
      </c>
      <c r="D21" s="128">
        <v>11317333</v>
      </c>
      <c r="E21" s="127">
        <v>0</v>
      </c>
      <c r="F21" s="128">
        <v>0</v>
      </c>
      <c r="G21" s="128">
        <v>0</v>
      </c>
      <c r="H21" s="128">
        <v>0</v>
      </c>
      <c r="I21" s="128">
        <v>0</v>
      </c>
      <c r="J21" s="127">
        <v>0</v>
      </c>
      <c r="K21" s="21">
        <f t="shared" si="6"/>
        <v>26265117</v>
      </c>
      <c r="L21" s="11">
        <v>1010700</v>
      </c>
      <c r="M21" s="47" t="s">
        <v>6</v>
      </c>
      <c r="N21" s="127">
        <f>14680945+266839</f>
        <v>14947784</v>
      </c>
      <c r="O21" s="128">
        <v>11317333</v>
      </c>
      <c r="P21" s="127">
        <v>0</v>
      </c>
      <c r="Q21" s="128">
        <v>0</v>
      </c>
      <c r="R21" s="128">
        <v>0</v>
      </c>
      <c r="S21" s="128">
        <v>0</v>
      </c>
      <c r="T21" s="128">
        <v>0</v>
      </c>
      <c r="U21" s="127">
        <v>0</v>
      </c>
      <c r="V21" s="21">
        <f t="shared" si="7"/>
        <v>26265117</v>
      </c>
      <c r="W21" s="11">
        <v>1010700</v>
      </c>
      <c r="X21" s="47" t="s">
        <v>6</v>
      </c>
      <c r="Y21" s="21">
        <f t="shared" si="8"/>
        <v>0</v>
      </c>
      <c r="Z21" s="21">
        <f t="shared" si="9"/>
        <v>0</v>
      </c>
      <c r="AA21" s="21">
        <f t="shared" si="10"/>
        <v>0</v>
      </c>
      <c r="AB21" s="21">
        <f t="shared" si="11"/>
        <v>0</v>
      </c>
      <c r="AC21" s="21">
        <f t="shared" si="12"/>
        <v>0</v>
      </c>
      <c r="AD21" s="21">
        <f t="shared" si="13"/>
        <v>0</v>
      </c>
      <c r="AE21" s="21">
        <f t="shared" si="14"/>
        <v>0</v>
      </c>
      <c r="AF21" s="21">
        <f t="shared" si="15"/>
        <v>0</v>
      </c>
      <c r="AG21" s="21">
        <f t="shared" si="16"/>
        <v>0</v>
      </c>
    </row>
    <row r="22" spans="1:33" ht="7.5" customHeight="1">
      <c r="A22" s="20"/>
      <c r="B22" s="47"/>
      <c r="C22" s="19"/>
      <c r="D22" s="13"/>
      <c r="E22" s="14"/>
      <c r="F22" s="12"/>
      <c r="G22" s="12"/>
      <c r="H22" s="12"/>
      <c r="I22" s="12"/>
      <c r="J22" s="14"/>
      <c r="K22" s="21"/>
      <c r="L22" s="20"/>
      <c r="M22" s="47"/>
      <c r="N22" s="19"/>
      <c r="O22" s="13"/>
      <c r="P22" s="14"/>
      <c r="Q22" s="12"/>
      <c r="R22" s="12"/>
      <c r="S22" s="12"/>
      <c r="T22" s="12"/>
      <c r="U22" s="14"/>
      <c r="V22" s="21"/>
      <c r="W22" s="20"/>
      <c r="X22" s="47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s="52" customFormat="1" ht="14.25">
      <c r="A23" s="24">
        <v>1020000</v>
      </c>
      <c r="B23" s="51" t="s">
        <v>42</v>
      </c>
      <c r="C23" s="136">
        <f aca="true" t="shared" si="17" ref="C23:J23">SUM(C24:C28)</f>
        <v>127720445</v>
      </c>
      <c r="D23" s="136">
        <f t="shared" si="17"/>
        <v>137138</v>
      </c>
      <c r="E23" s="136">
        <f t="shared" si="17"/>
        <v>16757152</v>
      </c>
      <c r="F23" s="136">
        <f t="shared" si="17"/>
        <v>58539838</v>
      </c>
      <c r="G23" s="136">
        <f t="shared" si="17"/>
        <v>2127417</v>
      </c>
      <c r="H23" s="136">
        <f t="shared" si="17"/>
        <v>2422112</v>
      </c>
      <c r="I23" s="136">
        <f t="shared" si="17"/>
        <v>42950</v>
      </c>
      <c r="J23" s="136">
        <f t="shared" si="17"/>
        <v>111310</v>
      </c>
      <c r="K23" s="23">
        <f>SUM(K24:K28)</f>
        <v>207858362</v>
      </c>
      <c r="L23" s="24">
        <v>1020000</v>
      </c>
      <c r="M23" s="51" t="s">
        <v>42</v>
      </c>
      <c r="N23" s="136">
        <f aca="true" t="shared" si="18" ref="N23:U23">SUM(N24:N28)</f>
        <v>127720445</v>
      </c>
      <c r="O23" s="136">
        <f t="shared" si="18"/>
        <v>137138</v>
      </c>
      <c r="P23" s="136">
        <f t="shared" si="18"/>
        <v>16757152</v>
      </c>
      <c r="Q23" s="136">
        <f t="shared" si="18"/>
        <v>58539838</v>
      </c>
      <c r="R23" s="136">
        <f t="shared" si="18"/>
        <v>2127417</v>
      </c>
      <c r="S23" s="136">
        <f t="shared" si="18"/>
        <v>2422112</v>
      </c>
      <c r="T23" s="136">
        <f t="shared" si="18"/>
        <v>42950</v>
      </c>
      <c r="U23" s="136">
        <f t="shared" si="18"/>
        <v>111310</v>
      </c>
      <c r="V23" s="23">
        <f>SUM(V24:V28)</f>
        <v>207858362</v>
      </c>
      <c r="W23" s="24">
        <v>1020000</v>
      </c>
      <c r="X23" s="51" t="s">
        <v>42</v>
      </c>
      <c r="Y23" s="21">
        <f t="shared" si="8"/>
        <v>0</v>
      </c>
      <c r="Z23" s="21">
        <f t="shared" si="9"/>
        <v>0</v>
      </c>
      <c r="AA23" s="21">
        <f t="shared" si="10"/>
        <v>0</v>
      </c>
      <c r="AB23" s="21">
        <f t="shared" si="11"/>
        <v>0</v>
      </c>
      <c r="AC23" s="21">
        <f t="shared" si="12"/>
        <v>0</v>
      </c>
      <c r="AD23" s="21">
        <f t="shared" si="13"/>
        <v>0</v>
      </c>
      <c r="AE23" s="21">
        <f t="shared" si="14"/>
        <v>0</v>
      </c>
      <c r="AF23" s="21">
        <f t="shared" si="15"/>
        <v>0</v>
      </c>
      <c r="AG23" s="21">
        <f t="shared" si="16"/>
        <v>0</v>
      </c>
    </row>
    <row r="24" spans="1:33" ht="14.25">
      <c r="A24" s="11">
        <v>1020100</v>
      </c>
      <c r="B24" s="47" t="s">
        <v>43</v>
      </c>
      <c r="C24" s="127">
        <v>0</v>
      </c>
      <c r="D24" s="128">
        <v>0</v>
      </c>
      <c r="E24" s="127">
        <v>0</v>
      </c>
      <c r="F24" s="128">
        <v>0</v>
      </c>
      <c r="G24" s="128">
        <v>0</v>
      </c>
      <c r="H24" s="128">
        <v>0</v>
      </c>
      <c r="I24" s="128">
        <v>0</v>
      </c>
      <c r="J24" s="127">
        <v>0</v>
      </c>
      <c r="K24" s="21">
        <f>SUM(C24:J24)</f>
        <v>0</v>
      </c>
      <c r="L24" s="11">
        <v>1020100</v>
      </c>
      <c r="M24" s="47" t="s">
        <v>43</v>
      </c>
      <c r="N24" s="127">
        <v>0</v>
      </c>
      <c r="O24" s="128">
        <v>0</v>
      </c>
      <c r="P24" s="127">
        <v>0</v>
      </c>
      <c r="Q24" s="128">
        <v>0</v>
      </c>
      <c r="R24" s="128">
        <v>0</v>
      </c>
      <c r="S24" s="128">
        <v>0</v>
      </c>
      <c r="T24" s="128">
        <v>0</v>
      </c>
      <c r="U24" s="127">
        <v>0</v>
      </c>
      <c r="V24" s="21">
        <f>SUM(N24:U24)</f>
        <v>0</v>
      </c>
      <c r="W24" s="11">
        <v>1020100</v>
      </c>
      <c r="X24" s="47" t="s">
        <v>43</v>
      </c>
      <c r="Y24" s="21">
        <f t="shared" si="8"/>
        <v>0</v>
      </c>
      <c r="Z24" s="21">
        <f t="shared" si="9"/>
        <v>0</v>
      </c>
      <c r="AA24" s="21">
        <f t="shared" si="10"/>
        <v>0</v>
      </c>
      <c r="AB24" s="21">
        <f t="shared" si="11"/>
        <v>0</v>
      </c>
      <c r="AC24" s="21">
        <f t="shared" si="12"/>
        <v>0</v>
      </c>
      <c r="AD24" s="21">
        <f t="shared" si="13"/>
        <v>0</v>
      </c>
      <c r="AE24" s="21">
        <f t="shared" si="14"/>
        <v>0</v>
      </c>
      <c r="AF24" s="21">
        <f t="shared" si="15"/>
        <v>0</v>
      </c>
      <c r="AG24" s="21">
        <f t="shared" si="16"/>
        <v>0</v>
      </c>
    </row>
    <row r="25" spans="1:33" ht="14.25">
      <c r="A25" s="11">
        <v>1020200</v>
      </c>
      <c r="B25" s="47" t="s">
        <v>34</v>
      </c>
      <c r="C25" s="127">
        <v>30030686</v>
      </c>
      <c r="D25" s="128">
        <v>0</v>
      </c>
      <c r="E25" s="127">
        <v>8393340</v>
      </c>
      <c r="F25" s="128">
        <v>178090</v>
      </c>
      <c r="G25" s="128">
        <v>1271685</v>
      </c>
      <c r="H25" s="128">
        <v>285021</v>
      </c>
      <c r="I25" s="128">
        <v>0</v>
      </c>
      <c r="J25" s="127">
        <v>55365</v>
      </c>
      <c r="K25" s="21">
        <f>SUM(C25:J25)</f>
        <v>40214187</v>
      </c>
      <c r="L25" s="11">
        <v>1020200</v>
      </c>
      <c r="M25" s="47" t="s">
        <v>34</v>
      </c>
      <c r="N25" s="127">
        <v>30030686</v>
      </c>
      <c r="O25" s="128">
        <v>0</v>
      </c>
      <c r="P25" s="127">
        <v>8393340</v>
      </c>
      <c r="Q25" s="128">
        <v>178090</v>
      </c>
      <c r="R25" s="128">
        <v>1271685</v>
      </c>
      <c r="S25" s="128">
        <v>285021</v>
      </c>
      <c r="T25" s="128">
        <v>0</v>
      </c>
      <c r="U25" s="127">
        <v>55365</v>
      </c>
      <c r="V25" s="21">
        <f>SUM(N25:U25)</f>
        <v>40214187</v>
      </c>
      <c r="W25" s="11">
        <v>1020200</v>
      </c>
      <c r="X25" s="47" t="s">
        <v>34</v>
      </c>
      <c r="Y25" s="21">
        <f t="shared" si="8"/>
        <v>0</v>
      </c>
      <c r="Z25" s="21">
        <f t="shared" si="9"/>
        <v>0</v>
      </c>
      <c r="AA25" s="21">
        <f t="shared" si="10"/>
        <v>0</v>
      </c>
      <c r="AB25" s="21">
        <f t="shared" si="11"/>
        <v>0</v>
      </c>
      <c r="AC25" s="21">
        <f t="shared" si="12"/>
        <v>0</v>
      </c>
      <c r="AD25" s="21">
        <f t="shared" si="13"/>
        <v>0</v>
      </c>
      <c r="AE25" s="21">
        <f t="shared" si="14"/>
        <v>0</v>
      </c>
      <c r="AF25" s="21">
        <f t="shared" si="15"/>
        <v>0</v>
      </c>
      <c r="AG25" s="21">
        <f t="shared" si="16"/>
        <v>0</v>
      </c>
    </row>
    <row r="26" spans="1:33" s="52" customFormat="1" ht="14.25">
      <c r="A26" s="24">
        <v>1020300</v>
      </c>
      <c r="B26" s="51" t="s">
        <v>58</v>
      </c>
      <c r="C26" s="129">
        <v>92884764</v>
      </c>
      <c r="D26" s="137">
        <v>0</v>
      </c>
      <c r="E26" s="129">
        <v>8169412</v>
      </c>
      <c r="F26" s="137">
        <v>58069878</v>
      </c>
      <c r="G26" s="137">
        <v>728428</v>
      </c>
      <c r="H26" s="137">
        <v>0</v>
      </c>
      <c r="I26" s="137">
        <v>0</v>
      </c>
      <c r="J26" s="129">
        <v>0</v>
      </c>
      <c r="K26" s="21">
        <f>SUM(C26:J26)</f>
        <v>159852482</v>
      </c>
      <c r="L26" s="24">
        <v>1020300</v>
      </c>
      <c r="M26" s="51" t="s">
        <v>58</v>
      </c>
      <c r="N26" s="129">
        <v>92884764</v>
      </c>
      <c r="O26" s="137">
        <v>0</v>
      </c>
      <c r="P26" s="129">
        <v>8169412</v>
      </c>
      <c r="Q26" s="137">
        <v>58069878</v>
      </c>
      <c r="R26" s="137">
        <v>728428</v>
      </c>
      <c r="S26" s="137">
        <v>0</v>
      </c>
      <c r="T26" s="137">
        <v>0</v>
      </c>
      <c r="U26" s="129">
        <v>0</v>
      </c>
      <c r="V26" s="21">
        <f>SUM(N26:U26)</f>
        <v>159852482</v>
      </c>
      <c r="W26" s="24">
        <v>1020300</v>
      </c>
      <c r="X26" s="51" t="s">
        <v>58</v>
      </c>
      <c r="Y26" s="21">
        <f t="shared" si="8"/>
        <v>0</v>
      </c>
      <c r="Z26" s="21">
        <f t="shared" si="9"/>
        <v>0</v>
      </c>
      <c r="AA26" s="21">
        <f t="shared" si="10"/>
        <v>0</v>
      </c>
      <c r="AB26" s="21">
        <f t="shared" si="11"/>
        <v>0</v>
      </c>
      <c r="AC26" s="21">
        <f t="shared" si="12"/>
        <v>0</v>
      </c>
      <c r="AD26" s="21">
        <f t="shared" si="13"/>
        <v>0</v>
      </c>
      <c r="AE26" s="21">
        <f t="shared" si="14"/>
        <v>0</v>
      </c>
      <c r="AF26" s="21">
        <f t="shared" si="15"/>
        <v>0</v>
      </c>
      <c r="AG26" s="21">
        <f t="shared" si="16"/>
        <v>0</v>
      </c>
    </row>
    <row r="27" spans="1:33" s="52" customFormat="1" ht="14.25">
      <c r="A27" s="11">
        <v>1020400</v>
      </c>
      <c r="B27" s="96" t="s">
        <v>55</v>
      </c>
      <c r="C27" s="127">
        <v>3182134</v>
      </c>
      <c r="D27" s="128">
        <v>0</v>
      </c>
      <c r="E27" s="127">
        <v>0</v>
      </c>
      <c r="F27" s="128">
        <v>27234</v>
      </c>
      <c r="G27" s="128">
        <v>48918</v>
      </c>
      <c r="H27" s="128">
        <v>1992739</v>
      </c>
      <c r="I27" s="128">
        <v>0</v>
      </c>
      <c r="J27" s="127">
        <v>0</v>
      </c>
      <c r="K27" s="21">
        <f>SUM(C27:J27)</f>
        <v>5251025</v>
      </c>
      <c r="L27" s="11">
        <v>1020400</v>
      </c>
      <c r="M27" s="96" t="s">
        <v>55</v>
      </c>
      <c r="N27" s="127">
        <v>3182134</v>
      </c>
      <c r="O27" s="128">
        <v>0</v>
      </c>
      <c r="P27" s="127">
        <v>0</v>
      </c>
      <c r="Q27" s="128">
        <v>27234</v>
      </c>
      <c r="R27" s="128">
        <v>48918</v>
      </c>
      <c r="S27" s="128">
        <v>1992739</v>
      </c>
      <c r="T27" s="128">
        <v>0</v>
      </c>
      <c r="U27" s="127">
        <v>0</v>
      </c>
      <c r="V27" s="21">
        <f>SUM(N27:U27)</f>
        <v>5251025</v>
      </c>
      <c r="W27" s="11">
        <v>1020400</v>
      </c>
      <c r="X27" s="96" t="s">
        <v>55</v>
      </c>
      <c r="Y27" s="21">
        <f t="shared" si="8"/>
        <v>0</v>
      </c>
      <c r="Z27" s="21">
        <f t="shared" si="9"/>
        <v>0</v>
      </c>
      <c r="AA27" s="21">
        <f t="shared" si="10"/>
        <v>0</v>
      </c>
      <c r="AB27" s="21">
        <f t="shared" si="11"/>
        <v>0</v>
      </c>
      <c r="AC27" s="21">
        <f t="shared" si="12"/>
        <v>0</v>
      </c>
      <c r="AD27" s="21">
        <f t="shared" si="13"/>
        <v>0</v>
      </c>
      <c r="AE27" s="21">
        <f t="shared" si="14"/>
        <v>0</v>
      </c>
      <c r="AF27" s="21">
        <f t="shared" si="15"/>
        <v>0</v>
      </c>
      <c r="AG27" s="21">
        <f t="shared" si="16"/>
        <v>0</v>
      </c>
    </row>
    <row r="28" spans="1:33" ht="14.25">
      <c r="A28" s="11">
        <v>1020500</v>
      </c>
      <c r="B28" s="47" t="s">
        <v>7</v>
      </c>
      <c r="C28" s="127">
        <v>1622861</v>
      </c>
      <c r="D28" s="128">
        <v>137138</v>
      </c>
      <c r="E28" s="127">
        <v>194400</v>
      </c>
      <c r="F28" s="128">
        <v>264636</v>
      </c>
      <c r="G28" s="128">
        <v>78386</v>
      </c>
      <c r="H28" s="128">
        <v>144352</v>
      </c>
      <c r="I28" s="128">
        <v>42950</v>
      </c>
      <c r="J28" s="127">
        <v>55945</v>
      </c>
      <c r="K28" s="21">
        <f>SUM(C28:J28)</f>
        <v>2540668</v>
      </c>
      <c r="L28" s="11">
        <v>1020500</v>
      </c>
      <c r="M28" s="47" t="s">
        <v>7</v>
      </c>
      <c r="N28" s="127">
        <v>1622861</v>
      </c>
      <c r="O28" s="128">
        <v>137138</v>
      </c>
      <c r="P28" s="127">
        <v>194400</v>
      </c>
      <c r="Q28" s="128">
        <v>264636</v>
      </c>
      <c r="R28" s="128">
        <v>78386</v>
      </c>
      <c r="S28" s="128">
        <v>144352</v>
      </c>
      <c r="T28" s="128">
        <v>42950</v>
      </c>
      <c r="U28" s="127">
        <v>55945</v>
      </c>
      <c r="V28" s="21">
        <f>SUM(N28:U28)</f>
        <v>2540668</v>
      </c>
      <c r="W28" s="11">
        <v>1020500</v>
      </c>
      <c r="X28" s="47" t="s">
        <v>7</v>
      </c>
      <c r="Y28" s="21">
        <f t="shared" si="8"/>
        <v>0</v>
      </c>
      <c r="Z28" s="21">
        <f t="shared" si="9"/>
        <v>0</v>
      </c>
      <c r="AA28" s="21">
        <f t="shared" si="10"/>
        <v>0</v>
      </c>
      <c r="AB28" s="21">
        <f t="shared" si="11"/>
        <v>0</v>
      </c>
      <c r="AC28" s="21">
        <f t="shared" si="12"/>
        <v>0</v>
      </c>
      <c r="AD28" s="21">
        <f t="shared" si="13"/>
        <v>0</v>
      </c>
      <c r="AE28" s="21">
        <f t="shared" si="14"/>
        <v>0</v>
      </c>
      <c r="AF28" s="21">
        <f t="shared" si="15"/>
        <v>0</v>
      </c>
      <c r="AG28" s="21">
        <f t="shared" si="16"/>
        <v>0</v>
      </c>
    </row>
    <row r="29" spans="1:33" ht="7.5" customHeight="1">
      <c r="A29" s="11"/>
      <c r="B29" s="47"/>
      <c r="C29" s="19"/>
      <c r="D29" s="13"/>
      <c r="E29" s="14"/>
      <c r="F29" s="12"/>
      <c r="G29" s="12"/>
      <c r="H29" s="12"/>
      <c r="I29" s="12"/>
      <c r="J29" s="14"/>
      <c r="K29" s="21"/>
      <c r="L29" s="11"/>
      <c r="M29" s="47"/>
      <c r="N29" s="19"/>
      <c r="O29" s="13"/>
      <c r="P29" s="14"/>
      <c r="Q29" s="12"/>
      <c r="R29" s="12"/>
      <c r="S29" s="12"/>
      <c r="T29" s="12"/>
      <c r="U29" s="14"/>
      <c r="V29" s="21"/>
      <c r="W29" s="11"/>
      <c r="X29" s="47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4.25">
      <c r="A30" s="11">
        <v>1040000</v>
      </c>
      <c r="B30" s="47" t="s">
        <v>8</v>
      </c>
      <c r="C30" s="23">
        <v>0</v>
      </c>
      <c r="D30" s="22">
        <v>0</v>
      </c>
      <c r="E30" s="23">
        <v>0</v>
      </c>
      <c r="F30" s="22">
        <v>0</v>
      </c>
      <c r="G30" s="22">
        <v>0</v>
      </c>
      <c r="H30" s="22">
        <v>0</v>
      </c>
      <c r="I30" s="22">
        <v>0</v>
      </c>
      <c r="J30" s="23">
        <v>0</v>
      </c>
      <c r="K30" s="21">
        <f>SUM(C30:J30)</f>
        <v>0</v>
      </c>
      <c r="L30" s="11">
        <v>1040000</v>
      </c>
      <c r="M30" s="47" t="s">
        <v>8</v>
      </c>
      <c r="N30" s="23">
        <v>0</v>
      </c>
      <c r="O30" s="22">
        <v>0</v>
      </c>
      <c r="P30" s="23">
        <v>0</v>
      </c>
      <c r="Q30" s="22">
        <v>0</v>
      </c>
      <c r="R30" s="22">
        <v>0</v>
      </c>
      <c r="S30" s="22">
        <v>0</v>
      </c>
      <c r="T30" s="22">
        <v>0</v>
      </c>
      <c r="U30" s="23">
        <v>0</v>
      </c>
      <c r="V30" s="21">
        <f>SUM(N30:U30)</f>
        <v>0</v>
      </c>
      <c r="W30" s="11">
        <v>1040000</v>
      </c>
      <c r="X30" s="47" t="s">
        <v>8</v>
      </c>
      <c r="Y30" s="21">
        <f t="shared" si="8"/>
        <v>0</v>
      </c>
      <c r="Z30" s="21">
        <f t="shared" si="9"/>
        <v>0</v>
      </c>
      <c r="AA30" s="21">
        <f t="shared" si="10"/>
        <v>0</v>
      </c>
      <c r="AB30" s="21">
        <f t="shared" si="11"/>
        <v>0</v>
      </c>
      <c r="AC30" s="21">
        <f t="shared" si="12"/>
        <v>0</v>
      </c>
      <c r="AD30" s="21">
        <f t="shared" si="13"/>
        <v>0</v>
      </c>
      <c r="AE30" s="21">
        <f t="shared" si="14"/>
        <v>0</v>
      </c>
      <c r="AF30" s="21">
        <f t="shared" si="15"/>
        <v>0</v>
      </c>
      <c r="AG30" s="21">
        <f t="shared" si="16"/>
        <v>0</v>
      </c>
    </row>
    <row r="31" spans="1:33" ht="7.5" customHeight="1">
      <c r="A31" s="20"/>
      <c r="B31" s="48"/>
      <c r="C31" s="25"/>
      <c r="D31" s="25"/>
      <c r="E31" s="25"/>
      <c r="F31" s="25"/>
      <c r="G31" s="25"/>
      <c r="H31" s="25"/>
      <c r="I31" s="25"/>
      <c r="J31" s="25"/>
      <c r="K31" s="21"/>
      <c r="L31" s="20"/>
      <c r="M31" s="48"/>
      <c r="N31" s="25"/>
      <c r="O31" s="25"/>
      <c r="P31" s="25"/>
      <c r="Q31" s="25"/>
      <c r="R31" s="25"/>
      <c r="S31" s="25"/>
      <c r="T31" s="25"/>
      <c r="U31" s="25"/>
      <c r="V31" s="21"/>
      <c r="W31" s="20"/>
      <c r="X31" s="48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4.25">
      <c r="A32" s="11">
        <v>1050000</v>
      </c>
      <c r="B32" s="47" t="s">
        <v>9</v>
      </c>
      <c r="C32" s="136">
        <v>10520926</v>
      </c>
      <c r="D32" s="138">
        <v>2631547</v>
      </c>
      <c r="E32" s="136">
        <v>1956831</v>
      </c>
      <c r="F32" s="138">
        <v>11912588</v>
      </c>
      <c r="G32" s="138">
        <v>215395</v>
      </c>
      <c r="H32" s="138">
        <v>1504893</v>
      </c>
      <c r="I32" s="138">
        <v>2525922</v>
      </c>
      <c r="J32" s="136">
        <v>926327</v>
      </c>
      <c r="K32" s="21">
        <f>SUM(C32:J32)</f>
        <v>32194429</v>
      </c>
      <c r="L32" s="11">
        <v>1050000</v>
      </c>
      <c r="M32" s="47" t="s">
        <v>9</v>
      </c>
      <c r="N32" s="136">
        <v>10520926</v>
      </c>
      <c r="O32" s="138">
        <v>2631547</v>
      </c>
      <c r="P32" s="136">
        <v>1956831</v>
      </c>
      <c r="Q32" s="138">
        <v>11912588</v>
      </c>
      <c r="R32" s="138">
        <v>215395</v>
      </c>
      <c r="S32" s="138">
        <v>1504893</v>
      </c>
      <c r="T32" s="138">
        <v>2525922</v>
      </c>
      <c r="U32" s="136">
        <v>926327</v>
      </c>
      <c r="V32" s="21">
        <f>SUM(N32:U32)</f>
        <v>32194429</v>
      </c>
      <c r="W32" s="11">
        <v>1050000</v>
      </c>
      <c r="X32" s="47" t="s">
        <v>9</v>
      </c>
      <c r="Y32" s="21">
        <f t="shared" si="8"/>
        <v>0</v>
      </c>
      <c r="Z32" s="21">
        <f t="shared" si="9"/>
        <v>0</v>
      </c>
      <c r="AA32" s="21">
        <f t="shared" si="10"/>
        <v>0</v>
      </c>
      <c r="AB32" s="21">
        <f t="shared" si="11"/>
        <v>0</v>
      </c>
      <c r="AC32" s="21">
        <f t="shared" si="12"/>
        <v>0</v>
      </c>
      <c r="AD32" s="21">
        <f t="shared" si="13"/>
        <v>0</v>
      </c>
      <c r="AE32" s="21">
        <f t="shared" si="14"/>
        <v>0</v>
      </c>
      <c r="AF32" s="21">
        <f t="shared" si="15"/>
        <v>0</v>
      </c>
      <c r="AG32" s="21">
        <f t="shared" si="16"/>
        <v>0</v>
      </c>
    </row>
    <row r="33" spans="1:33" ht="14.25">
      <c r="A33" s="11">
        <v>1050100</v>
      </c>
      <c r="B33" s="47" t="s">
        <v>10</v>
      </c>
      <c r="C33" s="127">
        <f aca="true" t="shared" si="19" ref="C33:H33">SUM(C34:C35)</f>
        <v>3375803</v>
      </c>
      <c r="D33" s="128">
        <f t="shared" si="19"/>
        <v>28386</v>
      </c>
      <c r="E33" s="127">
        <f t="shared" si="19"/>
        <v>0</v>
      </c>
      <c r="F33" s="128">
        <f t="shared" si="19"/>
        <v>0</v>
      </c>
      <c r="G33" s="128">
        <f t="shared" si="19"/>
        <v>0</v>
      </c>
      <c r="H33" s="128">
        <f t="shared" si="19"/>
        <v>0</v>
      </c>
      <c r="I33" s="128">
        <f>SUM(I34:I35)</f>
        <v>0</v>
      </c>
      <c r="J33" s="127">
        <f>SUM(J34:J35)</f>
        <v>0</v>
      </c>
      <c r="K33" s="12">
        <f>SUM(K34:K35)</f>
        <v>3404189</v>
      </c>
      <c r="L33" s="11">
        <v>1050100</v>
      </c>
      <c r="M33" s="47" t="s">
        <v>10</v>
      </c>
      <c r="N33" s="127">
        <f aca="true" t="shared" si="20" ref="N33:S33">SUM(N34:N35)</f>
        <v>3375803</v>
      </c>
      <c r="O33" s="128">
        <f t="shared" si="20"/>
        <v>28386</v>
      </c>
      <c r="P33" s="127">
        <f t="shared" si="20"/>
        <v>0</v>
      </c>
      <c r="Q33" s="128">
        <f t="shared" si="20"/>
        <v>0</v>
      </c>
      <c r="R33" s="128">
        <f t="shared" si="20"/>
        <v>0</v>
      </c>
      <c r="S33" s="128">
        <f t="shared" si="20"/>
        <v>0</v>
      </c>
      <c r="T33" s="128">
        <f>SUM(T34:T35)</f>
        <v>0</v>
      </c>
      <c r="U33" s="127">
        <f>SUM(U34:U35)</f>
        <v>0</v>
      </c>
      <c r="V33" s="12">
        <f>SUM(V34:V35)</f>
        <v>3404189</v>
      </c>
      <c r="W33" s="11">
        <v>1050100</v>
      </c>
      <c r="X33" s="47" t="s">
        <v>10</v>
      </c>
      <c r="Y33" s="21">
        <f t="shared" si="8"/>
        <v>0</v>
      </c>
      <c r="Z33" s="21">
        <f t="shared" si="9"/>
        <v>0</v>
      </c>
      <c r="AA33" s="21">
        <f t="shared" si="10"/>
        <v>0</v>
      </c>
      <c r="AB33" s="21">
        <f t="shared" si="11"/>
        <v>0</v>
      </c>
      <c r="AC33" s="21">
        <f t="shared" si="12"/>
        <v>0</v>
      </c>
      <c r="AD33" s="21">
        <f t="shared" si="13"/>
        <v>0</v>
      </c>
      <c r="AE33" s="21">
        <f t="shared" si="14"/>
        <v>0</v>
      </c>
      <c r="AF33" s="21">
        <f t="shared" si="15"/>
        <v>0</v>
      </c>
      <c r="AG33" s="21">
        <f t="shared" si="16"/>
        <v>0</v>
      </c>
    </row>
    <row r="34" spans="1:33" ht="15">
      <c r="A34" s="20">
        <v>1050101</v>
      </c>
      <c r="B34" s="48" t="s">
        <v>11</v>
      </c>
      <c r="C34" s="130">
        <v>147311</v>
      </c>
      <c r="D34" s="131">
        <v>0</v>
      </c>
      <c r="E34" s="132">
        <v>0</v>
      </c>
      <c r="F34" s="133">
        <v>0</v>
      </c>
      <c r="G34" s="133">
        <v>0</v>
      </c>
      <c r="H34" s="133">
        <v>0</v>
      </c>
      <c r="I34" s="133">
        <v>0</v>
      </c>
      <c r="J34" s="132">
        <v>0</v>
      </c>
      <c r="K34" s="44">
        <f aca="true" t="shared" si="21" ref="K34:K39">SUM(C34:J34)</f>
        <v>147311</v>
      </c>
      <c r="L34" s="20">
        <v>1050101</v>
      </c>
      <c r="M34" s="48" t="s">
        <v>11</v>
      </c>
      <c r="N34" s="130">
        <v>147311</v>
      </c>
      <c r="O34" s="131">
        <v>0</v>
      </c>
      <c r="P34" s="132">
        <v>0</v>
      </c>
      <c r="Q34" s="133">
        <v>0</v>
      </c>
      <c r="R34" s="133">
        <v>0</v>
      </c>
      <c r="S34" s="133">
        <v>0</v>
      </c>
      <c r="T34" s="133">
        <v>0</v>
      </c>
      <c r="U34" s="132">
        <v>0</v>
      </c>
      <c r="V34" s="44">
        <f aca="true" t="shared" si="22" ref="V34:V39">SUM(N34:U34)</f>
        <v>147311</v>
      </c>
      <c r="W34" s="20">
        <v>1050101</v>
      </c>
      <c r="X34" s="48" t="s">
        <v>11</v>
      </c>
      <c r="Y34" s="44">
        <f t="shared" si="8"/>
        <v>0</v>
      </c>
      <c r="Z34" s="44">
        <f t="shared" si="9"/>
        <v>0</v>
      </c>
      <c r="AA34" s="44">
        <f t="shared" si="10"/>
        <v>0</v>
      </c>
      <c r="AB34" s="44">
        <f t="shared" si="11"/>
        <v>0</v>
      </c>
      <c r="AC34" s="44">
        <f t="shared" si="12"/>
        <v>0</v>
      </c>
      <c r="AD34" s="44">
        <f t="shared" si="13"/>
        <v>0</v>
      </c>
      <c r="AE34" s="44">
        <f t="shared" si="14"/>
        <v>0</v>
      </c>
      <c r="AF34" s="44">
        <f t="shared" si="15"/>
        <v>0</v>
      </c>
      <c r="AG34" s="44">
        <f t="shared" si="16"/>
        <v>0</v>
      </c>
    </row>
    <row r="35" spans="1:33" ht="15">
      <c r="A35" s="20">
        <v>1050102</v>
      </c>
      <c r="B35" s="48" t="s">
        <v>12</v>
      </c>
      <c r="C35" s="130">
        <v>3228492</v>
      </c>
      <c r="D35" s="131">
        <v>28386</v>
      </c>
      <c r="E35" s="132">
        <v>0</v>
      </c>
      <c r="F35" s="133">
        <v>0</v>
      </c>
      <c r="G35" s="133">
        <v>0</v>
      </c>
      <c r="H35" s="133">
        <v>0</v>
      </c>
      <c r="I35" s="133">
        <v>0</v>
      </c>
      <c r="J35" s="132">
        <v>0</v>
      </c>
      <c r="K35" s="44">
        <f t="shared" si="21"/>
        <v>3256878</v>
      </c>
      <c r="L35" s="20">
        <v>1050102</v>
      </c>
      <c r="M35" s="48" t="s">
        <v>12</v>
      </c>
      <c r="N35" s="130">
        <v>3228492</v>
      </c>
      <c r="O35" s="131">
        <v>28386</v>
      </c>
      <c r="P35" s="132">
        <v>0</v>
      </c>
      <c r="Q35" s="133">
        <v>0</v>
      </c>
      <c r="R35" s="133">
        <v>0</v>
      </c>
      <c r="S35" s="133">
        <v>0</v>
      </c>
      <c r="T35" s="133">
        <v>0</v>
      </c>
      <c r="U35" s="132">
        <v>0</v>
      </c>
      <c r="V35" s="44">
        <f t="shared" si="22"/>
        <v>3256878</v>
      </c>
      <c r="W35" s="20">
        <v>1050102</v>
      </c>
      <c r="X35" s="48" t="s">
        <v>12</v>
      </c>
      <c r="Y35" s="44">
        <f t="shared" si="8"/>
        <v>0</v>
      </c>
      <c r="Z35" s="44">
        <f t="shared" si="9"/>
        <v>0</v>
      </c>
      <c r="AA35" s="44">
        <f t="shared" si="10"/>
        <v>0</v>
      </c>
      <c r="AB35" s="44">
        <f t="shared" si="11"/>
        <v>0</v>
      </c>
      <c r="AC35" s="44">
        <f t="shared" si="12"/>
        <v>0</v>
      </c>
      <c r="AD35" s="44">
        <f t="shared" si="13"/>
        <v>0</v>
      </c>
      <c r="AE35" s="44">
        <f t="shared" si="14"/>
        <v>0</v>
      </c>
      <c r="AF35" s="44">
        <f t="shared" si="15"/>
        <v>0</v>
      </c>
      <c r="AG35" s="44">
        <f t="shared" si="16"/>
        <v>0</v>
      </c>
    </row>
    <row r="36" spans="1:33" ht="28.5">
      <c r="A36" s="11">
        <v>1050200</v>
      </c>
      <c r="B36" s="47" t="s">
        <v>36</v>
      </c>
      <c r="C36" s="134">
        <v>6061998</v>
      </c>
      <c r="D36" s="135">
        <v>2603161</v>
      </c>
      <c r="E36" s="127">
        <v>1564887</v>
      </c>
      <c r="F36" s="128">
        <v>540227</v>
      </c>
      <c r="G36" s="128">
        <v>152869</v>
      </c>
      <c r="H36" s="128">
        <v>325533</v>
      </c>
      <c r="I36" s="128">
        <v>216916</v>
      </c>
      <c r="J36" s="127">
        <v>247439</v>
      </c>
      <c r="K36" s="21">
        <f t="shared" si="21"/>
        <v>11713030</v>
      </c>
      <c r="L36" s="11">
        <v>1050200</v>
      </c>
      <c r="M36" s="47" t="s">
        <v>36</v>
      </c>
      <c r="N36" s="134">
        <v>6061998</v>
      </c>
      <c r="O36" s="135">
        <v>2603161</v>
      </c>
      <c r="P36" s="127">
        <v>1564887</v>
      </c>
      <c r="Q36" s="128">
        <v>540227</v>
      </c>
      <c r="R36" s="128">
        <v>152869</v>
      </c>
      <c r="S36" s="128">
        <v>325533</v>
      </c>
      <c r="T36" s="128">
        <v>216916</v>
      </c>
      <c r="U36" s="127">
        <v>247439</v>
      </c>
      <c r="V36" s="21">
        <f t="shared" si="22"/>
        <v>11713030</v>
      </c>
      <c r="W36" s="11">
        <v>1050200</v>
      </c>
      <c r="X36" s="47" t="s">
        <v>36</v>
      </c>
      <c r="Y36" s="21">
        <f t="shared" si="8"/>
        <v>0</v>
      </c>
      <c r="Z36" s="21">
        <f t="shared" si="9"/>
        <v>0</v>
      </c>
      <c r="AA36" s="21">
        <f t="shared" si="10"/>
        <v>0</v>
      </c>
      <c r="AB36" s="21">
        <f t="shared" si="11"/>
        <v>0</v>
      </c>
      <c r="AC36" s="21">
        <f t="shared" si="12"/>
        <v>0</v>
      </c>
      <c r="AD36" s="21">
        <f t="shared" si="13"/>
        <v>0</v>
      </c>
      <c r="AE36" s="21">
        <f t="shared" si="14"/>
        <v>0</v>
      </c>
      <c r="AF36" s="21">
        <f t="shared" si="15"/>
        <v>0</v>
      </c>
      <c r="AG36" s="21">
        <f t="shared" si="16"/>
        <v>0</v>
      </c>
    </row>
    <row r="37" spans="1:33" ht="28.5" customHeight="1">
      <c r="A37" s="24">
        <v>1050400</v>
      </c>
      <c r="B37" s="47" t="s">
        <v>64</v>
      </c>
      <c r="C37" s="134">
        <v>0</v>
      </c>
      <c r="D37" s="135">
        <v>0</v>
      </c>
      <c r="E37" s="127">
        <v>201564</v>
      </c>
      <c r="F37" s="128">
        <v>6392025</v>
      </c>
      <c r="G37" s="128">
        <v>38245</v>
      </c>
      <c r="H37" s="128">
        <v>519028</v>
      </c>
      <c r="I37" s="128">
        <v>1137294</v>
      </c>
      <c r="J37" s="127">
        <v>72531</v>
      </c>
      <c r="K37" s="21">
        <f t="shared" si="21"/>
        <v>8360687</v>
      </c>
      <c r="L37" s="24">
        <v>1050400</v>
      </c>
      <c r="M37" s="47" t="s">
        <v>64</v>
      </c>
      <c r="N37" s="134">
        <v>0</v>
      </c>
      <c r="O37" s="135">
        <v>0</v>
      </c>
      <c r="P37" s="127">
        <v>201564</v>
      </c>
      <c r="Q37" s="128">
        <v>6392025</v>
      </c>
      <c r="R37" s="128">
        <v>38245</v>
      </c>
      <c r="S37" s="128">
        <v>519028</v>
      </c>
      <c r="T37" s="128">
        <v>1137294</v>
      </c>
      <c r="U37" s="127">
        <v>72531</v>
      </c>
      <c r="V37" s="21">
        <f t="shared" si="22"/>
        <v>8360687</v>
      </c>
      <c r="W37" s="24">
        <v>1050400</v>
      </c>
      <c r="X37" s="47" t="s">
        <v>64</v>
      </c>
      <c r="Y37" s="21">
        <f t="shared" si="8"/>
        <v>0</v>
      </c>
      <c r="Z37" s="21">
        <f t="shared" si="9"/>
        <v>0</v>
      </c>
      <c r="AA37" s="21">
        <f t="shared" si="10"/>
        <v>0</v>
      </c>
      <c r="AB37" s="21">
        <f t="shared" si="11"/>
        <v>0</v>
      </c>
      <c r="AC37" s="21">
        <f t="shared" si="12"/>
        <v>0</v>
      </c>
      <c r="AD37" s="21">
        <f t="shared" si="13"/>
        <v>0</v>
      </c>
      <c r="AE37" s="21">
        <f t="shared" si="14"/>
        <v>0</v>
      </c>
      <c r="AF37" s="21">
        <f t="shared" si="15"/>
        <v>0</v>
      </c>
      <c r="AG37" s="21">
        <f t="shared" si="16"/>
        <v>0</v>
      </c>
    </row>
    <row r="38" spans="1:33" s="52" customFormat="1" ht="14.25">
      <c r="A38" s="11">
        <v>1051100</v>
      </c>
      <c r="B38" s="47" t="s">
        <v>35</v>
      </c>
      <c r="C38" s="134">
        <v>901037</v>
      </c>
      <c r="D38" s="135">
        <v>0</v>
      </c>
      <c r="E38" s="127">
        <v>120048</v>
      </c>
      <c r="F38" s="128">
        <v>1072618</v>
      </c>
      <c r="G38" s="128">
        <v>0</v>
      </c>
      <c r="H38" s="128">
        <v>335638</v>
      </c>
      <c r="I38" s="128">
        <v>640974</v>
      </c>
      <c r="J38" s="127">
        <v>549592</v>
      </c>
      <c r="K38" s="21">
        <f t="shared" si="21"/>
        <v>3619907</v>
      </c>
      <c r="L38" s="11">
        <v>1051100</v>
      </c>
      <c r="M38" s="47" t="s">
        <v>35</v>
      </c>
      <c r="N38" s="134">
        <v>901037</v>
      </c>
      <c r="O38" s="135">
        <v>0</v>
      </c>
      <c r="P38" s="127">
        <v>120048</v>
      </c>
      <c r="Q38" s="128">
        <v>1072618</v>
      </c>
      <c r="R38" s="128">
        <v>0</v>
      </c>
      <c r="S38" s="128">
        <v>335638</v>
      </c>
      <c r="T38" s="128">
        <v>640974</v>
      </c>
      <c r="U38" s="127">
        <v>549592</v>
      </c>
      <c r="V38" s="21">
        <f t="shared" si="22"/>
        <v>3619907</v>
      </c>
      <c r="W38" s="11">
        <v>1051100</v>
      </c>
      <c r="X38" s="47" t="s">
        <v>35</v>
      </c>
      <c r="Y38" s="21">
        <f t="shared" si="8"/>
        <v>0</v>
      </c>
      <c r="Z38" s="21">
        <f t="shared" si="9"/>
        <v>0</v>
      </c>
      <c r="AA38" s="21">
        <f t="shared" si="10"/>
        <v>0</v>
      </c>
      <c r="AB38" s="21">
        <f t="shared" si="11"/>
        <v>0</v>
      </c>
      <c r="AC38" s="21">
        <f t="shared" si="12"/>
        <v>0</v>
      </c>
      <c r="AD38" s="21">
        <f t="shared" si="13"/>
        <v>0</v>
      </c>
      <c r="AE38" s="21">
        <f t="shared" si="14"/>
        <v>0</v>
      </c>
      <c r="AF38" s="21">
        <f t="shared" si="15"/>
        <v>0</v>
      </c>
      <c r="AG38" s="21">
        <f t="shared" si="16"/>
        <v>0</v>
      </c>
    </row>
    <row r="39" spans="1:33" ht="14.25">
      <c r="A39" s="11">
        <v>1051200</v>
      </c>
      <c r="B39" s="47" t="s">
        <v>47</v>
      </c>
      <c r="C39" s="134">
        <v>0</v>
      </c>
      <c r="D39" s="135">
        <v>0</v>
      </c>
      <c r="E39" s="127">
        <v>63316</v>
      </c>
      <c r="F39" s="128">
        <v>3872114</v>
      </c>
      <c r="G39" s="128">
        <v>14731</v>
      </c>
      <c r="H39" s="128">
        <v>292338</v>
      </c>
      <c r="I39" s="128">
        <v>503248</v>
      </c>
      <c r="J39" s="127">
        <v>41732</v>
      </c>
      <c r="K39" s="21">
        <f t="shared" si="21"/>
        <v>4787479</v>
      </c>
      <c r="L39" s="11">
        <v>1051200</v>
      </c>
      <c r="M39" s="47" t="s">
        <v>47</v>
      </c>
      <c r="N39" s="134">
        <v>0</v>
      </c>
      <c r="O39" s="135">
        <v>0</v>
      </c>
      <c r="P39" s="127">
        <v>63316</v>
      </c>
      <c r="Q39" s="128">
        <v>3872114</v>
      </c>
      <c r="R39" s="128">
        <v>14731</v>
      </c>
      <c r="S39" s="128">
        <v>292338</v>
      </c>
      <c r="T39" s="128">
        <v>503248</v>
      </c>
      <c r="U39" s="127">
        <v>41732</v>
      </c>
      <c r="V39" s="21">
        <f t="shared" si="22"/>
        <v>4787479</v>
      </c>
      <c r="W39" s="11">
        <v>1051200</v>
      </c>
      <c r="X39" s="47" t="s">
        <v>47</v>
      </c>
      <c r="Y39" s="21">
        <f t="shared" si="8"/>
        <v>0</v>
      </c>
      <c r="Z39" s="21">
        <f t="shared" si="9"/>
        <v>0</v>
      </c>
      <c r="AA39" s="21">
        <f t="shared" si="10"/>
        <v>0</v>
      </c>
      <c r="AB39" s="21">
        <f t="shared" si="11"/>
        <v>0</v>
      </c>
      <c r="AC39" s="21">
        <f t="shared" si="12"/>
        <v>0</v>
      </c>
      <c r="AD39" s="21">
        <f t="shared" si="13"/>
        <v>0</v>
      </c>
      <c r="AE39" s="21">
        <f t="shared" si="14"/>
        <v>0</v>
      </c>
      <c r="AF39" s="21">
        <f t="shared" si="15"/>
        <v>0</v>
      </c>
      <c r="AG39" s="21">
        <f t="shared" si="16"/>
        <v>0</v>
      </c>
    </row>
    <row r="40" spans="1:33" ht="7.5" customHeight="1">
      <c r="A40" s="20"/>
      <c r="B40" s="48"/>
      <c r="C40" s="25"/>
      <c r="D40" s="17"/>
      <c r="E40" s="18"/>
      <c r="F40" s="16"/>
      <c r="G40" s="16"/>
      <c r="H40" s="16"/>
      <c r="I40" s="16"/>
      <c r="J40" s="18"/>
      <c r="K40" s="21"/>
      <c r="L40" s="20"/>
      <c r="M40" s="48"/>
      <c r="N40" s="25"/>
      <c r="O40" s="17"/>
      <c r="P40" s="18"/>
      <c r="Q40" s="16"/>
      <c r="R40" s="16"/>
      <c r="S40" s="16"/>
      <c r="T40" s="16"/>
      <c r="U40" s="18"/>
      <c r="V40" s="21"/>
      <c r="W40" s="20"/>
      <c r="X40" s="48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s="52" customFormat="1" ht="14.25">
      <c r="A41" s="11">
        <v>1060000</v>
      </c>
      <c r="B41" s="47" t="s">
        <v>13</v>
      </c>
      <c r="C41" s="136">
        <f aca="true" t="shared" si="23" ref="C41:H41">C42</f>
        <v>86597428</v>
      </c>
      <c r="D41" s="136">
        <f t="shared" si="23"/>
        <v>0</v>
      </c>
      <c r="E41" s="136">
        <f t="shared" si="23"/>
        <v>14124036</v>
      </c>
      <c r="F41" s="136">
        <f t="shared" si="23"/>
        <v>7932123</v>
      </c>
      <c r="G41" s="136">
        <f t="shared" si="23"/>
        <v>1830902</v>
      </c>
      <c r="H41" s="136">
        <f t="shared" si="23"/>
        <v>1752693</v>
      </c>
      <c r="I41" s="136">
        <f>I42</f>
        <v>0</v>
      </c>
      <c r="J41" s="136">
        <f>J42</f>
        <v>3357033</v>
      </c>
      <c r="K41" s="23">
        <f>K42</f>
        <v>115594215</v>
      </c>
      <c r="L41" s="11">
        <v>1060000</v>
      </c>
      <c r="M41" s="47" t="s">
        <v>13</v>
      </c>
      <c r="N41" s="136">
        <f aca="true" t="shared" si="24" ref="N41:S41">N42</f>
        <v>86597428</v>
      </c>
      <c r="O41" s="136">
        <f t="shared" si="24"/>
        <v>0</v>
      </c>
      <c r="P41" s="136">
        <f t="shared" si="24"/>
        <v>14124036</v>
      </c>
      <c r="Q41" s="136">
        <f t="shared" si="24"/>
        <v>7932123</v>
      </c>
      <c r="R41" s="136">
        <f t="shared" si="24"/>
        <v>1830902</v>
      </c>
      <c r="S41" s="136">
        <f t="shared" si="24"/>
        <v>1752693</v>
      </c>
      <c r="T41" s="136">
        <f>T42</f>
        <v>0</v>
      </c>
      <c r="U41" s="136">
        <f>U42</f>
        <v>3357033</v>
      </c>
      <c r="V41" s="23">
        <f>V42</f>
        <v>115594215</v>
      </c>
      <c r="W41" s="11">
        <v>1060000</v>
      </c>
      <c r="X41" s="47" t="s">
        <v>13</v>
      </c>
      <c r="Y41" s="21">
        <f t="shared" si="8"/>
        <v>0</v>
      </c>
      <c r="Z41" s="21">
        <f t="shared" si="9"/>
        <v>0</v>
      </c>
      <c r="AA41" s="21">
        <f t="shared" si="10"/>
        <v>0</v>
      </c>
      <c r="AB41" s="21">
        <f t="shared" si="11"/>
        <v>0</v>
      </c>
      <c r="AC41" s="21">
        <f t="shared" si="12"/>
        <v>0</v>
      </c>
      <c r="AD41" s="21">
        <f t="shared" si="13"/>
        <v>0</v>
      </c>
      <c r="AE41" s="21">
        <f t="shared" si="14"/>
        <v>0</v>
      </c>
      <c r="AF41" s="21">
        <f t="shared" si="15"/>
        <v>0</v>
      </c>
      <c r="AG41" s="21">
        <f t="shared" si="16"/>
        <v>0</v>
      </c>
    </row>
    <row r="42" spans="1:33" ht="14.25">
      <c r="A42" s="11">
        <v>1060100</v>
      </c>
      <c r="B42" s="47" t="s">
        <v>41</v>
      </c>
      <c r="C42" s="127">
        <f aca="true" t="shared" si="25" ref="C42:I42">SUM(C43:C44)</f>
        <v>86597428</v>
      </c>
      <c r="D42" s="128">
        <f t="shared" si="25"/>
        <v>0</v>
      </c>
      <c r="E42" s="127">
        <f t="shared" si="25"/>
        <v>14124036</v>
      </c>
      <c r="F42" s="128">
        <f t="shared" si="25"/>
        <v>7932123</v>
      </c>
      <c r="G42" s="128">
        <f t="shared" si="25"/>
        <v>1830902</v>
      </c>
      <c r="H42" s="128">
        <f t="shared" si="25"/>
        <v>1752693</v>
      </c>
      <c r="I42" s="128">
        <f t="shared" si="25"/>
        <v>0</v>
      </c>
      <c r="J42" s="127">
        <f>SUM(J43:J44)</f>
        <v>3357033</v>
      </c>
      <c r="K42" s="12">
        <f>SUM(K43:K44)</f>
        <v>115594215</v>
      </c>
      <c r="L42" s="11">
        <v>1060100</v>
      </c>
      <c r="M42" s="47" t="s">
        <v>41</v>
      </c>
      <c r="N42" s="127">
        <f aca="true" t="shared" si="26" ref="N42:T42">SUM(N43:N44)</f>
        <v>86597428</v>
      </c>
      <c r="O42" s="128">
        <f t="shared" si="26"/>
        <v>0</v>
      </c>
      <c r="P42" s="127">
        <f t="shared" si="26"/>
        <v>14124036</v>
      </c>
      <c r="Q42" s="128">
        <f t="shared" si="26"/>
        <v>7932123</v>
      </c>
      <c r="R42" s="128">
        <f t="shared" si="26"/>
        <v>1830902</v>
      </c>
      <c r="S42" s="128">
        <f t="shared" si="26"/>
        <v>1752693</v>
      </c>
      <c r="T42" s="128">
        <f t="shared" si="26"/>
        <v>0</v>
      </c>
      <c r="U42" s="127">
        <f>SUM(U43:U44)</f>
        <v>3357033</v>
      </c>
      <c r="V42" s="12">
        <f>SUM(V43:V44)</f>
        <v>115594215</v>
      </c>
      <c r="W42" s="11">
        <v>1060100</v>
      </c>
      <c r="X42" s="47" t="s">
        <v>41</v>
      </c>
      <c r="Y42" s="21">
        <f t="shared" si="8"/>
        <v>0</v>
      </c>
      <c r="Z42" s="21">
        <f t="shared" si="9"/>
        <v>0</v>
      </c>
      <c r="AA42" s="21">
        <f t="shared" si="10"/>
        <v>0</v>
      </c>
      <c r="AB42" s="21">
        <f t="shared" si="11"/>
        <v>0</v>
      </c>
      <c r="AC42" s="21">
        <f t="shared" si="12"/>
        <v>0</v>
      </c>
      <c r="AD42" s="21">
        <f t="shared" si="13"/>
        <v>0</v>
      </c>
      <c r="AE42" s="21">
        <f t="shared" si="14"/>
        <v>0</v>
      </c>
      <c r="AF42" s="21">
        <f t="shared" si="15"/>
        <v>0</v>
      </c>
      <c r="AG42" s="21">
        <f t="shared" si="16"/>
        <v>0</v>
      </c>
    </row>
    <row r="43" spans="1:33" ht="15">
      <c r="A43" s="20">
        <v>1060101</v>
      </c>
      <c r="B43" s="48" t="s">
        <v>14</v>
      </c>
      <c r="C43" s="130">
        <f>203953657-582945-88707626-28615878</f>
        <v>86047208</v>
      </c>
      <c r="D43" s="131">
        <v>0</v>
      </c>
      <c r="E43" s="132">
        <f>33107488-148649-14376211-4637571</f>
        <v>13945057</v>
      </c>
      <c r="F43" s="133">
        <f>7524402-168475-3208559-1035037</f>
        <v>3112331</v>
      </c>
      <c r="G43" s="133">
        <f>4353224-102680-1854031-598086</f>
        <v>1798427</v>
      </c>
      <c r="H43" s="133">
        <f>4142452-1806883-582876</f>
        <v>1752693</v>
      </c>
      <c r="I43" s="133">
        <v>0</v>
      </c>
      <c r="J43" s="132">
        <f>7934275-3460826-1116416</f>
        <v>3357033</v>
      </c>
      <c r="K43" s="44">
        <f>SUM(C43:J43)</f>
        <v>110012749</v>
      </c>
      <c r="L43" s="20">
        <v>1060101</v>
      </c>
      <c r="M43" s="48" t="s">
        <v>14</v>
      </c>
      <c r="N43" s="130">
        <f>203953657-582945-88707626-28615878</f>
        <v>86047208</v>
      </c>
      <c r="O43" s="131">
        <v>0</v>
      </c>
      <c r="P43" s="132">
        <f>33107488-148649-14376211-4637571</f>
        <v>13945057</v>
      </c>
      <c r="Q43" s="133">
        <f>7524402-168475-3208559-1035037</f>
        <v>3112331</v>
      </c>
      <c r="R43" s="133">
        <f>4353224-102680-1854031-598086</f>
        <v>1798427</v>
      </c>
      <c r="S43" s="133">
        <f>4142452-1806883-582876</f>
        <v>1752693</v>
      </c>
      <c r="T43" s="133">
        <v>0</v>
      </c>
      <c r="U43" s="132">
        <f>7934275-3460826-1116416</f>
        <v>3357033</v>
      </c>
      <c r="V43" s="44">
        <f>SUM(N43:U43)</f>
        <v>110012749</v>
      </c>
      <c r="W43" s="20">
        <v>1060101</v>
      </c>
      <c r="X43" s="48" t="s">
        <v>14</v>
      </c>
      <c r="Y43" s="21">
        <f t="shared" si="8"/>
        <v>0</v>
      </c>
      <c r="Z43" s="21">
        <f t="shared" si="9"/>
        <v>0</v>
      </c>
      <c r="AA43" s="21">
        <f t="shared" si="10"/>
        <v>0</v>
      </c>
      <c r="AB43" s="21">
        <f t="shared" si="11"/>
        <v>0</v>
      </c>
      <c r="AC43" s="21">
        <f t="shared" si="12"/>
        <v>0</v>
      </c>
      <c r="AD43" s="21">
        <f t="shared" si="13"/>
        <v>0</v>
      </c>
      <c r="AE43" s="21">
        <f t="shared" si="14"/>
        <v>0</v>
      </c>
      <c r="AF43" s="21">
        <f t="shared" si="15"/>
        <v>0</v>
      </c>
      <c r="AG43" s="21">
        <f t="shared" si="16"/>
        <v>0</v>
      </c>
    </row>
    <row r="44" spans="1:33" ht="15">
      <c r="A44" s="20">
        <v>1060102</v>
      </c>
      <c r="B44" s="48" t="s">
        <v>40</v>
      </c>
      <c r="C44" s="130">
        <v>550220</v>
      </c>
      <c r="D44" s="131">
        <v>0</v>
      </c>
      <c r="E44" s="132">
        <v>178979</v>
      </c>
      <c r="F44" s="133">
        <v>4819792</v>
      </c>
      <c r="G44" s="133">
        <v>32475</v>
      </c>
      <c r="H44" s="133">
        <v>0</v>
      </c>
      <c r="I44" s="133">
        <v>0</v>
      </c>
      <c r="J44" s="132">
        <v>0</v>
      </c>
      <c r="K44" s="44">
        <f>SUM(C44:J44)</f>
        <v>5581466</v>
      </c>
      <c r="L44" s="20">
        <v>1060102</v>
      </c>
      <c r="M44" s="48" t="s">
        <v>40</v>
      </c>
      <c r="N44" s="130">
        <v>550220</v>
      </c>
      <c r="O44" s="131">
        <v>0</v>
      </c>
      <c r="P44" s="132">
        <v>178979</v>
      </c>
      <c r="Q44" s="133">
        <v>4819792</v>
      </c>
      <c r="R44" s="133">
        <v>32475</v>
      </c>
      <c r="S44" s="133">
        <v>0</v>
      </c>
      <c r="T44" s="133">
        <v>0</v>
      </c>
      <c r="U44" s="132">
        <v>0</v>
      </c>
      <c r="V44" s="44">
        <f>SUM(N44:U44)</f>
        <v>5581466</v>
      </c>
      <c r="W44" s="20">
        <v>1060102</v>
      </c>
      <c r="X44" s="48" t="s">
        <v>40</v>
      </c>
      <c r="Y44" s="21">
        <f t="shared" si="8"/>
        <v>0</v>
      </c>
      <c r="Z44" s="21">
        <f t="shared" si="9"/>
        <v>0</v>
      </c>
      <c r="AA44" s="21">
        <f t="shared" si="10"/>
        <v>0</v>
      </c>
      <c r="AB44" s="21">
        <f t="shared" si="11"/>
        <v>0</v>
      </c>
      <c r="AC44" s="21">
        <f t="shared" si="12"/>
        <v>0</v>
      </c>
      <c r="AD44" s="21">
        <f t="shared" si="13"/>
        <v>0</v>
      </c>
      <c r="AE44" s="21">
        <f t="shared" si="14"/>
        <v>0</v>
      </c>
      <c r="AF44" s="21">
        <f t="shared" si="15"/>
        <v>0</v>
      </c>
      <c r="AG44" s="21">
        <f t="shared" si="16"/>
        <v>0</v>
      </c>
    </row>
    <row r="45" spans="1:33" ht="7.5" customHeight="1">
      <c r="A45" s="11"/>
      <c r="B45" s="47"/>
      <c r="C45" s="25"/>
      <c r="D45" s="17"/>
      <c r="E45" s="18"/>
      <c r="F45" s="16"/>
      <c r="G45" s="16"/>
      <c r="H45" s="16"/>
      <c r="I45" s="16"/>
      <c r="J45" s="18"/>
      <c r="K45" s="21"/>
      <c r="L45" s="11"/>
      <c r="M45" s="47"/>
      <c r="N45" s="25"/>
      <c r="O45" s="17"/>
      <c r="P45" s="18"/>
      <c r="Q45" s="16"/>
      <c r="R45" s="16"/>
      <c r="S45" s="16"/>
      <c r="T45" s="16"/>
      <c r="U45" s="18"/>
      <c r="V45" s="21"/>
      <c r="W45" s="11"/>
      <c r="X45" s="47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4.25">
      <c r="A46" s="11">
        <v>1400000</v>
      </c>
      <c r="B46" s="47" t="s">
        <v>15</v>
      </c>
      <c r="C46" s="136">
        <f>SUM(C47)</f>
        <v>11266797</v>
      </c>
      <c r="D46" s="136">
        <f aca="true" t="shared" si="27" ref="D46:J46">SUM(D47)</f>
        <v>216308</v>
      </c>
      <c r="E46" s="136">
        <f t="shared" si="27"/>
        <v>4567218</v>
      </c>
      <c r="F46" s="136">
        <f t="shared" si="27"/>
        <v>4042147</v>
      </c>
      <c r="G46" s="136">
        <f t="shared" si="27"/>
        <v>2968174</v>
      </c>
      <c r="H46" s="136">
        <f t="shared" si="27"/>
        <v>3397207</v>
      </c>
      <c r="I46" s="136">
        <f t="shared" si="27"/>
        <v>1202244</v>
      </c>
      <c r="J46" s="136">
        <f t="shared" si="27"/>
        <v>1000231</v>
      </c>
      <c r="K46" s="23">
        <f>K47</f>
        <v>28660326</v>
      </c>
      <c r="L46" s="11">
        <v>1400000</v>
      </c>
      <c r="M46" s="47" t="s">
        <v>15</v>
      </c>
      <c r="N46" s="136">
        <f>SUM(N47)</f>
        <v>11266797</v>
      </c>
      <c r="O46" s="136">
        <f aca="true" t="shared" si="28" ref="O46:U46">SUM(O47)</f>
        <v>216308</v>
      </c>
      <c r="P46" s="136">
        <f t="shared" si="28"/>
        <v>4567218</v>
      </c>
      <c r="Q46" s="136">
        <f t="shared" si="28"/>
        <v>4042147</v>
      </c>
      <c r="R46" s="136">
        <f t="shared" si="28"/>
        <v>2968174</v>
      </c>
      <c r="S46" s="136">
        <f t="shared" si="28"/>
        <v>3397207</v>
      </c>
      <c r="T46" s="136">
        <f t="shared" si="28"/>
        <v>1202244</v>
      </c>
      <c r="U46" s="136">
        <f t="shared" si="28"/>
        <v>1000231</v>
      </c>
      <c r="V46" s="23">
        <f>V47</f>
        <v>28660326</v>
      </c>
      <c r="W46" s="11">
        <v>1400000</v>
      </c>
      <c r="X46" s="47" t="s">
        <v>15</v>
      </c>
      <c r="Y46" s="21">
        <f t="shared" si="8"/>
        <v>0</v>
      </c>
      <c r="Z46" s="21">
        <f t="shared" si="9"/>
        <v>0</v>
      </c>
      <c r="AA46" s="21">
        <f t="shared" si="10"/>
        <v>0</v>
      </c>
      <c r="AB46" s="21">
        <f t="shared" si="11"/>
        <v>0</v>
      </c>
      <c r="AC46" s="21">
        <f t="shared" si="12"/>
        <v>0</v>
      </c>
      <c r="AD46" s="21">
        <f t="shared" si="13"/>
        <v>0</v>
      </c>
      <c r="AE46" s="21">
        <f t="shared" si="14"/>
        <v>0</v>
      </c>
      <c r="AF46" s="21">
        <f t="shared" si="15"/>
        <v>0</v>
      </c>
      <c r="AG46" s="21">
        <f t="shared" si="16"/>
        <v>0</v>
      </c>
    </row>
    <row r="47" spans="1:33" ht="14.25">
      <c r="A47" s="11">
        <v>1400100</v>
      </c>
      <c r="B47" s="47" t="s">
        <v>44</v>
      </c>
      <c r="C47" s="127">
        <v>11266797</v>
      </c>
      <c r="D47" s="128">
        <v>216308</v>
      </c>
      <c r="E47" s="127">
        <v>4567218</v>
      </c>
      <c r="F47" s="128">
        <v>4042147</v>
      </c>
      <c r="G47" s="128">
        <v>2968174</v>
      </c>
      <c r="H47" s="128">
        <v>3397207</v>
      </c>
      <c r="I47" s="128">
        <v>1202244</v>
      </c>
      <c r="J47" s="127">
        <v>1000231</v>
      </c>
      <c r="K47" s="21">
        <f>SUM(C47:J47)</f>
        <v>28660326</v>
      </c>
      <c r="L47" s="11">
        <v>1400100</v>
      </c>
      <c r="M47" s="47" t="s">
        <v>44</v>
      </c>
      <c r="N47" s="127">
        <v>11266797</v>
      </c>
      <c r="O47" s="128">
        <v>216308</v>
      </c>
      <c r="P47" s="127">
        <v>4567218</v>
      </c>
      <c r="Q47" s="128">
        <v>4042147</v>
      </c>
      <c r="R47" s="128">
        <v>2968174</v>
      </c>
      <c r="S47" s="128">
        <v>3397207</v>
      </c>
      <c r="T47" s="128">
        <v>1202244</v>
      </c>
      <c r="U47" s="127">
        <v>1000231</v>
      </c>
      <c r="V47" s="21">
        <f>SUM(N47:U47)</f>
        <v>28660326</v>
      </c>
      <c r="W47" s="11">
        <v>1400100</v>
      </c>
      <c r="X47" s="47" t="s">
        <v>44</v>
      </c>
      <c r="Y47" s="21">
        <f t="shared" si="8"/>
        <v>0</v>
      </c>
      <c r="Z47" s="21">
        <f t="shared" si="9"/>
        <v>0</v>
      </c>
      <c r="AA47" s="21">
        <f t="shared" si="10"/>
        <v>0</v>
      </c>
      <c r="AB47" s="21">
        <f t="shared" si="11"/>
        <v>0</v>
      </c>
      <c r="AC47" s="21">
        <f t="shared" si="12"/>
        <v>0</v>
      </c>
      <c r="AD47" s="21">
        <f t="shared" si="13"/>
        <v>0</v>
      </c>
      <c r="AE47" s="21">
        <f t="shared" si="14"/>
        <v>0</v>
      </c>
      <c r="AF47" s="21">
        <f t="shared" si="15"/>
        <v>0</v>
      </c>
      <c r="AG47" s="21">
        <f t="shared" si="16"/>
        <v>0</v>
      </c>
    </row>
    <row r="48" spans="1:33" ht="7.5" customHeight="1" thickBot="1">
      <c r="A48" s="63"/>
      <c r="B48" s="97"/>
      <c r="C48" s="54"/>
      <c r="D48" s="55"/>
      <c r="E48" s="56"/>
      <c r="F48" s="46"/>
      <c r="G48" s="57"/>
      <c r="H48" s="57"/>
      <c r="I48" s="57"/>
      <c r="J48" s="56"/>
      <c r="K48" s="26"/>
      <c r="L48" s="63"/>
      <c r="M48" s="97"/>
      <c r="N48" s="54"/>
      <c r="O48" s="55"/>
      <c r="P48" s="56"/>
      <c r="Q48" s="46"/>
      <c r="R48" s="57"/>
      <c r="S48" s="57"/>
      <c r="T48" s="57"/>
      <c r="U48" s="56"/>
      <c r="V48" s="26"/>
      <c r="W48" s="63"/>
      <c r="X48" s="97"/>
      <c r="Y48" s="53"/>
      <c r="Z48" s="53"/>
      <c r="AA48" s="53"/>
      <c r="AB48" s="53"/>
      <c r="AC48" s="53"/>
      <c r="AD48" s="53"/>
      <c r="AE48" s="53"/>
      <c r="AF48" s="53"/>
      <c r="AG48" s="53"/>
    </row>
    <row r="49" spans="1:33" ht="15.75" thickBot="1">
      <c r="A49" s="27">
        <v>2000000</v>
      </c>
      <c r="B49" s="98" t="s">
        <v>31</v>
      </c>
      <c r="C49" s="64">
        <f aca="true" t="shared" si="29" ref="C49:I49">C50+C58+C61+C63+C65+C67</f>
        <v>81650704</v>
      </c>
      <c r="D49" s="64">
        <f t="shared" si="29"/>
        <v>126192</v>
      </c>
      <c r="E49" s="64">
        <f t="shared" si="29"/>
        <v>3483328</v>
      </c>
      <c r="F49" s="64">
        <f t="shared" si="29"/>
        <v>2599893</v>
      </c>
      <c r="G49" s="64">
        <f t="shared" si="29"/>
        <v>1397426</v>
      </c>
      <c r="H49" s="64">
        <f t="shared" si="29"/>
        <v>1252700</v>
      </c>
      <c r="I49" s="64">
        <f t="shared" si="29"/>
        <v>732247</v>
      </c>
      <c r="J49" s="64">
        <f>J50+J58+J61+J63+J65+J67</f>
        <v>757336</v>
      </c>
      <c r="K49" s="64">
        <f>K50+K58+K61+K63+K65+K67</f>
        <v>91999826</v>
      </c>
      <c r="L49" s="27">
        <v>2000000</v>
      </c>
      <c r="M49" s="98" t="s">
        <v>31</v>
      </c>
      <c r="N49" s="64">
        <f aca="true" t="shared" si="30" ref="N49:T49">N50+N58+N61+N63+N65+N67</f>
        <v>81650704</v>
      </c>
      <c r="O49" s="64">
        <f t="shared" si="30"/>
        <v>126192</v>
      </c>
      <c r="P49" s="64">
        <f t="shared" si="30"/>
        <v>5684456</v>
      </c>
      <c r="Q49" s="64">
        <f t="shared" si="30"/>
        <v>2599893</v>
      </c>
      <c r="R49" s="64">
        <f t="shared" si="30"/>
        <v>1397426</v>
      </c>
      <c r="S49" s="64">
        <f t="shared" si="30"/>
        <v>1252700</v>
      </c>
      <c r="T49" s="64">
        <f t="shared" si="30"/>
        <v>732247</v>
      </c>
      <c r="U49" s="64">
        <f>U50+U58+U61+U63+U65+U67</f>
        <v>757336</v>
      </c>
      <c r="V49" s="64">
        <f>V50+V58+V61+V63+V65+V67</f>
        <v>94200954</v>
      </c>
      <c r="W49" s="27">
        <v>2000000</v>
      </c>
      <c r="X49" s="98" t="s">
        <v>31</v>
      </c>
      <c r="Y49" s="8">
        <f t="shared" si="8"/>
        <v>0</v>
      </c>
      <c r="Z49" s="8">
        <f t="shared" si="9"/>
        <v>0</v>
      </c>
      <c r="AA49" s="8">
        <f t="shared" si="10"/>
        <v>2201128</v>
      </c>
      <c r="AB49" s="8">
        <f t="shared" si="11"/>
        <v>0</v>
      </c>
      <c r="AC49" s="8">
        <f t="shared" si="12"/>
        <v>0</v>
      </c>
      <c r="AD49" s="8">
        <f t="shared" si="13"/>
        <v>0</v>
      </c>
      <c r="AE49" s="8">
        <f t="shared" si="14"/>
        <v>0</v>
      </c>
      <c r="AF49" s="8">
        <f t="shared" si="15"/>
        <v>0</v>
      </c>
      <c r="AG49" s="8">
        <f t="shared" si="16"/>
        <v>2201128</v>
      </c>
    </row>
    <row r="50" spans="1:33" ht="28.5">
      <c r="A50" s="28">
        <v>2010000</v>
      </c>
      <c r="B50" s="47" t="s">
        <v>48</v>
      </c>
      <c r="C50" s="127">
        <f>21572093+25000000+21000000-192504-3013691</f>
        <v>64365898</v>
      </c>
      <c r="D50" s="127">
        <v>25510</v>
      </c>
      <c r="E50" s="127">
        <f>859460-241395</f>
        <v>618065</v>
      </c>
      <c r="F50" s="127">
        <v>306234</v>
      </c>
      <c r="G50" s="127">
        <v>114450</v>
      </c>
      <c r="H50" s="127">
        <v>265586</v>
      </c>
      <c r="I50" s="127">
        <f>240982-99750</f>
        <v>141232</v>
      </c>
      <c r="J50" s="127">
        <v>88397</v>
      </c>
      <c r="K50" s="21">
        <f aca="true" t="shared" si="31" ref="K50:K56">SUM(C50:J50)</f>
        <v>65925372</v>
      </c>
      <c r="L50" s="28">
        <v>2010000</v>
      </c>
      <c r="M50" s="47" t="s">
        <v>48</v>
      </c>
      <c r="N50" s="127">
        <f>21572093+25000000+21000000-192504-3013691</f>
        <v>64365898</v>
      </c>
      <c r="O50" s="127">
        <v>25510</v>
      </c>
      <c r="P50" s="127">
        <f>859460-241395</f>
        <v>618065</v>
      </c>
      <c r="Q50" s="127">
        <v>306234</v>
      </c>
      <c r="R50" s="127">
        <v>114450</v>
      </c>
      <c r="S50" s="127">
        <v>265586</v>
      </c>
      <c r="T50" s="127">
        <f>240982-99750</f>
        <v>141232</v>
      </c>
      <c r="U50" s="127">
        <v>88397</v>
      </c>
      <c r="V50" s="21">
        <f aca="true" t="shared" si="32" ref="V50:V56">SUM(N50:U50)</f>
        <v>65925372</v>
      </c>
      <c r="W50" s="28">
        <v>2010000</v>
      </c>
      <c r="X50" s="47" t="s">
        <v>48</v>
      </c>
      <c r="Y50" s="15">
        <f t="shared" si="8"/>
        <v>0</v>
      </c>
      <c r="Z50" s="15">
        <f t="shared" si="9"/>
        <v>0</v>
      </c>
      <c r="AA50" s="15">
        <f t="shared" si="10"/>
        <v>0</v>
      </c>
      <c r="AB50" s="15">
        <f t="shared" si="11"/>
        <v>0</v>
      </c>
      <c r="AC50" s="15">
        <f t="shared" si="12"/>
        <v>0</v>
      </c>
      <c r="AD50" s="15">
        <f t="shared" si="13"/>
        <v>0</v>
      </c>
      <c r="AE50" s="15">
        <f t="shared" si="14"/>
        <v>0</v>
      </c>
      <c r="AF50" s="15">
        <f t="shared" si="15"/>
        <v>0</v>
      </c>
      <c r="AG50" s="15">
        <f t="shared" si="16"/>
        <v>0</v>
      </c>
    </row>
    <row r="51" spans="1:33" ht="28.5">
      <c r="A51" s="29">
        <v>2010200</v>
      </c>
      <c r="B51" s="47" t="s">
        <v>49</v>
      </c>
      <c r="C51" s="127">
        <v>1672941</v>
      </c>
      <c r="D51" s="127">
        <v>25510</v>
      </c>
      <c r="E51" s="127">
        <v>137215</v>
      </c>
      <c r="F51" s="127">
        <v>228224</v>
      </c>
      <c r="G51" s="127">
        <v>40267</v>
      </c>
      <c r="H51" s="127">
        <v>196414</v>
      </c>
      <c r="I51" s="127">
        <v>56429</v>
      </c>
      <c r="J51" s="127">
        <v>7452</v>
      </c>
      <c r="K51" s="21">
        <f t="shared" si="31"/>
        <v>2364452</v>
      </c>
      <c r="L51" s="29">
        <v>2010200</v>
      </c>
      <c r="M51" s="47" t="s">
        <v>49</v>
      </c>
      <c r="N51" s="127">
        <v>1672941</v>
      </c>
      <c r="O51" s="127">
        <v>25510</v>
      </c>
      <c r="P51" s="127">
        <v>137215</v>
      </c>
      <c r="Q51" s="127">
        <v>228224</v>
      </c>
      <c r="R51" s="127">
        <v>40267</v>
      </c>
      <c r="S51" s="127">
        <v>196414</v>
      </c>
      <c r="T51" s="127">
        <v>56429</v>
      </c>
      <c r="U51" s="127">
        <v>7452</v>
      </c>
      <c r="V51" s="21">
        <f t="shared" si="32"/>
        <v>2364452</v>
      </c>
      <c r="W51" s="29">
        <v>2010200</v>
      </c>
      <c r="X51" s="47" t="s">
        <v>49</v>
      </c>
      <c r="Y51" s="21">
        <f t="shared" si="8"/>
        <v>0</v>
      </c>
      <c r="Z51" s="21">
        <f t="shared" si="9"/>
        <v>0</v>
      </c>
      <c r="AA51" s="21">
        <f t="shared" si="10"/>
        <v>0</v>
      </c>
      <c r="AB51" s="21">
        <f t="shared" si="11"/>
        <v>0</v>
      </c>
      <c r="AC51" s="21">
        <f t="shared" si="12"/>
        <v>0</v>
      </c>
      <c r="AD51" s="21">
        <f t="shared" si="13"/>
        <v>0</v>
      </c>
      <c r="AE51" s="21">
        <f t="shared" si="14"/>
        <v>0</v>
      </c>
      <c r="AF51" s="21">
        <f t="shared" si="15"/>
        <v>0</v>
      </c>
      <c r="AG51" s="21">
        <f t="shared" si="16"/>
        <v>0</v>
      </c>
    </row>
    <row r="52" spans="1:33" ht="28.5">
      <c r="A52" s="29">
        <v>2010300</v>
      </c>
      <c r="B52" s="47" t="s">
        <v>50</v>
      </c>
      <c r="C52" s="134">
        <f>703655-192504</f>
        <v>511151</v>
      </c>
      <c r="D52" s="135">
        <v>0</v>
      </c>
      <c r="E52" s="127">
        <v>18750</v>
      </c>
      <c r="F52" s="127">
        <v>0</v>
      </c>
      <c r="G52" s="128">
        <v>0</v>
      </c>
      <c r="H52" s="128">
        <v>0</v>
      </c>
      <c r="I52" s="128">
        <v>0</v>
      </c>
      <c r="J52" s="127">
        <v>0</v>
      </c>
      <c r="K52" s="21">
        <f t="shared" si="31"/>
        <v>529901</v>
      </c>
      <c r="L52" s="29">
        <v>2010300</v>
      </c>
      <c r="M52" s="47" t="s">
        <v>50</v>
      </c>
      <c r="N52" s="134">
        <f>703655-192504</f>
        <v>511151</v>
      </c>
      <c r="O52" s="135">
        <v>0</v>
      </c>
      <c r="P52" s="127">
        <v>18750</v>
      </c>
      <c r="Q52" s="127">
        <v>0</v>
      </c>
      <c r="R52" s="128">
        <v>0</v>
      </c>
      <c r="S52" s="128">
        <v>0</v>
      </c>
      <c r="T52" s="128">
        <v>0</v>
      </c>
      <c r="U52" s="127">
        <v>0</v>
      </c>
      <c r="V52" s="21">
        <f t="shared" si="32"/>
        <v>529901</v>
      </c>
      <c r="W52" s="29">
        <v>2010300</v>
      </c>
      <c r="X52" s="47" t="s">
        <v>50</v>
      </c>
      <c r="Y52" s="21">
        <f t="shared" si="8"/>
        <v>0</v>
      </c>
      <c r="Z52" s="21">
        <f t="shared" si="9"/>
        <v>0</v>
      </c>
      <c r="AA52" s="21">
        <f t="shared" si="10"/>
        <v>0</v>
      </c>
      <c r="AB52" s="21">
        <f t="shared" si="11"/>
        <v>0</v>
      </c>
      <c r="AC52" s="21">
        <f t="shared" si="12"/>
        <v>0</v>
      </c>
      <c r="AD52" s="21">
        <f t="shared" si="13"/>
        <v>0</v>
      </c>
      <c r="AE52" s="21">
        <f t="shared" si="14"/>
        <v>0</v>
      </c>
      <c r="AF52" s="21">
        <f t="shared" si="15"/>
        <v>0</v>
      </c>
      <c r="AG52" s="21">
        <f t="shared" si="16"/>
        <v>0</v>
      </c>
    </row>
    <row r="53" spans="1:33" ht="14.25">
      <c r="A53" s="11">
        <v>2010400</v>
      </c>
      <c r="B53" s="47" t="s">
        <v>72</v>
      </c>
      <c r="C53" s="134">
        <v>0</v>
      </c>
      <c r="D53" s="135">
        <v>0</v>
      </c>
      <c r="E53" s="127">
        <v>0</v>
      </c>
      <c r="F53" s="127">
        <v>0</v>
      </c>
      <c r="G53" s="128">
        <v>0</v>
      </c>
      <c r="H53" s="128">
        <v>0</v>
      </c>
      <c r="I53" s="127">
        <v>0</v>
      </c>
      <c r="J53" s="127">
        <v>0</v>
      </c>
      <c r="K53" s="21">
        <f t="shared" si="31"/>
        <v>0</v>
      </c>
      <c r="L53" s="11">
        <v>2010400</v>
      </c>
      <c r="M53" s="47" t="s">
        <v>72</v>
      </c>
      <c r="N53" s="134">
        <v>0</v>
      </c>
      <c r="O53" s="135">
        <v>0</v>
      </c>
      <c r="P53" s="127">
        <v>0</v>
      </c>
      <c r="Q53" s="127">
        <v>0</v>
      </c>
      <c r="R53" s="128">
        <v>0</v>
      </c>
      <c r="S53" s="128">
        <v>0</v>
      </c>
      <c r="T53" s="127">
        <v>0</v>
      </c>
      <c r="U53" s="127">
        <v>0</v>
      </c>
      <c r="V53" s="21">
        <f t="shared" si="32"/>
        <v>0</v>
      </c>
      <c r="W53" s="11">
        <v>2010400</v>
      </c>
      <c r="X53" s="47" t="s">
        <v>72</v>
      </c>
      <c r="Y53" s="21">
        <f t="shared" si="8"/>
        <v>0</v>
      </c>
      <c r="Z53" s="21">
        <f t="shared" si="9"/>
        <v>0</v>
      </c>
      <c r="AA53" s="21">
        <f t="shared" si="10"/>
        <v>0</v>
      </c>
      <c r="AB53" s="21">
        <f t="shared" si="11"/>
        <v>0</v>
      </c>
      <c r="AC53" s="21">
        <f t="shared" si="12"/>
        <v>0</v>
      </c>
      <c r="AD53" s="21">
        <f t="shared" si="13"/>
        <v>0</v>
      </c>
      <c r="AE53" s="21">
        <f t="shared" si="14"/>
        <v>0</v>
      </c>
      <c r="AF53" s="21">
        <f t="shared" si="15"/>
        <v>0</v>
      </c>
      <c r="AG53" s="21">
        <f t="shared" si="16"/>
        <v>0</v>
      </c>
    </row>
    <row r="54" spans="1:33" ht="14.25">
      <c r="A54" s="11">
        <v>2010500</v>
      </c>
      <c r="B54" s="47" t="s">
        <v>73</v>
      </c>
      <c r="C54" s="127">
        <v>0</v>
      </c>
      <c r="D54" s="128">
        <v>0</v>
      </c>
      <c r="E54" s="127">
        <v>0</v>
      </c>
      <c r="F54" s="127">
        <v>0</v>
      </c>
      <c r="G54" s="128">
        <v>0</v>
      </c>
      <c r="H54" s="128">
        <v>0</v>
      </c>
      <c r="I54" s="128">
        <v>0</v>
      </c>
      <c r="J54" s="127">
        <v>0</v>
      </c>
      <c r="K54" s="21">
        <f t="shared" si="31"/>
        <v>0</v>
      </c>
      <c r="L54" s="11">
        <v>2010500</v>
      </c>
      <c r="M54" s="47" t="s">
        <v>73</v>
      </c>
      <c r="N54" s="127">
        <v>0</v>
      </c>
      <c r="O54" s="128">
        <v>0</v>
      </c>
      <c r="P54" s="127">
        <v>0</v>
      </c>
      <c r="Q54" s="127">
        <v>0</v>
      </c>
      <c r="R54" s="128">
        <v>0</v>
      </c>
      <c r="S54" s="128">
        <v>0</v>
      </c>
      <c r="T54" s="128">
        <v>0</v>
      </c>
      <c r="U54" s="127">
        <v>0</v>
      </c>
      <c r="V54" s="21">
        <f t="shared" si="32"/>
        <v>0</v>
      </c>
      <c r="W54" s="11">
        <v>2010500</v>
      </c>
      <c r="X54" s="47" t="s">
        <v>73</v>
      </c>
      <c r="Y54" s="21">
        <f t="shared" si="8"/>
        <v>0</v>
      </c>
      <c r="Z54" s="21">
        <f t="shared" si="9"/>
        <v>0</v>
      </c>
      <c r="AA54" s="21">
        <f t="shared" si="10"/>
        <v>0</v>
      </c>
      <c r="AB54" s="21">
        <f t="shared" si="11"/>
        <v>0</v>
      </c>
      <c r="AC54" s="21">
        <f t="shared" si="12"/>
        <v>0</v>
      </c>
      <c r="AD54" s="21">
        <f t="shared" si="13"/>
        <v>0</v>
      </c>
      <c r="AE54" s="21">
        <f t="shared" si="14"/>
        <v>0</v>
      </c>
      <c r="AF54" s="21">
        <f t="shared" si="15"/>
        <v>0</v>
      </c>
      <c r="AG54" s="21">
        <f t="shared" si="16"/>
        <v>0</v>
      </c>
    </row>
    <row r="55" spans="1:33" ht="14.25">
      <c r="A55" s="11">
        <v>2010900</v>
      </c>
      <c r="B55" s="47" t="s">
        <v>16</v>
      </c>
      <c r="C55" s="134">
        <f>18625252-3013691</f>
        <v>15611561</v>
      </c>
      <c r="D55" s="135">
        <v>0</v>
      </c>
      <c r="E55" s="127">
        <f>657095-241395</f>
        <v>415700</v>
      </c>
      <c r="F55" s="127">
        <v>0</v>
      </c>
      <c r="G55" s="128">
        <v>11398</v>
      </c>
      <c r="H55" s="128">
        <v>53702</v>
      </c>
      <c r="I55" s="128">
        <f>184553-99750</f>
        <v>84803</v>
      </c>
      <c r="J55" s="127">
        <v>75145</v>
      </c>
      <c r="K55" s="21">
        <f t="shared" si="31"/>
        <v>16252309</v>
      </c>
      <c r="L55" s="11">
        <v>2010900</v>
      </c>
      <c r="M55" s="47" t="s">
        <v>16</v>
      </c>
      <c r="N55" s="134">
        <f>18625252-3013691</f>
        <v>15611561</v>
      </c>
      <c r="O55" s="135">
        <v>0</v>
      </c>
      <c r="P55" s="127">
        <f>657095-241395</f>
        <v>415700</v>
      </c>
      <c r="Q55" s="127">
        <v>0</v>
      </c>
      <c r="R55" s="128">
        <v>11398</v>
      </c>
      <c r="S55" s="128">
        <v>53702</v>
      </c>
      <c r="T55" s="128">
        <f>184553-99750</f>
        <v>84803</v>
      </c>
      <c r="U55" s="127">
        <v>75145</v>
      </c>
      <c r="V55" s="21">
        <f t="shared" si="32"/>
        <v>16252309</v>
      </c>
      <c r="W55" s="11">
        <v>2010900</v>
      </c>
      <c r="X55" s="47" t="s">
        <v>16</v>
      </c>
      <c r="Y55" s="21">
        <f t="shared" si="8"/>
        <v>0</v>
      </c>
      <c r="Z55" s="21">
        <f t="shared" si="9"/>
        <v>0</v>
      </c>
      <c r="AA55" s="21">
        <f t="shared" si="10"/>
        <v>0</v>
      </c>
      <c r="AB55" s="21">
        <f t="shared" si="11"/>
        <v>0</v>
      </c>
      <c r="AC55" s="21">
        <f t="shared" si="12"/>
        <v>0</v>
      </c>
      <c r="AD55" s="21">
        <f t="shared" si="13"/>
        <v>0</v>
      </c>
      <c r="AE55" s="21">
        <f t="shared" si="14"/>
        <v>0</v>
      </c>
      <c r="AF55" s="21">
        <f t="shared" si="15"/>
        <v>0</v>
      </c>
      <c r="AG55" s="21">
        <f t="shared" si="16"/>
        <v>0</v>
      </c>
    </row>
    <row r="56" spans="1:33" ht="14.25">
      <c r="A56" s="11">
        <v>2011000</v>
      </c>
      <c r="B56" s="47" t="s">
        <v>17</v>
      </c>
      <c r="C56" s="134">
        <v>25000000</v>
      </c>
      <c r="D56" s="135">
        <v>0</v>
      </c>
      <c r="E56" s="127">
        <v>0</v>
      </c>
      <c r="F56" s="127">
        <v>0</v>
      </c>
      <c r="G56" s="128">
        <v>0</v>
      </c>
      <c r="H56" s="128">
        <v>0</v>
      </c>
      <c r="I56" s="128">
        <v>0</v>
      </c>
      <c r="J56" s="127">
        <v>0</v>
      </c>
      <c r="K56" s="21">
        <f t="shared" si="31"/>
        <v>25000000</v>
      </c>
      <c r="L56" s="11">
        <v>2011000</v>
      </c>
      <c r="M56" s="47" t="s">
        <v>17</v>
      </c>
      <c r="N56" s="134">
        <v>25000000</v>
      </c>
      <c r="O56" s="135">
        <v>0</v>
      </c>
      <c r="P56" s="127">
        <v>0</v>
      </c>
      <c r="Q56" s="127">
        <v>0</v>
      </c>
      <c r="R56" s="128">
        <v>0</v>
      </c>
      <c r="S56" s="128">
        <v>0</v>
      </c>
      <c r="T56" s="128">
        <v>0</v>
      </c>
      <c r="U56" s="127">
        <v>0</v>
      </c>
      <c r="V56" s="21">
        <f t="shared" si="32"/>
        <v>25000000</v>
      </c>
      <c r="W56" s="11">
        <v>2011000</v>
      </c>
      <c r="X56" s="47" t="s">
        <v>17</v>
      </c>
      <c r="Y56" s="21">
        <f t="shared" si="8"/>
        <v>0</v>
      </c>
      <c r="Z56" s="21">
        <f t="shared" si="9"/>
        <v>0</v>
      </c>
      <c r="AA56" s="21">
        <f t="shared" si="10"/>
        <v>0</v>
      </c>
      <c r="AB56" s="21">
        <f t="shared" si="11"/>
        <v>0</v>
      </c>
      <c r="AC56" s="21">
        <f t="shared" si="12"/>
        <v>0</v>
      </c>
      <c r="AD56" s="21">
        <f t="shared" si="13"/>
        <v>0</v>
      </c>
      <c r="AE56" s="21">
        <f t="shared" si="14"/>
        <v>0</v>
      </c>
      <c r="AF56" s="21">
        <f t="shared" si="15"/>
        <v>0</v>
      </c>
      <c r="AG56" s="21">
        <f t="shared" si="16"/>
        <v>0</v>
      </c>
    </row>
    <row r="57" spans="1:33" ht="7.5" customHeight="1">
      <c r="A57" s="11"/>
      <c r="B57" s="47"/>
      <c r="C57" s="19"/>
      <c r="D57" s="13"/>
      <c r="E57" s="18"/>
      <c r="F57" s="18"/>
      <c r="G57" s="16"/>
      <c r="H57" s="16"/>
      <c r="I57" s="16"/>
      <c r="J57" s="18"/>
      <c r="K57" s="21"/>
      <c r="L57" s="11"/>
      <c r="M57" s="47"/>
      <c r="N57" s="19"/>
      <c r="O57" s="13"/>
      <c r="P57" s="18"/>
      <c r="Q57" s="18"/>
      <c r="R57" s="16"/>
      <c r="S57" s="16"/>
      <c r="T57" s="16"/>
      <c r="U57" s="18"/>
      <c r="V57" s="21"/>
      <c r="W57" s="11"/>
      <c r="X57" s="47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ht="28.5">
      <c r="A58" s="24">
        <v>2020000</v>
      </c>
      <c r="B58" s="47" t="s">
        <v>51</v>
      </c>
      <c r="C58" s="127">
        <v>5765514</v>
      </c>
      <c r="D58" s="128">
        <v>2268</v>
      </c>
      <c r="E58" s="127">
        <v>17329</v>
      </c>
      <c r="F58" s="127">
        <v>86716</v>
      </c>
      <c r="G58" s="128">
        <v>19186</v>
      </c>
      <c r="H58" s="128">
        <v>4823</v>
      </c>
      <c r="I58" s="128">
        <v>8900</v>
      </c>
      <c r="J58" s="127">
        <v>0</v>
      </c>
      <c r="K58" s="21">
        <f>SUM(C58:J58)</f>
        <v>5904736</v>
      </c>
      <c r="L58" s="24">
        <v>2020000</v>
      </c>
      <c r="M58" s="47" t="s">
        <v>51</v>
      </c>
      <c r="N58" s="127">
        <v>5765514</v>
      </c>
      <c r="O58" s="128">
        <v>2268</v>
      </c>
      <c r="P58" s="127">
        <v>17329</v>
      </c>
      <c r="Q58" s="127">
        <v>86716</v>
      </c>
      <c r="R58" s="128">
        <v>19186</v>
      </c>
      <c r="S58" s="128">
        <v>4823</v>
      </c>
      <c r="T58" s="128">
        <v>8900</v>
      </c>
      <c r="U58" s="127">
        <v>0</v>
      </c>
      <c r="V58" s="21">
        <f>SUM(N58:U58)</f>
        <v>5904736</v>
      </c>
      <c r="W58" s="24">
        <v>2020000</v>
      </c>
      <c r="X58" s="47" t="s">
        <v>51</v>
      </c>
      <c r="Y58" s="21">
        <f t="shared" si="8"/>
        <v>0</v>
      </c>
      <c r="Z58" s="21">
        <f t="shared" si="9"/>
        <v>0</v>
      </c>
      <c r="AA58" s="21">
        <f t="shared" si="10"/>
        <v>0</v>
      </c>
      <c r="AB58" s="21">
        <f t="shared" si="11"/>
        <v>0</v>
      </c>
      <c r="AC58" s="21">
        <f t="shared" si="12"/>
        <v>0</v>
      </c>
      <c r="AD58" s="21">
        <f t="shared" si="13"/>
        <v>0</v>
      </c>
      <c r="AE58" s="21">
        <f t="shared" si="14"/>
        <v>0</v>
      </c>
      <c r="AF58" s="21">
        <f t="shared" si="15"/>
        <v>0</v>
      </c>
      <c r="AG58" s="21">
        <f t="shared" si="16"/>
        <v>0</v>
      </c>
    </row>
    <row r="59" spans="1:33" ht="30">
      <c r="A59" s="30">
        <v>2020100</v>
      </c>
      <c r="B59" s="48" t="s">
        <v>52</v>
      </c>
      <c r="C59" s="139">
        <v>4500000</v>
      </c>
      <c r="D59" s="140"/>
      <c r="E59" s="141"/>
      <c r="F59" s="141"/>
      <c r="G59" s="142"/>
      <c r="H59" s="142"/>
      <c r="I59" s="142"/>
      <c r="J59" s="141"/>
      <c r="K59" s="44">
        <f>SUM(C59:J59)</f>
        <v>4500000</v>
      </c>
      <c r="L59" s="30">
        <v>2020100</v>
      </c>
      <c r="M59" s="48" t="s">
        <v>52</v>
      </c>
      <c r="N59" s="139">
        <v>4500000</v>
      </c>
      <c r="O59" s="140"/>
      <c r="P59" s="141"/>
      <c r="Q59" s="141"/>
      <c r="R59" s="142"/>
      <c r="S59" s="142"/>
      <c r="T59" s="142"/>
      <c r="U59" s="141"/>
      <c r="V59" s="44">
        <f>SUM(N59:U59)</f>
        <v>4500000</v>
      </c>
      <c r="W59" s="30">
        <v>2020100</v>
      </c>
      <c r="X59" s="48" t="s">
        <v>52</v>
      </c>
      <c r="Y59" s="44">
        <f t="shared" si="8"/>
        <v>0</v>
      </c>
      <c r="Z59" s="44">
        <f t="shared" si="9"/>
        <v>0</v>
      </c>
      <c r="AA59" s="44">
        <f t="shared" si="10"/>
        <v>0</v>
      </c>
      <c r="AB59" s="44">
        <f t="shared" si="11"/>
        <v>0</v>
      </c>
      <c r="AC59" s="44">
        <f t="shared" si="12"/>
        <v>0</v>
      </c>
      <c r="AD59" s="44">
        <f t="shared" si="13"/>
        <v>0</v>
      </c>
      <c r="AE59" s="44">
        <f t="shared" si="14"/>
        <v>0</v>
      </c>
      <c r="AF59" s="44">
        <f t="shared" si="15"/>
        <v>0</v>
      </c>
      <c r="AG59" s="44">
        <f t="shared" si="16"/>
        <v>0</v>
      </c>
    </row>
    <row r="60" spans="1:33" ht="7.5" customHeight="1">
      <c r="A60" s="20"/>
      <c r="B60" s="48"/>
      <c r="C60" s="25"/>
      <c r="D60" s="17"/>
      <c r="E60" s="18"/>
      <c r="F60" s="18"/>
      <c r="G60" s="16"/>
      <c r="H60" s="16"/>
      <c r="I60" s="16"/>
      <c r="J60" s="18"/>
      <c r="K60" s="21"/>
      <c r="L60" s="20"/>
      <c r="M60" s="48"/>
      <c r="N60" s="25"/>
      <c r="O60" s="17"/>
      <c r="P60" s="18"/>
      <c r="Q60" s="18"/>
      <c r="R60" s="16"/>
      <c r="S60" s="16"/>
      <c r="T60" s="16"/>
      <c r="U60" s="18"/>
      <c r="V60" s="21"/>
      <c r="W60" s="20"/>
      <c r="X60" s="48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4.25">
      <c r="A61" s="65">
        <v>2060000</v>
      </c>
      <c r="B61" s="47" t="s">
        <v>18</v>
      </c>
      <c r="C61" s="143">
        <v>2926038</v>
      </c>
      <c r="D61" s="144">
        <v>91507</v>
      </c>
      <c r="E61" s="143">
        <v>624706</v>
      </c>
      <c r="F61" s="143">
        <v>681200</v>
      </c>
      <c r="G61" s="144">
        <v>727976</v>
      </c>
      <c r="H61" s="144">
        <v>430671</v>
      </c>
      <c r="I61" s="144">
        <v>270680</v>
      </c>
      <c r="J61" s="143">
        <v>129010</v>
      </c>
      <c r="K61" s="68">
        <f>SUM(C61:J61)</f>
        <v>5881788</v>
      </c>
      <c r="L61" s="65">
        <v>2060000</v>
      </c>
      <c r="M61" s="47" t="s">
        <v>18</v>
      </c>
      <c r="N61" s="143">
        <v>2926038</v>
      </c>
      <c r="O61" s="144">
        <v>91507</v>
      </c>
      <c r="P61" s="143">
        <v>624706</v>
      </c>
      <c r="Q61" s="143">
        <v>681200</v>
      </c>
      <c r="R61" s="144">
        <v>727976</v>
      </c>
      <c r="S61" s="144">
        <v>430671</v>
      </c>
      <c r="T61" s="144">
        <v>270680</v>
      </c>
      <c r="U61" s="143">
        <v>129010</v>
      </c>
      <c r="V61" s="68">
        <f>SUM(N61:U61)</f>
        <v>5881788</v>
      </c>
      <c r="W61" s="65">
        <v>2060000</v>
      </c>
      <c r="X61" s="47" t="s">
        <v>18</v>
      </c>
      <c r="Y61" s="21">
        <f t="shared" si="8"/>
        <v>0</v>
      </c>
      <c r="Z61" s="21">
        <f t="shared" si="9"/>
        <v>0</v>
      </c>
      <c r="AA61" s="21">
        <f t="shared" si="10"/>
        <v>0</v>
      </c>
      <c r="AB61" s="21">
        <f t="shared" si="11"/>
        <v>0</v>
      </c>
      <c r="AC61" s="21">
        <f t="shared" si="12"/>
        <v>0</v>
      </c>
      <c r="AD61" s="21">
        <f t="shared" si="13"/>
        <v>0</v>
      </c>
      <c r="AE61" s="21">
        <f t="shared" si="14"/>
        <v>0</v>
      </c>
      <c r="AF61" s="21">
        <f t="shared" si="15"/>
        <v>0</v>
      </c>
      <c r="AG61" s="21">
        <f t="shared" si="16"/>
        <v>0</v>
      </c>
    </row>
    <row r="62" spans="1:33" ht="7.5" customHeight="1">
      <c r="A62" s="69"/>
      <c r="B62" s="48"/>
      <c r="C62" s="145"/>
      <c r="D62" s="146"/>
      <c r="E62" s="147"/>
      <c r="F62" s="147"/>
      <c r="G62" s="148"/>
      <c r="H62" s="148"/>
      <c r="I62" s="148"/>
      <c r="J62" s="147"/>
      <c r="K62" s="68"/>
      <c r="L62" s="69"/>
      <c r="M62" s="48"/>
      <c r="N62" s="145"/>
      <c r="O62" s="146"/>
      <c r="P62" s="147"/>
      <c r="Q62" s="147"/>
      <c r="R62" s="148"/>
      <c r="S62" s="148"/>
      <c r="T62" s="148"/>
      <c r="U62" s="147"/>
      <c r="V62" s="68"/>
      <c r="W62" s="69"/>
      <c r="X62" s="48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ht="14.25">
      <c r="A63" s="65">
        <v>2070000</v>
      </c>
      <c r="B63" s="47" t="s">
        <v>19</v>
      </c>
      <c r="C63" s="143">
        <v>4917645</v>
      </c>
      <c r="D63" s="144">
        <v>6907</v>
      </c>
      <c r="E63" s="143">
        <v>2223228</v>
      </c>
      <c r="F63" s="143">
        <v>1525743</v>
      </c>
      <c r="G63" s="144">
        <v>535814</v>
      </c>
      <c r="H63" s="143">
        <v>551620</v>
      </c>
      <c r="I63" s="144">
        <v>311435</v>
      </c>
      <c r="J63" s="143">
        <v>539929</v>
      </c>
      <c r="K63" s="68">
        <f>SUM(C63:J63)</f>
        <v>10612321</v>
      </c>
      <c r="L63" s="65">
        <v>2070000</v>
      </c>
      <c r="M63" s="47" t="s">
        <v>19</v>
      </c>
      <c r="N63" s="143">
        <v>4917645</v>
      </c>
      <c r="O63" s="144">
        <v>6907</v>
      </c>
      <c r="P63" s="143">
        <f>2223228+2201128</f>
        <v>4424356</v>
      </c>
      <c r="Q63" s="143">
        <v>1525743</v>
      </c>
      <c r="R63" s="144">
        <v>535814</v>
      </c>
      <c r="S63" s="143">
        <v>551620</v>
      </c>
      <c r="T63" s="144">
        <v>311435</v>
      </c>
      <c r="U63" s="143">
        <v>539929</v>
      </c>
      <c r="V63" s="68">
        <f>SUM(N63:U63)</f>
        <v>12813449</v>
      </c>
      <c r="W63" s="65">
        <v>2070000</v>
      </c>
      <c r="X63" s="47" t="s">
        <v>19</v>
      </c>
      <c r="Y63" s="21">
        <f t="shared" si="8"/>
        <v>0</v>
      </c>
      <c r="Z63" s="21">
        <f t="shared" si="9"/>
        <v>0</v>
      </c>
      <c r="AA63" s="21">
        <f t="shared" si="10"/>
        <v>2201128</v>
      </c>
      <c r="AB63" s="21">
        <f t="shared" si="11"/>
        <v>0</v>
      </c>
      <c r="AC63" s="21">
        <f t="shared" si="12"/>
        <v>0</v>
      </c>
      <c r="AD63" s="21">
        <f t="shared" si="13"/>
        <v>0</v>
      </c>
      <c r="AE63" s="21">
        <f t="shared" si="14"/>
        <v>0</v>
      </c>
      <c r="AF63" s="21">
        <f t="shared" si="15"/>
        <v>0</v>
      </c>
      <c r="AG63" s="21">
        <f t="shared" si="16"/>
        <v>2201128</v>
      </c>
    </row>
    <row r="64" spans="1:33" ht="7.5" customHeight="1">
      <c r="A64" s="69"/>
      <c r="B64" s="48"/>
      <c r="C64" s="70"/>
      <c r="D64" s="71"/>
      <c r="E64" s="72"/>
      <c r="F64" s="72"/>
      <c r="G64" s="73"/>
      <c r="H64" s="73"/>
      <c r="I64" s="73"/>
      <c r="J64" s="72"/>
      <c r="K64" s="68"/>
      <c r="L64" s="69"/>
      <c r="M64" s="48"/>
      <c r="N64" s="70"/>
      <c r="O64" s="71"/>
      <c r="P64" s="72"/>
      <c r="Q64" s="72"/>
      <c r="R64" s="73"/>
      <c r="S64" s="73"/>
      <c r="T64" s="73"/>
      <c r="U64" s="72"/>
      <c r="V64" s="68"/>
      <c r="W64" s="69"/>
      <c r="X64" s="48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ht="14.25">
      <c r="A65" s="65">
        <v>2080000</v>
      </c>
      <c r="B65" s="47" t="s">
        <v>20</v>
      </c>
      <c r="C65" s="74">
        <v>0</v>
      </c>
      <c r="D65" s="75">
        <v>0</v>
      </c>
      <c r="E65" s="74">
        <v>0</v>
      </c>
      <c r="F65" s="74">
        <v>0</v>
      </c>
      <c r="G65" s="75">
        <v>0</v>
      </c>
      <c r="H65" s="75">
        <v>0</v>
      </c>
      <c r="I65" s="75">
        <v>0</v>
      </c>
      <c r="J65" s="74">
        <v>0</v>
      </c>
      <c r="K65" s="68">
        <f>SUM(C65:J65)</f>
        <v>0</v>
      </c>
      <c r="L65" s="65">
        <v>2080000</v>
      </c>
      <c r="M65" s="47" t="s">
        <v>20</v>
      </c>
      <c r="N65" s="74">
        <v>0</v>
      </c>
      <c r="O65" s="75">
        <v>0</v>
      </c>
      <c r="P65" s="74">
        <v>0</v>
      </c>
      <c r="Q65" s="74">
        <v>0</v>
      </c>
      <c r="R65" s="75">
        <v>0</v>
      </c>
      <c r="S65" s="75">
        <v>0</v>
      </c>
      <c r="T65" s="75">
        <v>0</v>
      </c>
      <c r="U65" s="74">
        <v>0</v>
      </c>
      <c r="V65" s="68">
        <f>SUM(N65:U65)</f>
        <v>0</v>
      </c>
      <c r="W65" s="65">
        <v>2080000</v>
      </c>
      <c r="X65" s="47" t="s">
        <v>20</v>
      </c>
      <c r="Y65" s="21">
        <f t="shared" si="8"/>
        <v>0</v>
      </c>
      <c r="Z65" s="21">
        <f t="shared" si="9"/>
        <v>0</v>
      </c>
      <c r="AA65" s="21">
        <f t="shared" si="10"/>
        <v>0</v>
      </c>
      <c r="AB65" s="21">
        <f t="shared" si="11"/>
        <v>0</v>
      </c>
      <c r="AC65" s="21">
        <f t="shared" si="12"/>
        <v>0</v>
      </c>
      <c r="AD65" s="21">
        <f t="shared" si="13"/>
        <v>0</v>
      </c>
      <c r="AE65" s="21">
        <f t="shared" si="14"/>
        <v>0</v>
      </c>
      <c r="AF65" s="21">
        <f t="shared" si="15"/>
        <v>0</v>
      </c>
      <c r="AG65" s="21">
        <f t="shared" si="16"/>
        <v>0</v>
      </c>
    </row>
    <row r="66" spans="1:33" ht="7.5" customHeight="1">
      <c r="A66" s="69"/>
      <c r="B66" s="48"/>
      <c r="C66" s="70"/>
      <c r="D66" s="71"/>
      <c r="E66" s="72"/>
      <c r="F66" s="72"/>
      <c r="G66" s="73"/>
      <c r="H66" s="73"/>
      <c r="I66" s="73"/>
      <c r="J66" s="72"/>
      <c r="K66" s="68"/>
      <c r="L66" s="69"/>
      <c r="M66" s="48"/>
      <c r="N66" s="70"/>
      <c r="O66" s="71"/>
      <c r="P66" s="72"/>
      <c r="Q66" s="72"/>
      <c r="R66" s="73"/>
      <c r="S66" s="73"/>
      <c r="T66" s="73"/>
      <c r="U66" s="72"/>
      <c r="V66" s="68"/>
      <c r="W66" s="69"/>
      <c r="X66" s="48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ht="14.25">
      <c r="A67" s="65">
        <v>2090000</v>
      </c>
      <c r="B67" s="47" t="s">
        <v>21</v>
      </c>
      <c r="C67" s="149">
        <v>3675609</v>
      </c>
      <c r="D67" s="150">
        <v>0</v>
      </c>
      <c r="E67" s="143">
        <v>0</v>
      </c>
      <c r="F67" s="143">
        <v>0</v>
      </c>
      <c r="G67" s="144">
        <v>0</v>
      </c>
      <c r="H67" s="144">
        <v>0</v>
      </c>
      <c r="I67" s="144">
        <v>0</v>
      </c>
      <c r="J67" s="143">
        <v>0</v>
      </c>
      <c r="K67" s="68">
        <f>SUM(C67:J67)</f>
        <v>3675609</v>
      </c>
      <c r="L67" s="65">
        <v>2090000</v>
      </c>
      <c r="M67" s="47" t="s">
        <v>21</v>
      </c>
      <c r="N67" s="149">
        <v>3675609</v>
      </c>
      <c r="O67" s="150">
        <v>0</v>
      </c>
      <c r="P67" s="143">
        <v>0</v>
      </c>
      <c r="Q67" s="143">
        <v>0</v>
      </c>
      <c r="R67" s="144">
        <v>0</v>
      </c>
      <c r="S67" s="144">
        <v>0</v>
      </c>
      <c r="T67" s="144">
        <v>0</v>
      </c>
      <c r="U67" s="143">
        <v>0</v>
      </c>
      <c r="V67" s="68">
        <f>SUM(N67:U67)</f>
        <v>3675609</v>
      </c>
      <c r="W67" s="65">
        <v>2090000</v>
      </c>
      <c r="X67" s="47" t="s">
        <v>21</v>
      </c>
      <c r="Y67" s="21">
        <f t="shared" si="8"/>
        <v>0</v>
      </c>
      <c r="Z67" s="21">
        <f t="shared" si="9"/>
        <v>0</v>
      </c>
      <c r="AA67" s="21">
        <f t="shared" si="10"/>
        <v>0</v>
      </c>
      <c r="AB67" s="21">
        <f t="shared" si="11"/>
        <v>0</v>
      </c>
      <c r="AC67" s="21">
        <f t="shared" si="12"/>
        <v>0</v>
      </c>
      <c r="AD67" s="21">
        <f t="shared" si="13"/>
        <v>0</v>
      </c>
      <c r="AE67" s="21">
        <f t="shared" si="14"/>
        <v>0</v>
      </c>
      <c r="AF67" s="21">
        <f t="shared" si="15"/>
        <v>0</v>
      </c>
      <c r="AG67" s="21">
        <f t="shared" si="16"/>
        <v>0</v>
      </c>
    </row>
    <row r="68" spans="1:33" ht="7.5" customHeight="1" thickBot="1">
      <c r="A68" s="77"/>
      <c r="B68" s="49"/>
      <c r="C68" s="78"/>
      <c r="D68" s="79"/>
      <c r="E68" s="80"/>
      <c r="F68" s="80"/>
      <c r="G68" s="81"/>
      <c r="H68" s="81"/>
      <c r="I68" s="81"/>
      <c r="J68" s="80"/>
      <c r="K68" s="82"/>
      <c r="L68" s="77"/>
      <c r="M68" s="49"/>
      <c r="N68" s="78"/>
      <c r="O68" s="79"/>
      <c r="P68" s="80"/>
      <c r="Q68" s="80"/>
      <c r="R68" s="81"/>
      <c r="S68" s="81"/>
      <c r="T68" s="81"/>
      <c r="U68" s="80"/>
      <c r="V68" s="82"/>
      <c r="W68" s="77"/>
      <c r="X68" s="49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3.5" customHeight="1" thickBot="1">
      <c r="A69" s="27">
        <v>3000000</v>
      </c>
      <c r="B69" s="118" t="s">
        <v>76</v>
      </c>
      <c r="C69" s="119">
        <f>SUM(C70)</f>
        <v>0</v>
      </c>
      <c r="D69" s="119">
        <f aca="true" t="shared" si="33" ref="D69:K69">SUM(D70)</f>
        <v>0</v>
      </c>
      <c r="E69" s="64">
        <f t="shared" si="33"/>
        <v>0</v>
      </c>
      <c r="F69" s="119">
        <f t="shared" si="33"/>
        <v>0</v>
      </c>
      <c r="G69" s="64">
        <f t="shared" si="33"/>
        <v>0</v>
      </c>
      <c r="H69" s="64">
        <f t="shared" si="33"/>
        <v>0</v>
      </c>
      <c r="I69" s="64">
        <f t="shared" si="33"/>
        <v>0</v>
      </c>
      <c r="J69" s="64">
        <f t="shared" si="33"/>
        <v>0</v>
      </c>
      <c r="K69" s="8">
        <f t="shared" si="33"/>
        <v>0</v>
      </c>
      <c r="L69" s="27">
        <v>3000000</v>
      </c>
      <c r="M69" s="118" t="s">
        <v>76</v>
      </c>
      <c r="N69" s="119">
        <f>SUM(N70)</f>
        <v>0</v>
      </c>
      <c r="O69" s="119">
        <f aca="true" t="shared" si="34" ref="O69:U69">SUM(O70)</f>
        <v>0</v>
      </c>
      <c r="P69" s="64">
        <f t="shared" si="34"/>
        <v>0</v>
      </c>
      <c r="Q69" s="119">
        <f t="shared" si="34"/>
        <v>0</v>
      </c>
      <c r="R69" s="64">
        <f t="shared" si="34"/>
        <v>0</v>
      </c>
      <c r="S69" s="64">
        <f t="shared" si="34"/>
        <v>0</v>
      </c>
      <c r="T69" s="64">
        <f t="shared" si="34"/>
        <v>0</v>
      </c>
      <c r="U69" s="64">
        <f t="shared" si="34"/>
        <v>0</v>
      </c>
      <c r="V69" s="8">
        <f>SUM(V70:V71)</f>
        <v>0</v>
      </c>
      <c r="W69" s="27">
        <v>3000000</v>
      </c>
      <c r="X69" s="120" t="s">
        <v>76</v>
      </c>
      <c r="Y69" s="8">
        <f aca="true" t="shared" si="35" ref="Y69:AG71">SUM(N69-C69)</f>
        <v>0</v>
      </c>
      <c r="Z69" s="8">
        <f t="shared" si="35"/>
        <v>0</v>
      </c>
      <c r="AA69" s="8">
        <f t="shared" si="35"/>
        <v>0</v>
      </c>
      <c r="AB69" s="8">
        <f t="shared" si="35"/>
        <v>0</v>
      </c>
      <c r="AC69" s="8">
        <f t="shared" si="35"/>
        <v>0</v>
      </c>
      <c r="AD69" s="8">
        <f t="shared" si="35"/>
        <v>0</v>
      </c>
      <c r="AE69" s="8">
        <f t="shared" si="35"/>
        <v>0</v>
      </c>
      <c r="AF69" s="8">
        <f t="shared" si="35"/>
        <v>0</v>
      </c>
      <c r="AG69" s="8">
        <f t="shared" si="35"/>
        <v>0</v>
      </c>
    </row>
    <row r="70" spans="1:33" ht="12.75" customHeight="1">
      <c r="A70" s="121">
        <v>3010000</v>
      </c>
      <c r="B70" s="122" t="s">
        <v>77</v>
      </c>
      <c r="C70" s="15">
        <v>0</v>
      </c>
      <c r="D70" s="15">
        <v>0</v>
      </c>
      <c r="E70" s="123">
        <v>0</v>
      </c>
      <c r="F70" s="15">
        <v>0</v>
      </c>
      <c r="G70" s="123">
        <v>0</v>
      </c>
      <c r="H70" s="123">
        <v>0</v>
      </c>
      <c r="I70" s="123">
        <v>0</v>
      </c>
      <c r="J70" s="123">
        <v>0</v>
      </c>
      <c r="K70" s="15">
        <v>0</v>
      </c>
      <c r="L70" s="121">
        <v>3010000</v>
      </c>
      <c r="M70" s="122" t="s">
        <v>77</v>
      </c>
      <c r="N70" s="15">
        <v>0</v>
      </c>
      <c r="O70" s="15">
        <v>0</v>
      </c>
      <c r="P70" s="123">
        <v>0</v>
      </c>
      <c r="Q70" s="15">
        <v>0</v>
      </c>
      <c r="R70" s="123">
        <v>0</v>
      </c>
      <c r="S70" s="123">
        <v>0</v>
      </c>
      <c r="T70" s="123">
        <v>0</v>
      </c>
      <c r="U70" s="123">
        <v>0</v>
      </c>
      <c r="V70" s="15">
        <f>SUM(N70:U70)</f>
        <v>0</v>
      </c>
      <c r="W70" s="121">
        <v>3010000</v>
      </c>
      <c r="X70" s="124" t="s">
        <v>77</v>
      </c>
      <c r="Y70" s="15">
        <f t="shared" si="35"/>
        <v>0</v>
      </c>
      <c r="Z70" s="15">
        <f t="shared" si="35"/>
        <v>0</v>
      </c>
      <c r="AA70" s="15">
        <f t="shared" si="35"/>
        <v>0</v>
      </c>
      <c r="AB70" s="15">
        <f t="shared" si="35"/>
        <v>0</v>
      </c>
      <c r="AC70" s="15">
        <f t="shared" si="35"/>
        <v>0</v>
      </c>
      <c r="AD70" s="15">
        <f t="shared" si="35"/>
        <v>0</v>
      </c>
      <c r="AE70" s="15">
        <f t="shared" si="35"/>
        <v>0</v>
      </c>
      <c r="AF70" s="15">
        <f t="shared" si="35"/>
        <v>0</v>
      </c>
      <c r="AG70" s="15">
        <f t="shared" si="35"/>
        <v>0</v>
      </c>
    </row>
    <row r="71" spans="1:33" ht="12.75" customHeight="1">
      <c r="A71" s="125">
        <v>3011000</v>
      </c>
      <c r="B71" s="126" t="s">
        <v>78</v>
      </c>
      <c r="C71" s="15">
        <v>0</v>
      </c>
      <c r="D71" s="15">
        <v>0</v>
      </c>
      <c r="E71" s="123">
        <v>0</v>
      </c>
      <c r="F71" s="15">
        <v>0</v>
      </c>
      <c r="G71" s="123">
        <v>0</v>
      </c>
      <c r="H71" s="123">
        <v>0</v>
      </c>
      <c r="I71" s="123">
        <v>0</v>
      </c>
      <c r="J71" s="123">
        <v>0</v>
      </c>
      <c r="K71" s="15">
        <v>0</v>
      </c>
      <c r="L71" s="125">
        <v>3011000</v>
      </c>
      <c r="M71" s="126" t="s">
        <v>78</v>
      </c>
      <c r="N71" s="15">
        <v>0</v>
      </c>
      <c r="O71" s="15">
        <v>0</v>
      </c>
      <c r="P71" s="123">
        <v>0</v>
      </c>
      <c r="Q71" s="15">
        <v>0</v>
      </c>
      <c r="R71" s="123">
        <v>0</v>
      </c>
      <c r="S71" s="123">
        <v>0</v>
      </c>
      <c r="T71" s="123">
        <v>0</v>
      </c>
      <c r="U71" s="123">
        <v>0</v>
      </c>
      <c r="V71" s="15">
        <f>SUM(N71:U71)</f>
        <v>0</v>
      </c>
      <c r="W71" s="125">
        <v>3011000</v>
      </c>
      <c r="X71" s="126" t="s">
        <v>78</v>
      </c>
      <c r="Y71" s="15">
        <f t="shared" si="35"/>
        <v>0</v>
      </c>
      <c r="Z71" s="15"/>
      <c r="AA71" s="15"/>
      <c r="AB71" s="15"/>
      <c r="AC71" s="15"/>
      <c r="AD71" s="15"/>
      <c r="AE71" s="15"/>
      <c r="AF71" s="15"/>
      <c r="AG71" s="15">
        <f t="shared" si="35"/>
        <v>0</v>
      </c>
    </row>
    <row r="72" spans="1:33" ht="7.5" customHeight="1" thickBot="1">
      <c r="A72" s="88"/>
      <c r="B72" s="103"/>
      <c r="C72" s="116"/>
      <c r="D72" s="116"/>
      <c r="E72" s="90"/>
      <c r="F72" s="90"/>
      <c r="G72" s="90"/>
      <c r="H72" s="90"/>
      <c r="I72" s="90"/>
      <c r="J72" s="90"/>
      <c r="K72" s="117"/>
      <c r="L72" s="88"/>
      <c r="M72" s="103"/>
      <c r="N72" s="116"/>
      <c r="O72" s="116"/>
      <c r="P72" s="90"/>
      <c r="Q72" s="90"/>
      <c r="R72" s="90"/>
      <c r="S72" s="90"/>
      <c r="T72" s="90"/>
      <c r="U72" s="90"/>
      <c r="V72" s="92"/>
      <c r="W72" s="88"/>
      <c r="X72" s="103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5.75" thickBot="1">
      <c r="A73" s="83">
        <v>4000000</v>
      </c>
      <c r="B73" s="99" t="s">
        <v>22</v>
      </c>
      <c r="C73" s="84">
        <f>SUM(C74+C77+C79+C81+C83+C85)</f>
        <v>298594787</v>
      </c>
      <c r="D73" s="85">
        <f>SUM(D74+D77+D79+D83+D85)</f>
        <v>19769043</v>
      </c>
      <c r="E73" s="85">
        <f aca="true" t="shared" si="36" ref="E73:J73">SUM(E74+E77+E79+E83+E85)</f>
        <v>40701131</v>
      </c>
      <c r="F73" s="85">
        <f t="shared" si="36"/>
        <v>47363260</v>
      </c>
      <c r="G73" s="85">
        <f t="shared" si="36"/>
        <v>12571757</v>
      </c>
      <c r="H73" s="85">
        <f t="shared" si="36"/>
        <v>20306439</v>
      </c>
      <c r="I73" s="85">
        <f t="shared" si="36"/>
        <v>14352495</v>
      </c>
      <c r="J73" s="85">
        <f t="shared" si="36"/>
        <v>10016694</v>
      </c>
      <c r="K73" s="85">
        <f>SUM(K74+K77+K79+K81+K83+K85)</f>
        <v>463675606</v>
      </c>
      <c r="L73" s="83">
        <v>4000000</v>
      </c>
      <c r="M73" s="99" t="s">
        <v>22</v>
      </c>
      <c r="N73" s="84">
        <f>SUM(N74+N77+N79+N81+N83+N85)</f>
        <v>298594787</v>
      </c>
      <c r="O73" s="85">
        <f>SUM(O74+O77+O79+O83+O85)</f>
        <v>19769043</v>
      </c>
      <c r="P73" s="85">
        <f aca="true" t="shared" si="37" ref="P73:U73">SUM(P74+P77+P79+P83+P85)</f>
        <v>40701131</v>
      </c>
      <c r="Q73" s="85">
        <f t="shared" si="37"/>
        <v>47363260</v>
      </c>
      <c r="R73" s="85">
        <f t="shared" si="37"/>
        <v>12571757</v>
      </c>
      <c r="S73" s="85">
        <f t="shared" si="37"/>
        <v>20306439</v>
      </c>
      <c r="T73" s="85">
        <f t="shared" si="37"/>
        <v>14352495</v>
      </c>
      <c r="U73" s="85">
        <f t="shared" si="37"/>
        <v>10016694</v>
      </c>
      <c r="V73" s="84">
        <f>SUM(V74+V77+V79+V81+V83+V85)</f>
        <v>463675606</v>
      </c>
      <c r="W73" s="83">
        <v>4000000</v>
      </c>
      <c r="X73" s="99" t="s">
        <v>22</v>
      </c>
      <c r="Y73" s="8">
        <f aca="true" t="shared" si="38" ref="Y73:AG74">SUM(N73-C73)</f>
        <v>0</v>
      </c>
      <c r="Z73" s="8">
        <f t="shared" si="38"/>
        <v>0</v>
      </c>
      <c r="AA73" s="8">
        <f t="shared" si="38"/>
        <v>0</v>
      </c>
      <c r="AB73" s="8">
        <f t="shared" si="38"/>
        <v>0</v>
      </c>
      <c r="AC73" s="8">
        <f t="shared" si="38"/>
        <v>0</v>
      </c>
      <c r="AD73" s="8">
        <f t="shared" si="38"/>
        <v>0</v>
      </c>
      <c r="AE73" s="8">
        <f t="shared" si="38"/>
        <v>0</v>
      </c>
      <c r="AF73" s="8">
        <f t="shared" si="38"/>
        <v>0</v>
      </c>
      <c r="AG73" s="8">
        <f t="shared" si="38"/>
        <v>0</v>
      </c>
    </row>
    <row r="74" spans="1:33" ht="14.25">
      <c r="A74" s="86">
        <v>4010000</v>
      </c>
      <c r="B74" s="100" t="s">
        <v>23</v>
      </c>
      <c r="C74" s="154">
        <v>85500379</v>
      </c>
      <c r="D74" s="154">
        <v>17015087</v>
      </c>
      <c r="E74" s="155">
        <v>15184116</v>
      </c>
      <c r="F74" s="155">
        <v>28031729</v>
      </c>
      <c r="G74" s="154">
        <v>3692922</v>
      </c>
      <c r="H74" s="154">
        <v>3823991</v>
      </c>
      <c r="I74" s="154">
        <v>985711</v>
      </c>
      <c r="J74" s="155">
        <v>894429</v>
      </c>
      <c r="K74" s="68">
        <f>SUM(C74:J74)</f>
        <v>155128364</v>
      </c>
      <c r="L74" s="86">
        <v>4010000</v>
      </c>
      <c r="M74" s="100" t="s">
        <v>23</v>
      </c>
      <c r="N74" s="154">
        <v>85500379</v>
      </c>
      <c r="O74" s="154">
        <v>17015087</v>
      </c>
      <c r="P74" s="155">
        <v>15184116</v>
      </c>
      <c r="Q74" s="155">
        <v>28031729</v>
      </c>
      <c r="R74" s="154">
        <v>3692922</v>
      </c>
      <c r="S74" s="154">
        <v>3823991</v>
      </c>
      <c r="T74" s="154">
        <v>985711</v>
      </c>
      <c r="U74" s="155">
        <v>894429</v>
      </c>
      <c r="V74" s="68">
        <f>SUM(N74:U74)</f>
        <v>155128364</v>
      </c>
      <c r="W74" s="86">
        <v>4010000</v>
      </c>
      <c r="X74" s="100" t="s">
        <v>23</v>
      </c>
      <c r="Y74" s="15">
        <f t="shared" si="38"/>
        <v>0</v>
      </c>
      <c r="Z74" s="15">
        <f t="shared" si="38"/>
        <v>0</v>
      </c>
      <c r="AA74" s="15">
        <f t="shared" si="38"/>
        <v>0</v>
      </c>
      <c r="AB74" s="15">
        <f t="shared" si="38"/>
        <v>0</v>
      </c>
      <c r="AC74" s="15">
        <f t="shared" si="38"/>
        <v>0</v>
      </c>
      <c r="AD74" s="15">
        <f t="shared" si="38"/>
        <v>0</v>
      </c>
      <c r="AE74" s="15">
        <f t="shared" si="38"/>
        <v>0</v>
      </c>
      <c r="AF74" s="15">
        <f t="shared" si="38"/>
        <v>0</v>
      </c>
      <c r="AG74" s="15">
        <f t="shared" si="38"/>
        <v>0</v>
      </c>
    </row>
    <row r="75" spans="1:33" ht="15">
      <c r="A75" s="69">
        <v>4010104</v>
      </c>
      <c r="B75" s="101" t="s">
        <v>65</v>
      </c>
      <c r="C75" s="146">
        <v>34115029</v>
      </c>
      <c r="D75" s="146">
        <v>16755336</v>
      </c>
      <c r="E75" s="147">
        <v>6332981</v>
      </c>
      <c r="F75" s="147">
        <v>2975391</v>
      </c>
      <c r="G75" s="148">
        <v>702601</v>
      </c>
      <c r="H75" s="147">
        <v>1573274</v>
      </c>
      <c r="I75" s="148">
        <v>616816</v>
      </c>
      <c r="J75" s="147">
        <v>298789</v>
      </c>
      <c r="K75" s="87">
        <f>SUM(C75:J75)</f>
        <v>63370217</v>
      </c>
      <c r="L75" s="69">
        <v>4010104</v>
      </c>
      <c r="M75" s="101" t="s">
        <v>65</v>
      </c>
      <c r="N75" s="146">
        <v>34115029</v>
      </c>
      <c r="O75" s="146">
        <v>16755336</v>
      </c>
      <c r="P75" s="147">
        <v>6332981</v>
      </c>
      <c r="Q75" s="147">
        <v>2975391</v>
      </c>
      <c r="R75" s="148">
        <v>702601</v>
      </c>
      <c r="S75" s="147">
        <v>1573274</v>
      </c>
      <c r="T75" s="148">
        <v>616816</v>
      </c>
      <c r="U75" s="147">
        <v>298789</v>
      </c>
      <c r="V75" s="87">
        <f>SUM(N75:U75)</f>
        <v>63370217</v>
      </c>
      <c r="W75" s="69">
        <v>4010104</v>
      </c>
      <c r="X75" s="101" t="s">
        <v>65</v>
      </c>
      <c r="Y75" s="15">
        <f aca="true" t="shared" si="39" ref="Y75:Y88">SUM(N75-C75)</f>
        <v>0</v>
      </c>
      <c r="Z75" s="15">
        <f aca="true" t="shared" si="40" ref="Z75:Z88">SUM(O75-D75)</f>
        <v>0</v>
      </c>
      <c r="AA75" s="15">
        <f aca="true" t="shared" si="41" ref="AA75:AA81">SUM(P75-E75)</f>
        <v>0</v>
      </c>
      <c r="AB75" s="15">
        <f aca="true" t="shared" si="42" ref="AB75:AB88">SUM(Q75-F75)</f>
        <v>0</v>
      </c>
      <c r="AC75" s="15">
        <f aca="true" t="shared" si="43" ref="AC75:AC88">SUM(R75-G75)</f>
        <v>0</v>
      </c>
      <c r="AD75" s="15">
        <f aca="true" t="shared" si="44" ref="AD75:AD88">SUM(S75-H75)</f>
        <v>0</v>
      </c>
      <c r="AE75" s="15">
        <f aca="true" t="shared" si="45" ref="AE75:AE88">SUM(T75-I75)</f>
        <v>0</v>
      </c>
      <c r="AF75" s="15">
        <f aca="true" t="shared" si="46" ref="AF75:AF88">SUM(U75-J75)</f>
        <v>0</v>
      </c>
      <c r="AG75" s="15">
        <f aca="true" t="shared" si="47" ref="AG75:AG88">SUM(V75-K75)</f>
        <v>0</v>
      </c>
    </row>
    <row r="76" spans="1:33" ht="7.5" customHeight="1">
      <c r="A76" s="69"/>
      <c r="B76" s="101"/>
      <c r="C76" s="71"/>
      <c r="D76" s="71"/>
      <c r="E76" s="72"/>
      <c r="F76" s="72"/>
      <c r="G76" s="73"/>
      <c r="H76" s="73"/>
      <c r="I76" s="73"/>
      <c r="J76" s="72"/>
      <c r="K76" s="68"/>
      <c r="L76" s="69"/>
      <c r="M76" s="101"/>
      <c r="N76" s="71"/>
      <c r="O76" s="71"/>
      <c r="P76" s="72"/>
      <c r="Q76" s="72"/>
      <c r="R76" s="73"/>
      <c r="S76" s="73"/>
      <c r="T76" s="73"/>
      <c r="U76" s="72"/>
      <c r="V76" s="68"/>
      <c r="W76" s="69"/>
      <c r="X76" s="101"/>
      <c r="Y76" s="21">
        <f t="shared" si="39"/>
        <v>0</v>
      </c>
      <c r="Z76" s="21">
        <f t="shared" si="40"/>
        <v>0</v>
      </c>
      <c r="AA76" s="21">
        <f t="shared" si="41"/>
        <v>0</v>
      </c>
      <c r="AB76" s="21">
        <f t="shared" si="42"/>
        <v>0</v>
      </c>
      <c r="AC76" s="21">
        <f t="shared" si="43"/>
        <v>0</v>
      </c>
      <c r="AD76" s="21">
        <f t="shared" si="44"/>
        <v>0</v>
      </c>
      <c r="AE76" s="21">
        <f t="shared" si="45"/>
        <v>0</v>
      </c>
      <c r="AF76" s="21">
        <f t="shared" si="46"/>
        <v>0</v>
      </c>
      <c r="AG76" s="21">
        <f t="shared" si="47"/>
        <v>0</v>
      </c>
    </row>
    <row r="77" spans="1:33" ht="14.25">
      <c r="A77" s="65">
        <v>4020100</v>
      </c>
      <c r="B77" s="50" t="s">
        <v>37</v>
      </c>
      <c r="C77" s="144">
        <v>2215012</v>
      </c>
      <c r="D77" s="144">
        <v>796423</v>
      </c>
      <c r="E77" s="143">
        <v>617634</v>
      </c>
      <c r="F77" s="144">
        <v>869694</v>
      </c>
      <c r="G77" s="144">
        <v>255421</v>
      </c>
      <c r="H77" s="144">
        <v>594659</v>
      </c>
      <c r="I77" s="144">
        <v>253400</v>
      </c>
      <c r="J77" s="143">
        <v>144905</v>
      </c>
      <c r="K77" s="68">
        <f>SUM(C77:J77)</f>
        <v>5747148</v>
      </c>
      <c r="L77" s="65">
        <v>4020100</v>
      </c>
      <c r="M77" s="50" t="s">
        <v>37</v>
      </c>
      <c r="N77" s="144">
        <v>2215012</v>
      </c>
      <c r="O77" s="144">
        <v>796423</v>
      </c>
      <c r="P77" s="143">
        <v>617634</v>
      </c>
      <c r="Q77" s="144">
        <v>869694</v>
      </c>
      <c r="R77" s="144">
        <v>255421</v>
      </c>
      <c r="S77" s="144">
        <v>594659</v>
      </c>
      <c r="T77" s="144">
        <v>253400</v>
      </c>
      <c r="U77" s="143">
        <v>144905</v>
      </c>
      <c r="V77" s="68">
        <f>SUM(N77:U77)</f>
        <v>5747148</v>
      </c>
      <c r="W77" s="65">
        <v>4020100</v>
      </c>
      <c r="X77" s="50" t="s">
        <v>37</v>
      </c>
      <c r="Y77" s="21">
        <f t="shared" si="39"/>
        <v>0</v>
      </c>
      <c r="Z77" s="21">
        <f t="shared" si="40"/>
        <v>0</v>
      </c>
      <c r="AA77" s="21">
        <f t="shared" si="41"/>
        <v>0</v>
      </c>
      <c r="AB77" s="21">
        <f t="shared" si="42"/>
        <v>0</v>
      </c>
      <c r="AC77" s="21">
        <f t="shared" si="43"/>
        <v>0</v>
      </c>
      <c r="AD77" s="21">
        <f t="shared" si="44"/>
        <v>0</v>
      </c>
      <c r="AE77" s="21">
        <f t="shared" si="45"/>
        <v>0</v>
      </c>
      <c r="AF77" s="21">
        <f t="shared" si="46"/>
        <v>0</v>
      </c>
      <c r="AG77" s="21">
        <f t="shared" si="47"/>
        <v>0</v>
      </c>
    </row>
    <row r="78" spans="1:33" ht="7.5" customHeight="1">
      <c r="A78" s="69"/>
      <c r="B78" s="101"/>
      <c r="C78" s="71">
        <v>0</v>
      </c>
      <c r="D78" s="71">
        <v>0</v>
      </c>
      <c r="E78" s="72">
        <v>0</v>
      </c>
      <c r="F78" s="72">
        <v>0</v>
      </c>
      <c r="G78" s="73">
        <v>0</v>
      </c>
      <c r="H78" s="73">
        <v>0</v>
      </c>
      <c r="I78" s="73">
        <v>0</v>
      </c>
      <c r="J78" s="72">
        <v>0</v>
      </c>
      <c r="K78" s="68"/>
      <c r="L78" s="69"/>
      <c r="M78" s="101"/>
      <c r="N78" s="71">
        <v>0</v>
      </c>
      <c r="O78" s="71">
        <v>0</v>
      </c>
      <c r="P78" s="72">
        <v>0</v>
      </c>
      <c r="Q78" s="72">
        <v>0</v>
      </c>
      <c r="R78" s="73">
        <v>0</v>
      </c>
      <c r="S78" s="73">
        <v>0</v>
      </c>
      <c r="T78" s="73">
        <v>0</v>
      </c>
      <c r="U78" s="72">
        <v>0</v>
      </c>
      <c r="V78" s="68"/>
      <c r="W78" s="69"/>
      <c r="X78" s="101"/>
      <c r="Y78" s="15">
        <f t="shared" si="39"/>
        <v>0</v>
      </c>
      <c r="Z78" s="15">
        <f t="shared" si="40"/>
        <v>0</v>
      </c>
      <c r="AA78" s="15">
        <f t="shared" si="41"/>
        <v>0</v>
      </c>
      <c r="AB78" s="15">
        <f t="shared" si="42"/>
        <v>0</v>
      </c>
      <c r="AC78" s="15">
        <f t="shared" si="43"/>
        <v>0</v>
      </c>
      <c r="AD78" s="15">
        <f t="shared" si="44"/>
        <v>0</v>
      </c>
      <c r="AE78" s="15">
        <f t="shared" si="45"/>
        <v>0</v>
      </c>
      <c r="AF78" s="15">
        <f t="shared" si="46"/>
        <v>0</v>
      </c>
      <c r="AG78" s="15">
        <f t="shared" si="47"/>
        <v>0</v>
      </c>
    </row>
    <row r="79" spans="1:33" ht="14.25">
      <c r="A79" s="65">
        <v>4040000</v>
      </c>
      <c r="B79" s="50" t="s">
        <v>24</v>
      </c>
      <c r="C79" s="150">
        <v>68273253</v>
      </c>
      <c r="D79" s="76">
        <v>0</v>
      </c>
      <c r="E79" s="66">
        <v>0</v>
      </c>
      <c r="F79" s="66">
        <v>0</v>
      </c>
      <c r="G79" s="67">
        <v>0</v>
      </c>
      <c r="H79" s="67">
        <v>0</v>
      </c>
      <c r="I79" s="67">
        <v>0</v>
      </c>
      <c r="J79" s="66">
        <v>0</v>
      </c>
      <c r="K79" s="68">
        <f>SUM(C79:J79)</f>
        <v>68273253</v>
      </c>
      <c r="L79" s="65">
        <v>4040000</v>
      </c>
      <c r="M79" s="50" t="s">
        <v>24</v>
      </c>
      <c r="N79" s="150">
        <v>68273253</v>
      </c>
      <c r="O79" s="76">
        <v>0</v>
      </c>
      <c r="P79" s="66">
        <v>0</v>
      </c>
      <c r="Q79" s="66">
        <v>0</v>
      </c>
      <c r="R79" s="67">
        <v>0</v>
      </c>
      <c r="S79" s="67">
        <v>0</v>
      </c>
      <c r="T79" s="67">
        <v>0</v>
      </c>
      <c r="U79" s="66">
        <v>0</v>
      </c>
      <c r="V79" s="68">
        <f>SUM(N79:U79)</f>
        <v>68273253</v>
      </c>
      <c r="W79" s="65">
        <v>4040000</v>
      </c>
      <c r="X79" s="50" t="s">
        <v>24</v>
      </c>
      <c r="Y79" s="15">
        <f t="shared" si="39"/>
        <v>0</v>
      </c>
      <c r="Z79" s="15">
        <f t="shared" si="40"/>
        <v>0</v>
      </c>
      <c r="AA79" s="15">
        <f t="shared" si="41"/>
        <v>0</v>
      </c>
      <c r="AB79" s="15">
        <f t="shared" si="42"/>
        <v>0</v>
      </c>
      <c r="AC79" s="15">
        <f t="shared" si="43"/>
        <v>0</v>
      </c>
      <c r="AD79" s="15">
        <f t="shared" si="44"/>
        <v>0</v>
      </c>
      <c r="AE79" s="15">
        <f t="shared" si="45"/>
        <v>0</v>
      </c>
      <c r="AF79" s="15">
        <f t="shared" si="46"/>
        <v>0</v>
      </c>
      <c r="AG79" s="15">
        <f t="shared" si="47"/>
        <v>0</v>
      </c>
    </row>
    <row r="80" spans="1:33" ht="7.5" customHeight="1">
      <c r="A80" s="11"/>
      <c r="B80" s="47"/>
      <c r="C80" s="109"/>
      <c r="D80" s="21"/>
      <c r="E80" s="109"/>
      <c r="F80" s="21"/>
      <c r="G80" s="109"/>
      <c r="H80" s="109"/>
      <c r="I80" s="109"/>
      <c r="J80" s="109"/>
      <c r="K80" s="68">
        <f>SUM(C80:J80)</f>
        <v>0</v>
      </c>
      <c r="L80" s="11"/>
      <c r="M80" s="47"/>
      <c r="N80" s="109"/>
      <c r="O80" s="21"/>
      <c r="P80" s="109"/>
      <c r="Q80" s="21"/>
      <c r="R80" s="109"/>
      <c r="S80" s="109"/>
      <c r="T80" s="109"/>
      <c r="U80" s="109"/>
      <c r="V80" s="21">
        <f>SUM(N80+O80+P80+Q80+R80+S80+T80+U80)</f>
        <v>0</v>
      </c>
      <c r="W80" s="11"/>
      <c r="X80" s="47"/>
      <c r="Y80" s="15">
        <f t="shared" si="39"/>
        <v>0</v>
      </c>
      <c r="Z80" s="15">
        <f t="shared" si="40"/>
        <v>0</v>
      </c>
      <c r="AA80" s="15">
        <f t="shared" si="41"/>
        <v>0</v>
      </c>
      <c r="AB80" s="15">
        <f t="shared" si="42"/>
        <v>0</v>
      </c>
      <c r="AC80" s="15">
        <f t="shared" si="43"/>
        <v>0</v>
      </c>
      <c r="AD80" s="15">
        <f t="shared" si="44"/>
        <v>0</v>
      </c>
      <c r="AE80" s="15">
        <f t="shared" si="45"/>
        <v>0</v>
      </c>
      <c r="AF80" s="15">
        <f t="shared" si="46"/>
        <v>0</v>
      </c>
      <c r="AG80" s="15">
        <f t="shared" si="47"/>
        <v>0</v>
      </c>
    </row>
    <row r="81" spans="1:33" ht="14.25">
      <c r="A81" s="11">
        <v>4060000</v>
      </c>
      <c r="B81" s="110" t="s">
        <v>75</v>
      </c>
      <c r="C81" s="151">
        <v>3875517</v>
      </c>
      <c r="D81" s="21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68">
        <f>SUM(C81:J81)</f>
        <v>3875517</v>
      </c>
      <c r="L81" s="11">
        <v>4060000</v>
      </c>
      <c r="M81" s="110" t="s">
        <v>75</v>
      </c>
      <c r="N81" s="151">
        <v>3875517</v>
      </c>
      <c r="O81" s="21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f>SUM(N81+O81+P81+Q81+R81+S81+T81+U81)</f>
        <v>3875517</v>
      </c>
      <c r="W81" s="11">
        <v>4060000</v>
      </c>
      <c r="X81" s="110" t="s">
        <v>75</v>
      </c>
      <c r="Y81" s="15">
        <f t="shared" si="39"/>
        <v>0</v>
      </c>
      <c r="Z81" s="15">
        <f t="shared" si="40"/>
        <v>0</v>
      </c>
      <c r="AA81" s="15">
        <f t="shared" si="41"/>
        <v>0</v>
      </c>
      <c r="AB81" s="15">
        <f aca="true" t="shared" si="48" ref="AB81:AG81">SUM(Q81-F81)</f>
        <v>0</v>
      </c>
      <c r="AC81" s="15">
        <f t="shared" si="48"/>
        <v>0</v>
      </c>
      <c r="AD81" s="15">
        <f t="shared" si="48"/>
        <v>0</v>
      </c>
      <c r="AE81" s="15">
        <f t="shared" si="48"/>
        <v>0</v>
      </c>
      <c r="AF81" s="15">
        <f t="shared" si="48"/>
        <v>0</v>
      </c>
      <c r="AG81" s="15">
        <f t="shared" si="48"/>
        <v>0</v>
      </c>
    </row>
    <row r="82" spans="1:33" ht="7.5" customHeight="1">
      <c r="A82" s="11"/>
      <c r="B82" s="47"/>
      <c r="C82" s="109"/>
      <c r="D82" s="21"/>
      <c r="E82" s="109"/>
      <c r="F82" s="21"/>
      <c r="G82" s="109"/>
      <c r="H82" s="109"/>
      <c r="I82" s="109"/>
      <c r="J82" s="109"/>
      <c r="K82" s="21"/>
      <c r="L82" s="11"/>
      <c r="M82" s="47"/>
      <c r="N82" s="109"/>
      <c r="O82" s="21"/>
      <c r="P82" s="109"/>
      <c r="Q82" s="21"/>
      <c r="R82" s="109"/>
      <c r="S82" s="109"/>
      <c r="T82" s="109"/>
      <c r="U82" s="109"/>
      <c r="V82" s="21"/>
      <c r="W82" s="11"/>
      <c r="X82" s="47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42.75">
      <c r="A83" s="11">
        <v>4080000</v>
      </c>
      <c r="B83" s="47" t="s">
        <v>74</v>
      </c>
      <c r="C83" s="151">
        <v>498801</v>
      </c>
      <c r="D83" s="151">
        <v>0</v>
      </c>
      <c r="E83" s="152">
        <v>699516</v>
      </c>
      <c r="F83" s="152">
        <f>11294660-950000</f>
        <v>10344660</v>
      </c>
      <c r="G83" s="153">
        <f>6102000-1142434</f>
        <v>4959566</v>
      </c>
      <c r="H83" s="153">
        <f>13060384-1313272</f>
        <v>11747112</v>
      </c>
      <c r="I83" s="153">
        <v>12019851</v>
      </c>
      <c r="J83" s="152">
        <v>3795954</v>
      </c>
      <c r="K83" s="68">
        <f>SUM(C83:J83)</f>
        <v>44065460</v>
      </c>
      <c r="L83" s="11">
        <v>4080000</v>
      </c>
      <c r="M83" s="47" t="s">
        <v>74</v>
      </c>
      <c r="N83" s="151">
        <v>498801</v>
      </c>
      <c r="O83" s="151">
        <v>0</v>
      </c>
      <c r="P83" s="152">
        <v>699516</v>
      </c>
      <c r="Q83" s="152">
        <f>11294660-950000</f>
        <v>10344660</v>
      </c>
      <c r="R83" s="153">
        <f>6102000-1142434</f>
        <v>4959566</v>
      </c>
      <c r="S83" s="153">
        <f>13060384-1313272</f>
        <v>11747112</v>
      </c>
      <c r="T83" s="153">
        <v>12019851</v>
      </c>
      <c r="U83" s="152">
        <v>3795954</v>
      </c>
      <c r="V83" s="68">
        <f>SUM(N83:U83)</f>
        <v>44065460</v>
      </c>
      <c r="W83" s="11">
        <v>4080000</v>
      </c>
      <c r="X83" s="47" t="s">
        <v>74</v>
      </c>
      <c r="Y83" s="15">
        <f t="shared" si="39"/>
        <v>0</v>
      </c>
      <c r="Z83" s="15">
        <f t="shared" si="40"/>
        <v>0</v>
      </c>
      <c r="AA83" s="15">
        <f aca="true" t="shared" si="49" ref="AA83:AA88">SUM(P83-E83)</f>
        <v>0</v>
      </c>
      <c r="AB83" s="15">
        <f t="shared" si="42"/>
        <v>0</v>
      </c>
      <c r="AC83" s="15">
        <f t="shared" si="43"/>
        <v>0</v>
      </c>
      <c r="AD83" s="15">
        <f t="shared" si="44"/>
        <v>0</v>
      </c>
      <c r="AE83" s="15">
        <f t="shared" si="45"/>
        <v>0</v>
      </c>
      <c r="AF83" s="15">
        <f t="shared" si="46"/>
        <v>0</v>
      </c>
      <c r="AG83" s="15">
        <f t="shared" si="47"/>
        <v>0</v>
      </c>
    </row>
    <row r="84" spans="1:33" ht="7.5" customHeight="1">
      <c r="A84" s="77"/>
      <c r="B84" s="102"/>
      <c r="C84" s="79">
        <v>0</v>
      </c>
      <c r="D84" s="79"/>
      <c r="E84" s="80"/>
      <c r="F84" s="80"/>
      <c r="G84" s="81"/>
      <c r="H84" s="81"/>
      <c r="I84" s="81"/>
      <c r="J84" s="80"/>
      <c r="K84" s="82"/>
      <c r="L84" s="77"/>
      <c r="M84" s="102"/>
      <c r="N84" s="79">
        <v>0</v>
      </c>
      <c r="O84" s="79"/>
      <c r="P84" s="80"/>
      <c r="Q84" s="80"/>
      <c r="R84" s="81"/>
      <c r="S84" s="81"/>
      <c r="T84" s="81"/>
      <c r="U84" s="80"/>
      <c r="V84" s="82"/>
      <c r="W84" s="77"/>
      <c r="X84" s="102"/>
      <c r="Y84" s="15">
        <f t="shared" si="39"/>
        <v>0</v>
      </c>
      <c r="Z84" s="15">
        <f t="shared" si="40"/>
        <v>0</v>
      </c>
      <c r="AA84" s="15">
        <f t="shared" si="49"/>
        <v>0</v>
      </c>
      <c r="AB84" s="15">
        <f t="shared" si="42"/>
        <v>0</v>
      </c>
      <c r="AC84" s="15">
        <f t="shared" si="43"/>
        <v>0</v>
      </c>
      <c r="AD84" s="15">
        <f t="shared" si="44"/>
        <v>0</v>
      </c>
      <c r="AE84" s="15">
        <f t="shared" si="45"/>
        <v>0</v>
      </c>
      <c r="AF84" s="15">
        <f t="shared" si="46"/>
        <v>0</v>
      </c>
      <c r="AG84" s="15">
        <f t="shared" si="47"/>
        <v>0</v>
      </c>
    </row>
    <row r="85" spans="1:33" ht="14.25">
      <c r="A85" s="65">
        <v>4100000</v>
      </c>
      <c r="B85" s="50" t="s">
        <v>70</v>
      </c>
      <c r="C85" s="150">
        <f>88707626+20908321+28615878</f>
        <v>138231825</v>
      </c>
      <c r="D85" s="150">
        <v>1957533</v>
      </c>
      <c r="E85" s="143">
        <f>14376211+5186083+4637571</f>
        <v>24199865</v>
      </c>
      <c r="F85" s="144">
        <f>3208559+3873581+1035037</f>
        <v>8117177</v>
      </c>
      <c r="G85" s="144">
        <f>1854031+1211731+598086</f>
        <v>3663848</v>
      </c>
      <c r="H85" s="144">
        <f>1806883+1750918+582876</f>
        <v>4140677</v>
      </c>
      <c r="I85" s="144">
        <v>1093533</v>
      </c>
      <c r="J85" s="143">
        <f>3460826+604164+1116416</f>
        <v>5181406</v>
      </c>
      <c r="K85" s="68">
        <f>SUM(C85:J85)</f>
        <v>186585864</v>
      </c>
      <c r="L85" s="65">
        <v>4100000</v>
      </c>
      <c r="M85" s="50" t="s">
        <v>70</v>
      </c>
      <c r="N85" s="150">
        <f>88707626+20908321+28615878</f>
        <v>138231825</v>
      </c>
      <c r="O85" s="150">
        <v>1957533</v>
      </c>
      <c r="P85" s="143">
        <f>14376211+5186083+4637571</f>
        <v>24199865</v>
      </c>
      <c r="Q85" s="144">
        <f>3208559+3873581+1035037</f>
        <v>8117177</v>
      </c>
      <c r="R85" s="144">
        <f>1854031+1211731+598086</f>
        <v>3663848</v>
      </c>
      <c r="S85" s="144">
        <f>1806883+1750918+582876</f>
        <v>4140677</v>
      </c>
      <c r="T85" s="144">
        <v>1093533</v>
      </c>
      <c r="U85" s="143">
        <f>3460826+604164+1116416</f>
        <v>5181406</v>
      </c>
      <c r="V85" s="68">
        <f>SUM(N85:U85)</f>
        <v>186585864</v>
      </c>
      <c r="W85" s="65">
        <v>4100000</v>
      </c>
      <c r="X85" s="50" t="s">
        <v>70</v>
      </c>
      <c r="Y85" s="15">
        <f t="shared" si="39"/>
        <v>0</v>
      </c>
      <c r="Z85" s="15">
        <f t="shared" si="40"/>
        <v>0</v>
      </c>
      <c r="AA85" s="15">
        <f t="shared" si="49"/>
        <v>0</v>
      </c>
      <c r="AB85" s="15">
        <f t="shared" si="42"/>
        <v>0</v>
      </c>
      <c r="AC85" s="15">
        <f t="shared" si="43"/>
        <v>0</v>
      </c>
      <c r="AD85" s="15">
        <f t="shared" si="44"/>
        <v>0</v>
      </c>
      <c r="AE85" s="15">
        <f t="shared" si="45"/>
        <v>0</v>
      </c>
      <c r="AF85" s="15">
        <f t="shared" si="46"/>
        <v>0</v>
      </c>
      <c r="AG85" s="15">
        <f t="shared" si="47"/>
        <v>0</v>
      </c>
    </row>
    <row r="86" spans="1:33" ht="7.5" customHeight="1" thickBot="1">
      <c r="A86" s="88"/>
      <c r="B86" s="103"/>
      <c r="C86" s="89"/>
      <c r="D86" s="89"/>
      <c r="E86" s="90"/>
      <c r="F86" s="90"/>
      <c r="G86" s="91"/>
      <c r="H86" s="91"/>
      <c r="I86" s="91"/>
      <c r="J86" s="90"/>
      <c r="K86" s="92"/>
      <c r="L86" s="88"/>
      <c r="M86" s="103"/>
      <c r="N86" s="89"/>
      <c r="O86" s="89"/>
      <c r="P86" s="90"/>
      <c r="Q86" s="90"/>
      <c r="R86" s="91"/>
      <c r="S86" s="91"/>
      <c r="T86" s="91"/>
      <c r="U86" s="90"/>
      <c r="V86" s="92"/>
      <c r="W86" s="88"/>
      <c r="X86" s="103"/>
      <c r="Y86" s="15">
        <f t="shared" si="39"/>
        <v>0</v>
      </c>
      <c r="Z86" s="15">
        <f t="shared" si="40"/>
        <v>0</v>
      </c>
      <c r="AA86" s="15">
        <f t="shared" si="49"/>
        <v>0</v>
      </c>
      <c r="AB86" s="15">
        <f t="shared" si="42"/>
        <v>0</v>
      </c>
      <c r="AC86" s="15">
        <f t="shared" si="43"/>
        <v>0</v>
      </c>
      <c r="AD86" s="15">
        <f t="shared" si="44"/>
        <v>0</v>
      </c>
      <c r="AE86" s="15">
        <f t="shared" si="45"/>
        <v>0</v>
      </c>
      <c r="AF86" s="15">
        <f t="shared" si="46"/>
        <v>0</v>
      </c>
      <c r="AG86" s="15">
        <f t="shared" si="47"/>
        <v>0</v>
      </c>
    </row>
    <row r="87" spans="1:33" ht="30.75" thickBot="1">
      <c r="A87" s="83">
        <v>5000000</v>
      </c>
      <c r="B87" s="104" t="s">
        <v>32</v>
      </c>
      <c r="C87" s="112">
        <f>115281332+878000</f>
        <v>116159332</v>
      </c>
      <c r="D87" s="112">
        <f>5379409-3186286</f>
        <v>2193123</v>
      </c>
      <c r="E87" s="113">
        <f>29873388+3186286</f>
        <v>33059674</v>
      </c>
      <c r="F87" s="114">
        <f>13478618-2145</f>
        <v>13476473</v>
      </c>
      <c r="G87" s="115">
        <f>5956316-7502</f>
        <v>5948814</v>
      </c>
      <c r="H87" s="115">
        <v>5765191</v>
      </c>
      <c r="I87" s="115">
        <v>15990661</v>
      </c>
      <c r="J87" s="114">
        <v>2775576</v>
      </c>
      <c r="K87" s="93">
        <f>SUM(C87:J87)</f>
        <v>195368844</v>
      </c>
      <c r="L87" s="83">
        <v>5000000</v>
      </c>
      <c r="M87" s="104" t="s">
        <v>32</v>
      </c>
      <c r="N87" s="112">
        <f>115281332+878000</f>
        <v>116159332</v>
      </c>
      <c r="O87" s="112">
        <f>5379409-3186286</f>
        <v>2193123</v>
      </c>
      <c r="P87" s="113">
        <f>29873388+3186286</f>
        <v>33059674</v>
      </c>
      <c r="Q87" s="114">
        <f>13478618-2145</f>
        <v>13476473</v>
      </c>
      <c r="R87" s="115">
        <f>5956316-7502</f>
        <v>5948814</v>
      </c>
      <c r="S87" s="115">
        <v>5765191</v>
      </c>
      <c r="T87" s="115">
        <v>15990661</v>
      </c>
      <c r="U87" s="114">
        <v>2775576</v>
      </c>
      <c r="V87" s="93">
        <f>SUM(N87:U87)</f>
        <v>195368844</v>
      </c>
      <c r="W87" s="83">
        <v>5000000</v>
      </c>
      <c r="X87" s="104" t="s">
        <v>32</v>
      </c>
      <c r="Y87" s="31">
        <f t="shared" si="39"/>
        <v>0</v>
      </c>
      <c r="Z87" s="31">
        <f t="shared" si="40"/>
        <v>0</v>
      </c>
      <c r="AA87" s="31">
        <f t="shared" si="49"/>
        <v>0</v>
      </c>
      <c r="AB87" s="31">
        <f t="shared" si="42"/>
        <v>0</v>
      </c>
      <c r="AC87" s="31">
        <f t="shared" si="43"/>
        <v>0</v>
      </c>
      <c r="AD87" s="31">
        <f t="shared" si="44"/>
        <v>0</v>
      </c>
      <c r="AE87" s="31">
        <f t="shared" si="45"/>
        <v>0</v>
      </c>
      <c r="AF87" s="31">
        <f t="shared" si="46"/>
        <v>0</v>
      </c>
      <c r="AG87" s="31">
        <f t="shared" si="47"/>
        <v>0</v>
      </c>
    </row>
    <row r="88" spans="1:33" ht="15.75" thickBot="1">
      <c r="A88" s="94"/>
      <c r="B88" s="105" t="s">
        <v>71</v>
      </c>
      <c r="C88" s="84">
        <f aca="true" t="shared" si="50" ref="C88:K88">SUM(C14+C49+C73+C87)</f>
        <v>1028721727</v>
      </c>
      <c r="D88" s="84">
        <f t="shared" si="50"/>
        <v>210729010</v>
      </c>
      <c r="E88" s="84">
        <f t="shared" si="50"/>
        <v>137853515</v>
      </c>
      <c r="F88" s="84">
        <f t="shared" si="50"/>
        <v>153886718</v>
      </c>
      <c r="G88" s="84">
        <f t="shared" si="50"/>
        <v>29254869</v>
      </c>
      <c r="H88" s="84">
        <f t="shared" si="50"/>
        <v>40539558</v>
      </c>
      <c r="I88" s="84">
        <f t="shared" si="50"/>
        <v>36413790</v>
      </c>
      <c r="J88" s="84">
        <f t="shared" si="50"/>
        <v>19827007</v>
      </c>
      <c r="K88" s="84">
        <f t="shared" si="50"/>
        <v>1657226194</v>
      </c>
      <c r="L88" s="94"/>
      <c r="M88" s="105" t="s">
        <v>71</v>
      </c>
      <c r="N88" s="84">
        <f>SUM(N14+N49+N69+N73+N87)</f>
        <v>1028721727</v>
      </c>
      <c r="O88" s="84">
        <f aca="true" t="shared" si="51" ref="O88:U88">SUM(O14+O49+O73+O87)</f>
        <v>210729010</v>
      </c>
      <c r="P88" s="84">
        <f t="shared" si="51"/>
        <v>140054643</v>
      </c>
      <c r="Q88" s="84">
        <f t="shared" si="51"/>
        <v>153886718</v>
      </c>
      <c r="R88" s="84">
        <f t="shared" si="51"/>
        <v>29254869</v>
      </c>
      <c r="S88" s="84">
        <f t="shared" si="51"/>
        <v>40539558</v>
      </c>
      <c r="T88" s="84">
        <f t="shared" si="51"/>
        <v>36413790</v>
      </c>
      <c r="U88" s="84">
        <f t="shared" si="51"/>
        <v>19827007</v>
      </c>
      <c r="V88" s="84">
        <f>SUM(V14+V49+V69+V73+V87)</f>
        <v>1659427322</v>
      </c>
      <c r="W88" s="94"/>
      <c r="X88" s="105" t="s">
        <v>71</v>
      </c>
      <c r="Y88" s="8">
        <f t="shared" si="39"/>
        <v>0</v>
      </c>
      <c r="Z88" s="8">
        <f t="shared" si="40"/>
        <v>0</v>
      </c>
      <c r="AA88" s="8">
        <f t="shared" si="49"/>
        <v>2201128</v>
      </c>
      <c r="AB88" s="8">
        <f t="shared" si="42"/>
        <v>0</v>
      </c>
      <c r="AC88" s="8">
        <f t="shared" si="43"/>
        <v>0</v>
      </c>
      <c r="AD88" s="8">
        <f t="shared" si="44"/>
        <v>0</v>
      </c>
      <c r="AE88" s="8">
        <f t="shared" si="45"/>
        <v>0</v>
      </c>
      <c r="AF88" s="8">
        <f t="shared" si="46"/>
        <v>0</v>
      </c>
      <c r="AG88" s="8">
        <f t="shared" si="47"/>
        <v>2201128</v>
      </c>
    </row>
    <row r="89" spans="1:11" ht="12.75" customHeight="1">
      <c r="A89" s="2"/>
      <c r="B89" s="32"/>
      <c r="C89" s="2"/>
      <c r="D89" s="2"/>
      <c r="E89" s="2"/>
      <c r="F89" s="2"/>
      <c r="G89" s="2"/>
      <c r="H89" s="2"/>
      <c r="I89" s="2"/>
      <c r="J89" s="2"/>
      <c r="K89" s="2"/>
    </row>
    <row r="90" spans="1:11" s="107" customFormat="1" ht="12.75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1:33" ht="12.75" customHeight="1">
      <c r="A91" s="33"/>
      <c r="B91" s="4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</row>
    <row r="92" spans="1:33" ht="12.75" customHeight="1">
      <c r="A92" s="33"/>
      <c r="B92" s="4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</row>
    <row r="93" spans="1:11" ht="12.75" customHeight="1">
      <c r="A93" s="2"/>
      <c r="B93" s="3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3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3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3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3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3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3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3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3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3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3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3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3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3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3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3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3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33"/>
      <c r="B110" s="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2.75" customHeight="1">
      <c r="A111" s="2"/>
      <c r="B111" s="3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3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3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3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3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3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3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3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3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3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3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3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3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33"/>
      <c r="B124" s="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12.75" customHeight="1">
      <c r="A125" s="2"/>
      <c r="B125" s="3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3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3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3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3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3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3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3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33"/>
      <c r="B133" s="4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2.75" customHeight="1">
      <c r="A134" s="33"/>
      <c r="B134" s="4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2.75" customHeight="1">
      <c r="A135" s="33"/>
      <c r="B135" s="4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 customHeight="1">
      <c r="A136" s="2"/>
      <c r="B136" s="3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3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3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3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3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3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3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3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3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3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3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3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3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3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3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3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3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3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3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3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3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3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3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3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3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3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3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3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3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3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3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33"/>
      <c r="B167" s="4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ht="12.75" customHeight="1">
      <c r="A168" s="2"/>
      <c r="B168" s="3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3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3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3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3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3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3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3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3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3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3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3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3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3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3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3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3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3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3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3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3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4"/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ht="12.75" customHeight="1">
      <c r="A190" s="2"/>
      <c r="B190" s="4"/>
      <c r="C190" s="34"/>
      <c r="D190" s="34"/>
      <c r="E190" s="34"/>
      <c r="F190" s="34"/>
      <c r="G190" s="34"/>
      <c r="H190" s="34"/>
      <c r="I190" s="34"/>
      <c r="J190" s="34"/>
      <c r="K190" s="34"/>
    </row>
    <row r="191" spans="1:11" ht="12.75" customHeight="1">
      <c r="A191" s="2"/>
      <c r="B191" s="3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3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3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3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3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3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3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3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3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3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3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3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3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3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3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3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3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3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3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3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4"/>
      <c r="C211" s="35"/>
      <c r="D211" s="35"/>
      <c r="E211" s="35"/>
      <c r="F211" s="35"/>
      <c r="G211" s="35"/>
      <c r="H211" s="35"/>
      <c r="I211" s="35"/>
      <c r="J211" s="35"/>
      <c r="K211" s="35"/>
    </row>
    <row r="212" spans="1:11" ht="12.75" customHeight="1">
      <c r="A212" s="2"/>
      <c r="B212" s="4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2"/>
      <c r="B213" s="4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2"/>
      <c r="B214" s="4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ht="12.75" customHeight="1">
      <c r="A215" s="2"/>
      <c r="B215" s="3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3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3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3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3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33"/>
      <c r="B220" s="4"/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1:11" ht="12.75" customHeight="1">
      <c r="A221" s="2"/>
      <c r="B221" s="4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ht="12.75" customHeight="1">
      <c r="A222" s="2"/>
      <c r="B222" s="4"/>
      <c r="C222" s="34"/>
      <c r="D222" s="34"/>
      <c r="E222" s="34"/>
      <c r="F222" s="34"/>
      <c r="G222" s="34"/>
      <c r="H222" s="34"/>
      <c r="I222" s="34"/>
      <c r="J222" s="34"/>
      <c r="K222" s="34"/>
    </row>
    <row r="223" spans="1:11" ht="12.75" customHeight="1">
      <c r="A223" s="2"/>
      <c r="B223" s="3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3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3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3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4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2"/>
      <c r="B228" s="4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2"/>
      <c r="B229" s="3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36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ht="12.75" customHeight="1">
      <c r="A231" s="2"/>
      <c r="B231" s="36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2.75" customHeight="1">
      <c r="A232" s="2"/>
      <c r="B232" s="36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ht="12.75" customHeight="1">
      <c r="A233" s="2"/>
      <c r="B233" s="36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2.75" customHeight="1">
      <c r="A234" s="2"/>
      <c r="B234" s="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ht="12.75" customHeight="1">
      <c r="A235" s="2"/>
      <c r="B235" s="38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ht="12.75" customHeight="1">
      <c r="A236" s="2"/>
      <c r="B236" s="40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1:11" ht="12.75" customHeight="1">
      <c r="A237" s="2"/>
      <c r="B237" s="4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ht="12.75" customHeight="1">
      <c r="A238" s="2"/>
      <c r="B238" s="4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 ht="12.75" customHeight="1">
      <c r="A239" s="2"/>
      <c r="B239" s="4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 ht="12.75" customHeight="1">
      <c r="A240" s="33"/>
      <c r="B240" s="4"/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1:11" ht="12.75" customHeight="1">
      <c r="A241" s="33"/>
      <c r="B241" s="3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>
      <c r="A242" s="2"/>
      <c r="B242" s="3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>
      <c r="A243" s="2"/>
      <c r="B243" s="3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>
      <c r="A244" s="2"/>
      <c r="B244" s="3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>
      <c r="A245" s="2"/>
      <c r="B245" s="3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3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3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3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3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33"/>
      <c r="B250" s="4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4"/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2"/>
      <c r="B252" s="3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3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3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33"/>
      <c r="B255" s="4"/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1:11" ht="12.75" customHeight="1">
      <c r="A256" s="33"/>
      <c r="B256" s="4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ht="12.75" customHeight="1">
      <c r="A257" s="33"/>
      <c r="B257" s="4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ht="12.75" customHeight="1">
      <c r="A258" s="33"/>
      <c r="B258" s="4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ht="12.75" customHeight="1">
      <c r="A259" s="2"/>
      <c r="B259" s="4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ht="12.75" customHeight="1">
      <c r="A260" s="2"/>
      <c r="B260" s="3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>
      <c r="A261" s="33"/>
      <c r="B261" s="4"/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1:11" ht="12.75" customHeight="1">
      <c r="A262" s="2"/>
      <c r="B262" s="3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>
      <c r="A263" s="2"/>
      <c r="B263" s="3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>
      <c r="A264" s="2"/>
      <c r="B264" s="3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>
      <c r="A265" s="2"/>
      <c r="B265" s="3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>
      <c r="A266" s="2"/>
      <c r="B266" s="3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>
      <c r="A267" s="2"/>
      <c r="B267" s="3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>
      <c r="A268" s="2"/>
      <c r="B268" s="3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>
      <c r="A269" s="2"/>
      <c r="B269" s="3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>
      <c r="A270" s="2"/>
      <c r="B270" s="3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>
      <c r="A271" s="2"/>
      <c r="B271" s="3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>
      <c r="A272" s="2"/>
      <c r="B272" s="3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>
      <c r="A273" s="2"/>
      <c r="B273" s="3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>
      <c r="A274" s="2"/>
      <c r="B274" s="3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>
      <c r="A275" s="2"/>
      <c r="B275" s="3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>
      <c r="A276" s="2"/>
      <c r="B276" s="3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>
      <c r="A277" s="2"/>
      <c r="B277" s="3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>
      <c r="A278" s="2"/>
      <c r="B278" s="3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>
      <c r="A279" s="2"/>
      <c r="B279" s="3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>
      <c r="A280" s="33"/>
      <c r="B280" s="4"/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1:11" ht="12.75" customHeight="1">
      <c r="A281" s="2"/>
      <c r="B281" s="3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>
      <c r="A282" s="2"/>
      <c r="B282" s="3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>
      <c r="A283" s="2"/>
      <c r="B283" s="36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2.75" customHeight="1">
      <c r="A284" s="2"/>
      <c r="B284" s="3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>
      <c r="A285" s="2"/>
      <c r="B285" s="3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>
      <c r="A286" s="2"/>
      <c r="B286" s="3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>
      <c r="A287" s="2"/>
      <c r="B287" s="3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>
      <c r="A288" s="2"/>
      <c r="B288" s="3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>
      <c r="A289" s="2"/>
      <c r="B289" s="3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>
      <c r="A290" s="2"/>
      <c r="B290" s="3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>
      <c r="A291" s="2"/>
      <c r="B291" s="3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>
      <c r="A292" s="33"/>
      <c r="B292" s="4"/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1:11" ht="12.75" customHeight="1">
      <c r="A293" s="2"/>
      <c r="B293" s="3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>
      <c r="A294" s="2"/>
      <c r="B294" s="3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>
      <c r="A295" s="2"/>
      <c r="B295" s="3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>
      <c r="A296" s="33"/>
      <c r="B296" s="4"/>
      <c r="C296" s="35"/>
      <c r="D296" s="35"/>
      <c r="E296" s="35"/>
      <c r="F296" s="35"/>
      <c r="G296" s="35"/>
      <c r="H296" s="35"/>
      <c r="I296" s="35"/>
      <c r="J296" s="35"/>
      <c r="K296" s="35"/>
    </row>
    <row r="297" spans="1:11" ht="12.75" customHeight="1">
      <c r="A297" s="33"/>
      <c r="B297" s="4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 ht="12.75" customHeight="1">
      <c r="A298" s="2"/>
      <c r="B298" s="3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>
      <c r="A299" s="33"/>
      <c r="B299" s="4"/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1:11" ht="12.75" customHeight="1">
      <c r="A300" s="2"/>
      <c r="B300" s="3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>
      <c r="A301" s="2"/>
      <c r="B301" s="3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>
      <c r="A302" s="2"/>
      <c r="B302" s="3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>
      <c r="A303" s="2"/>
      <c r="B303" s="3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>
      <c r="A304" s="2"/>
      <c r="B304" s="3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>
      <c r="A305" s="2"/>
      <c r="B305" s="3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>
      <c r="A306" s="2"/>
      <c r="B306" s="3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>
      <c r="A307" s="2"/>
      <c r="B307" s="3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>
      <c r="A308" s="2"/>
      <c r="B308" s="3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>
      <c r="A309" s="2"/>
      <c r="B309" s="3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>
      <c r="A310" s="2"/>
      <c r="B310" s="3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>
      <c r="A311" s="2"/>
      <c r="B311" s="3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>
      <c r="A312" s="2"/>
      <c r="B312" s="3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>
      <c r="A313" s="2"/>
      <c r="B313" s="3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>
      <c r="A314" s="2"/>
      <c r="B314" s="3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>
      <c r="A315" s="2"/>
      <c r="B315" s="3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>
      <c r="A316" s="2"/>
      <c r="B316" s="3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>
      <c r="A317" s="2"/>
      <c r="B317" s="3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>
      <c r="A318" s="2"/>
      <c r="B318" s="3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>
      <c r="A319" s="2"/>
      <c r="B319" s="3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>
      <c r="A320" s="2"/>
      <c r="B320" s="3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>
      <c r="A321" s="2"/>
      <c r="B321" s="3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>
      <c r="A322" s="2"/>
      <c r="B322" s="3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>
      <c r="A323" s="2"/>
      <c r="B323" s="3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>
      <c r="A324" s="2"/>
      <c r="B324" s="3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>
      <c r="A325" s="2"/>
      <c r="B325" s="3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>
      <c r="A326" s="2"/>
      <c r="B326" s="3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>
      <c r="A327" s="2"/>
      <c r="B327" s="3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>
      <c r="A328" s="2"/>
      <c r="B328" s="3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>
      <c r="A329" s="2"/>
      <c r="B329" s="3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>
      <c r="A330" s="2"/>
      <c r="B330" s="3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>
      <c r="A331" s="2"/>
      <c r="B331" s="3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>
      <c r="A332" s="2"/>
      <c r="B332" s="3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>
      <c r="A333" s="33"/>
      <c r="B333" s="4"/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1:11" ht="12.75" customHeight="1">
      <c r="A334" s="2"/>
      <c r="B334" s="3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>
      <c r="A335" s="2"/>
      <c r="B335" s="3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>
      <c r="A336" s="2"/>
      <c r="B336" s="3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>
      <c r="A337" s="2"/>
      <c r="B337" s="3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>
      <c r="A338" s="2"/>
      <c r="B338" s="3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>
      <c r="A339" s="33"/>
      <c r="B339" s="4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1:11" ht="12.75" customHeight="1">
      <c r="A340" s="2"/>
      <c r="B340" s="3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>
      <c r="A341" s="2"/>
      <c r="B341" s="4"/>
      <c r="C341" s="34"/>
      <c r="D341" s="34"/>
      <c r="E341" s="34"/>
      <c r="F341" s="34"/>
      <c r="G341" s="34"/>
      <c r="H341" s="34"/>
      <c r="I341" s="34"/>
      <c r="J341" s="34"/>
      <c r="K341" s="34"/>
    </row>
    <row r="342" spans="1:11" ht="12.75" customHeight="1">
      <c r="A342" s="2"/>
      <c r="B342" s="4"/>
      <c r="C342" s="34"/>
      <c r="D342" s="34"/>
      <c r="E342" s="34"/>
      <c r="F342" s="34"/>
      <c r="G342" s="34"/>
      <c r="H342" s="34"/>
      <c r="I342" s="34"/>
      <c r="J342" s="34"/>
      <c r="K342" s="34"/>
    </row>
    <row r="343" spans="1:11" ht="12.75" customHeight="1">
      <c r="A343" s="2"/>
      <c r="B343" s="4"/>
      <c r="C343" s="34"/>
      <c r="D343" s="34"/>
      <c r="E343" s="34"/>
      <c r="F343" s="34"/>
      <c r="G343" s="34"/>
      <c r="H343" s="34"/>
      <c r="I343" s="34"/>
      <c r="J343" s="34"/>
      <c r="K343" s="34"/>
    </row>
    <row r="344" spans="1:11" ht="12.75" customHeight="1">
      <c r="A344" s="2"/>
      <c r="B344" s="4"/>
      <c r="C344" s="34"/>
      <c r="D344" s="34"/>
      <c r="E344" s="34"/>
      <c r="F344" s="34"/>
      <c r="G344" s="34"/>
      <c r="H344" s="34"/>
      <c r="I344" s="34"/>
      <c r="J344" s="34"/>
      <c r="K344" s="34"/>
    </row>
    <row r="345" spans="1:11" ht="12.75" customHeight="1">
      <c r="A345" s="2"/>
      <c r="B345" s="4"/>
      <c r="C345" s="34"/>
      <c r="D345" s="34"/>
      <c r="E345" s="34"/>
      <c r="F345" s="34"/>
      <c r="G345" s="34"/>
      <c r="H345" s="34"/>
      <c r="I345" s="34"/>
      <c r="J345" s="34"/>
      <c r="K345" s="34"/>
    </row>
    <row r="346" spans="1:11" ht="12.75" customHeight="1">
      <c r="A346" s="2"/>
      <c r="B346" s="4"/>
      <c r="C346" s="35"/>
      <c r="D346" s="35"/>
      <c r="E346" s="35"/>
      <c r="F346" s="35"/>
      <c r="G346" s="35"/>
      <c r="H346" s="35"/>
      <c r="I346" s="35"/>
      <c r="J346" s="35"/>
      <c r="K346" s="35"/>
    </row>
    <row r="347" spans="1:11" ht="12.75" customHeight="1">
      <c r="A347" s="2"/>
      <c r="B347" s="4"/>
      <c r="C347" s="33"/>
      <c r="D347" s="33"/>
      <c r="E347" s="33"/>
      <c r="F347" s="33"/>
      <c r="G347" s="33"/>
      <c r="H347" s="33"/>
      <c r="I347" s="33"/>
      <c r="J347" s="33"/>
      <c r="K347" s="33"/>
    </row>
    <row r="348" spans="1:11" ht="12.75" customHeight="1">
      <c r="A348" s="2"/>
      <c r="B348" s="4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1:11" ht="12.75" customHeight="1">
      <c r="A349" s="2"/>
      <c r="B349" s="4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1:11" ht="12.75" customHeight="1">
      <c r="A350" s="33"/>
      <c r="B350" s="4"/>
      <c r="C350" s="33"/>
      <c r="D350" s="33"/>
      <c r="E350" s="33"/>
      <c r="F350" s="33"/>
      <c r="G350" s="33"/>
      <c r="H350" s="33"/>
      <c r="I350" s="33"/>
      <c r="J350" s="33"/>
      <c r="K350" s="33"/>
    </row>
    <row r="351" spans="1:11" ht="12.75" customHeight="1">
      <c r="A351" s="2"/>
      <c r="B351" s="4"/>
      <c r="C351" s="33"/>
      <c r="D351" s="33"/>
      <c r="E351" s="33"/>
      <c r="F351" s="33"/>
      <c r="G351" s="33"/>
      <c r="H351" s="33"/>
      <c r="I351" s="33"/>
      <c r="J351" s="33"/>
      <c r="K351" s="33"/>
    </row>
    <row r="352" spans="1:11" ht="12.75" customHeight="1">
      <c r="A352" s="2"/>
      <c r="B352" s="4"/>
      <c r="C352" s="34"/>
      <c r="D352" s="34"/>
      <c r="E352" s="34"/>
      <c r="F352" s="34"/>
      <c r="G352" s="34"/>
      <c r="H352" s="34"/>
      <c r="I352" s="34"/>
      <c r="J352" s="34"/>
      <c r="K352" s="34"/>
    </row>
    <row r="353" spans="1:11" ht="12.75" customHeight="1">
      <c r="A353" s="2"/>
      <c r="B353" s="4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1:11" ht="12.75" customHeight="1">
      <c r="A354" s="2"/>
      <c r="B354" s="4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1:11" ht="12.75" customHeight="1">
      <c r="A355" s="2"/>
      <c r="B355" s="4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1:11" ht="12.75" customHeight="1">
      <c r="A356" s="2"/>
      <c r="B356" s="4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1:11" ht="12.75" customHeight="1">
      <c r="A357" s="2"/>
      <c r="B357" s="32"/>
      <c r="C357" s="42"/>
      <c r="D357" s="42"/>
      <c r="E357" s="42"/>
      <c r="F357" s="42"/>
      <c r="G357" s="42"/>
      <c r="H357" s="42"/>
      <c r="I357" s="42"/>
      <c r="J357" s="42"/>
      <c r="K357" s="42"/>
    </row>
    <row r="358" spans="1:11" ht="12.75" customHeight="1">
      <c r="A358" s="2"/>
      <c r="B358" s="32"/>
      <c r="C358" s="42"/>
      <c r="D358" s="42"/>
      <c r="E358" s="42"/>
      <c r="F358" s="42"/>
      <c r="G358" s="42"/>
      <c r="H358" s="42"/>
      <c r="I358" s="42"/>
      <c r="J358" s="42"/>
      <c r="K358" s="42"/>
    </row>
    <row r="359" spans="1:11" ht="12.75" customHeight="1">
      <c r="A359" s="2"/>
      <c r="B359" s="32"/>
      <c r="C359" s="42"/>
      <c r="D359" s="42"/>
      <c r="E359" s="42"/>
      <c r="F359" s="42"/>
      <c r="G359" s="42"/>
      <c r="H359" s="42"/>
      <c r="I359" s="42"/>
      <c r="J359" s="42"/>
      <c r="K359" s="42"/>
    </row>
    <row r="360" spans="1:11" ht="12.75" customHeight="1">
      <c r="A360" s="2"/>
      <c r="B360" s="32"/>
      <c r="C360" s="42"/>
      <c r="D360" s="42"/>
      <c r="E360" s="42"/>
      <c r="F360" s="42"/>
      <c r="G360" s="42"/>
      <c r="H360" s="42"/>
      <c r="I360" s="42"/>
      <c r="J360" s="42"/>
      <c r="K360" s="42"/>
    </row>
    <row r="361" spans="1:11" ht="12.75" customHeight="1">
      <c r="A361" s="2"/>
      <c r="B361" s="32"/>
      <c r="C361" s="42"/>
      <c r="D361" s="42"/>
      <c r="E361" s="42"/>
      <c r="F361" s="42"/>
      <c r="G361" s="42"/>
      <c r="H361" s="42"/>
      <c r="I361" s="42"/>
      <c r="J361" s="42"/>
      <c r="K361" s="42"/>
    </row>
    <row r="362" spans="1:11" ht="12.75" customHeight="1">
      <c r="A362" s="2"/>
      <c r="B362" s="32"/>
      <c r="C362" s="42"/>
      <c r="D362" s="42"/>
      <c r="E362" s="42"/>
      <c r="F362" s="42"/>
      <c r="G362" s="42"/>
      <c r="H362" s="42"/>
      <c r="I362" s="42"/>
      <c r="J362" s="42"/>
      <c r="K362" s="42"/>
    </row>
    <row r="363" spans="1:11" ht="12.75" customHeight="1">
      <c r="A363" s="2"/>
      <c r="B363" s="4"/>
      <c r="C363" s="33"/>
      <c r="D363" s="33"/>
      <c r="E363" s="33"/>
      <c r="F363" s="33"/>
      <c r="G363" s="33"/>
      <c r="H363" s="33"/>
      <c r="I363" s="33"/>
      <c r="J363" s="33"/>
      <c r="K363" s="33"/>
    </row>
    <row r="364" spans="1:11" ht="12.75" customHeight="1">
      <c r="A364" s="2"/>
      <c r="B364" s="4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1:11" ht="12.75" customHeight="1">
      <c r="A365" s="2"/>
      <c r="B365" s="4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1:11" ht="12.75" customHeight="1">
      <c r="A366" s="2"/>
      <c r="B366" s="4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1:11" ht="12.75" customHeight="1">
      <c r="A367" s="2"/>
      <c r="B367" s="4"/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1:11" ht="12.75" customHeight="1">
      <c r="A368" s="2"/>
      <c r="B368" s="3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>
      <c r="A369" s="2"/>
      <c r="B369" s="3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>
      <c r="A370" s="2"/>
      <c r="B370" s="4"/>
      <c r="C370" s="34"/>
      <c r="D370" s="34"/>
      <c r="E370" s="34"/>
      <c r="F370" s="34"/>
      <c r="G370" s="34"/>
      <c r="H370" s="34"/>
      <c r="I370" s="34"/>
      <c r="J370" s="34"/>
      <c r="K370" s="34"/>
    </row>
    <row r="371" spans="1:11" ht="12.75" customHeight="1">
      <c r="A371" s="2"/>
      <c r="B371" s="3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>
      <c r="A372" s="2"/>
      <c r="B372" s="3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>
      <c r="A373" s="2"/>
      <c r="B373" s="3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>
      <c r="A374" s="2"/>
      <c r="B374" s="4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>
      <c r="A375" s="2"/>
      <c r="B375" s="4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>
      <c r="A376" s="2"/>
      <c r="B376" s="3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>
      <c r="A377" s="2"/>
      <c r="B377" s="36"/>
      <c r="C377" s="37"/>
      <c r="D377" s="37"/>
      <c r="E377" s="37"/>
      <c r="F377" s="37"/>
      <c r="G377" s="37"/>
      <c r="H377" s="37"/>
      <c r="I377" s="37"/>
      <c r="J377" s="37"/>
      <c r="K377" s="37"/>
    </row>
    <row r="378" spans="1:11" ht="12.75" customHeight="1">
      <c r="A378" s="2"/>
      <c r="B378" s="36"/>
      <c r="C378" s="37"/>
      <c r="D378" s="37"/>
      <c r="E378" s="37"/>
      <c r="F378" s="37"/>
      <c r="G378" s="37"/>
      <c r="H378" s="37"/>
      <c r="I378" s="37"/>
      <c r="J378" s="37"/>
      <c r="K378" s="37"/>
    </row>
    <row r="379" spans="1:11" ht="12.75" customHeight="1">
      <c r="A379" s="2"/>
      <c r="B379" s="36"/>
      <c r="C379" s="37"/>
      <c r="D379" s="37"/>
      <c r="E379" s="37"/>
      <c r="F379" s="37"/>
      <c r="G379" s="37"/>
      <c r="H379" s="37"/>
      <c r="I379" s="37"/>
      <c r="J379" s="37"/>
      <c r="K379" s="37"/>
    </row>
    <row r="380" spans="1:11" ht="12.75" customHeight="1">
      <c r="A380" s="2"/>
      <c r="B380" s="36"/>
      <c r="C380" s="37"/>
      <c r="D380" s="37"/>
      <c r="E380" s="37"/>
      <c r="F380" s="37"/>
      <c r="G380" s="37"/>
      <c r="H380" s="37"/>
      <c r="I380" s="37"/>
      <c r="J380" s="37"/>
      <c r="K380" s="37"/>
    </row>
    <row r="381" spans="1:11" ht="12.75" customHeight="1">
      <c r="A381" s="2"/>
      <c r="B381" s="4"/>
      <c r="C381" s="34"/>
      <c r="D381" s="34"/>
      <c r="E381" s="34"/>
      <c r="F381" s="34"/>
      <c r="G381" s="34"/>
      <c r="H381" s="34"/>
      <c r="I381" s="34"/>
      <c r="J381" s="34"/>
      <c r="K381" s="34"/>
    </row>
    <row r="382" spans="1:11" ht="12.75" customHeight="1">
      <c r="A382" s="2"/>
      <c r="B382" s="38"/>
      <c r="C382" s="39"/>
      <c r="D382" s="39"/>
      <c r="E382" s="39"/>
      <c r="F382" s="39"/>
      <c r="G382" s="39"/>
      <c r="H382" s="39"/>
      <c r="I382" s="39"/>
      <c r="J382" s="39"/>
      <c r="K382" s="39"/>
    </row>
    <row r="383" spans="1:11" ht="12.75" customHeight="1">
      <c r="A383" s="2"/>
      <c r="B383" s="40"/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1:11" ht="12.75" customHeight="1">
      <c r="A384" s="2"/>
      <c r="B384" s="4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1:11" ht="12.75" customHeight="1">
      <c r="A385" s="2"/>
      <c r="B385" s="3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>
      <c r="A386" s="2"/>
      <c r="B386" s="3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>
      <c r="A387" s="2"/>
      <c r="B387" s="3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>
      <c r="A388" s="2"/>
      <c r="B388" s="3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>
      <c r="A389" s="2"/>
      <c r="B389" s="3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>
      <c r="A390" s="2"/>
      <c r="B390" s="3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>
      <c r="A391" s="2"/>
      <c r="B391" s="3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>
      <c r="A392" s="2"/>
      <c r="B392" s="3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>
      <c r="A393" s="2"/>
      <c r="B393" s="3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>
      <c r="A394" s="2"/>
      <c r="B394" s="3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>
      <c r="A395" s="2"/>
      <c r="B395" s="3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>
      <c r="A396" s="2"/>
      <c r="B396" s="3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>
      <c r="A397" s="2"/>
      <c r="B397" s="3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>
      <c r="A398" s="2"/>
      <c r="B398" s="3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>
      <c r="A399" s="2"/>
      <c r="B399" s="3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>
      <c r="A400" s="2"/>
      <c r="B400" s="3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>
      <c r="A401" s="2"/>
      <c r="B401" s="4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1:11" ht="12.75" customHeight="1">
      <c r="A402" s="2"/>
      <c r="B402" s="4"/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1:11" ht="12.75" customHeight="1">
      <c r="A403" s="2"/>
      <c r="B403" s="3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>
      <c r="A404" s="2"/>
      <c r="B404" s="3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>
      <c r="A405" s="2"/>
      <c r="B405" s="3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>
      <c r="A406" s="2"/>
      <c r="B406" s="3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>
      <c r="A407" s="2"/>
      <c r="B407" s="3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>
      <c r="A408" s="2"/>
      <c r="B408" s="3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>
      <c r="A409" s="2"/>
      <c r="B409" s="3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>
      <c r="A410" s="2"/>
      <c r="B410" s="3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>
      <c r="A411" s="2"/>
      <c r="B411" s="3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>
      <c r="A412" s="2"/>
      <c r="B412" s="3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>
      <c r="A413" s="2"/>
      <c r="B413" s="3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>
      <c r="A414" s="2"/>
      <c r="B414" s="3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>
      <c r="A415" s="2"/>
      <c r="B415" s="3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>
      <c r="A416" s="2"/>
      <c r="B416" s="3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>
      <c r="A417" s="2"/>
      <c r="B417" s="3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>
      <c r="A418" s="2"/>
      <c r="B418" s="3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>
      <c r="A419" s="2"/>
      <c r="B419" s="3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>
      <c r="A420" s="2"/>
      <c r="B420" s="3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>
      <c r="A421" s="2"/>
      <c r="B421" s="3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>
      <c r="A422" s="2"/>
      <c r="B422" s="3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>
      <c r="A423" s="2"/>
      <c r="B423" s="3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>
      <c r="A424" s="2"/>
      <c r="B424" s="3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>
      <c r="A425" s="2"/>
      <c r="B425" s="3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>
      <c r="A426" s="2"/>
      <c r="B426" s="3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>
      <c r="A427" s="2"/>
      <c r="B427" s="3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>
      <c r="A428" s="2"/>
      <c r="B428" s="3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>
      <c r="A429" s="2"/>
      <c r="B429" s="3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>
      <c r="A430" s="2"/>
      <c r="B430" s="3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>
      <c r="A431" s="2"/>
      <c r="B431" s="3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>
      <c r="A432" s="2"/>
      <c r="B432" s="3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>
      <c r="A433" s="2"/>
      <c r="B433" s="3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>
      <c r="A434" s="2"/>
      <c r="B434" s="3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>
      <c r="A435" s="2"/>
      <c r="B435" s="3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>
      <c r="A436" s="2"/>
      <c r="B436" s="3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>
      <c r="A437" s="2"/>
      <c r="B437" s="3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>
      <c r="A438" s="2"/>
      <c r="B438" s="3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>
      <c r="A439" s="2"/>
      <c r="B439" s="3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>
      <c r="A440" s="2"/>
      <c r="B440" s="3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>
      <c r="A441" s="2"/>
      <c r="B441" s="3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>
      <c r="A442" s="2"/>
      <c r="B442" s="3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>
      <c r="A443" s="2"/>
      <c r="B443" s="3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>
      <c r="A444" s="2"/>
      <c r="B444" s="3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>
      <c r="A445" s="2"/>
      <c r="B445" s="3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>
      <c r="A446" s="2"/>
      <c r="B446" s="3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>
      <c r="A447" s="2"/>
      <c r="B447" s="3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>
      <c r="A448" s="2"/>
      <c r="B448" s="3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>
      <c r="A449" s="2"/>
      <c r="B449" s="3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>
      <c r="A450" s="2"/>
      <c r="B450" s="3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>
      <c r="A451" s="2"/>
      <c r="B451" s="3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>
      <c r="A452" s="2"/>
      <c r="B452" s="3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>
      <c r="A453" s="2"/>
      <c r="B453" s="3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>
      <c r="A454" s="2"/>
      <c r="B454" s="3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>
      <c r="A455" s="2"/>
      <c r="B455" s="3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>
      <c r="A456" s="2"/>
      <c r="B456" s="3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>
      <c r="A457" s="2"/>
      <c r="B457" s="3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>
      <c r="A458" s="2"/>
      <c r="B458" s="3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>
      <c r="A459" s="2"/>
      <c r="B459" s="3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>
      <c r="A460" s="2"/>
      <c r="B460" s="3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>
      <c r="A461" s="2"/>
      <c r="B461" s="3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>
      <c r="A462" s="2"/>
      <c r="B462" s="3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>
      <c r="A463" s="2"/>
      <c r="B463" s="3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>
      <c r="A464" s="2"/>
      <c r="B464" s="3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>
      <c r="A465" s="2"/>
      <c r="B465" s="3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>
      <c r="A466" s="2"/>
      <c r="B466" s="3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>
      <c r="A467" s="2"/>
      <c r="B467" s="3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>
      <c r="A468" s="2"/>
      <c r="B468" s="3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>
      <c r="A469" s="33"/>
      <c r="B469" s="4"/>
      <c r="C469" s="33"/>
      <c r="D469" s="33"/>
      <c r="E469" s="33"/>
      <c r="F469" s="33"/>
      <c r="G469" s="33"/>
      <c r="H469" s="33"/>
      <c r="I469" s="33"/>
      <c r="J469" s="33"/>
      <c r="K469" s="33"/>
    </row>
    <row r="470" spans="1:11" ht="12.75" customHeight="1">
      <c r="A470" s="33"/>
      <c r="B470" s="3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>
      <c r="A471" s="2"/>
      <c r="B471" s="3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>
      <c r="A472" s="2"/>
      <c r="B472" s="3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>
      <c r="A473" s="2"/>
      <c r="B473" s="3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>
      <c r="A474" s="2"/>
      <c r="B474" s="3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>
      <c r="A475" s="2"/>
      <c r="B475" s="3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>
      <c r="A476" s="2"/>
      <c r="B476" s="3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>
      <c r="A477" s="2"/>
      <c r="B477" s="3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>
      <c r="A478" s="2"/>
      <c r="B478" s="3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>
      <c r="A479" s="2"/>
      <c r="B479" s="3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>
      <c r="A480" s="2"/>
      <c r="B480" s="3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>
      <c r="A481" s="2"/>
      <c r="B481" s="3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>
      <c r="A482" s="2"/>
      <c r="B482" s="3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>
      <c r="A483" s="2"/>
      <c r="B483" s="3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>
      <c r="A484" s="2"/>
      <c r="B484" s="3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>
      <c r="A485" s="2"/>
      <c r="B485" s="3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>
      <c r="A486" s="2"/>
      <c r="B486" s="3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>
      <c r="A487" s="33"/>
      <c r="B487" s="4"/>
      <c r="C487" s="33"/>
      <c r="D487" s="33"/>
      <c r="E487" s="33"/>
      <c r="F487" s="33"/>
      <c r="G487" s="33"/>
      <c r="H487" s="33"/>
      <c r="I487" s="33"/>
      <c r="J487" s="33"/>
      <c r="K487" s="33"/>
    </row>
    <row r="488" spans="1:11" ht="12.75" customHeight="1">
      <c r="A488" s="33"/>
      <c r="B488" s="4"/>
      <c r="C488" s="33"/>
      <c r="D488" s="33"/>
      <c r="E488" s="33"/>
      <c r="F488" s="33"/>
      <c r="G488" s="33"/>
      <c r="H488" s="33"/>
      <c r="I488" s="33"/>
      <c r="J488" s="33"/>
      <c r="K488" s="33"/>
    </row>
    <row r="489" spans="1:11" ht="12.75" customHeight="1">
      <c r="A489" s="2"/>
      <c r="B489" s="3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>
      <c r="A490" s="2"/>
      <c r="B490" s="3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>
      <c r="A491" s="33"/>
      <c r="B491" s="4"/>
      <c r="C491" s="33"/>
      <c r="D491" s="33"/>
      <c r="E491" s="33"/>
      <c r="F491" s="33"/>
      <c r="G491" s="33"/>
      <c r="H491" s="33"/>
      <c r="I491" s="33"/>
      <c r="J491" s="33"/>
      <c r="K491" s="33"/>
    </row>
    <row r="492" spans="1:11" ht="12.75" customHeight="1">
      <c r="A492" s="2"/>
      <c r="B492" s="3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>
      <c r="A493" s="2"/>
      <c r="B493" s="3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>
      <c r="A494" s="2"/>
      <c r="B494" s="3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>
      <c r="A495" s="2"/>
      <c r="B495" s="3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>
      <c r="A496" s="2"/>
      <c r="B496" s="3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>
      <c r="A497" s="2"/>
      <c r="B497" s="3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>
      <c r="A498" s="2"/>
      <c r="B498" s="3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>
      <c r="A499" s="2"/>
      <c r="B499" s="3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>
      <c r="A500" s="2"/>
      <c r="B500" s="3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>
      <c r="A501" s="2"/>
      <c r="B501" s="3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>
      <c r="A502" s="2"/>
      <c r="B502" s="3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>
      <c r="A503" s="2"/>
      <c r="B503" s="3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>
      <c r="A504" s="2"/>
      <c r="B504" s="3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>
      <c r="A505" s="2"/>
      <c r="B505" s="3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>
      <c r="A506" s="2"/>
      <c r="B506" s="3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>
      <c r="A507" s="2"/>
      <c r="B507" s="3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>
      <c r="A508" s="2"/>
      <c r="B508" s="3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>
      <c r="A509" s="2"/>
      <c r="B509" s="3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>
      <c r="A510" s="2"/>
      <c r="B510" s="3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>
      <c r="A511" s="2"/>
      <c r="B511" s="3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>
      <c r="A512" s="2"/>
      <c r="B512" s="3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>
      <c r="A513" s="2"/>
      <c r="B513" s="3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>
      <c r="A514" s="2"/>
      <c r="B514" s="3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>
      <c r="A515" s="2"/>
      <c r="B515" s="3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>
      <c r="A516" s="2"/>
      <c r="B516" s="3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>
      <c r="A517" s="2"/>
      <c r="B517" s="3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>
      <c r="A518" s="2"/>
      <c r="B518" s="3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>
      <c r="A519" s="2"/>
      <c r="B519" s="3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>
      <c r="A520" s="2"/>
      <c r="B520" s="3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>
      <c r="A521" s="2"/>
      <c r="B521" s="3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>
      <c r="A522" s="2"/>
      <c r="B522" s="3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>
      <c r="A523" s="2"/>
      <c r="B523" s="3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>
      <c r="A524" s="2"/>
      <c r="B524" s="3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>
      <c r="A525" s="2"/>
      <c r="B525" s="3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>
      <c r="A526" s="2"/>
      <c r="B526" s="3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>
      <c r="A527" s="2"/>
      <c r="B527" s="3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>
      <c r="A528" s="2"/>
      <c r="B528" s="3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>
      <c r="A529" s="2"/>
      <c r="B529" s="3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>
      <c r="A530" s="33"/>
      <c r="B530" s="4"/>
      <c r="C530" s="34"/>
      <c r="D530" s="34"/>
      <c r="E530" s="34"/>
      <c r="F530" s="34"/>
      <c r="G530" s="34"/>
      <c r="H530" s="34"/>
      <c r="I530" s="34"/>
      <c r="J530" s="34"/>
      <c r="K530" s="34"/>
    </row>
    <row r="531" spans="1:11" ht="12.75" customHeight="1">
      <c r="A531" s="2"/>
      <c r="B531" s="3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>
      <c r="A532" s="2"/>
      <c r="B532" s="3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>
      <c r="A533" s="2"/>
      <c r="B533" s="3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>
      <c r="A534" s="2"/>
      <c r="B534" s="3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>
      <c r="A535" s="2"/>
      <c r="B535" s="3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>
      <c r="A536" s="2"/>
      <c r="B536" s="3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>
      <c r="A537" s="2"/>
      <c r="B537" s="3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>
      <c r="A538" s="2"/>
      <c r="B538" s="3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>
      <c r="A539" s="2"/>
      <c r="B539" s="3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>
      <c r="A540" s="2"/>
      <c r="B540" s="3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>
      <c r="A541" s="2"/>
      <c r="B541" s="3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>
      <c r="A542" s="2"/>
      <c r="B542" s="3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>
      <c r="A543" s="2"/>
      <c r="B543" s="3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>
      <c r="A544" s="33"/>
      <c r="B544" s="4"/>
      <c r="C544" s="34"/>
      <c r="D544" s="34"/>
      <c r="E544" s="34"/>
      <c r="F544" s="34"/>
      <c r="G544" s="34"/>
      <c r="H544" s="34"/>
      <c r="I544" s="34"/>
      <c r="J544" s="34"/>
      <c r="K544" s="34"/>
    </row>
    <row r="545" spans="1:11" ht="12.75" customHeight="1">
      <c r="A545" s="2"/>
      <c r="B545" s="3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>
      <c r="A546" s="2"/>
      <c r="B546" s="3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>
      <c r="A547" s="2"/>
      <c r="B547" s="3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>
      <c r="A548" s="2"/>
      <c r="B548" s="3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>
      <c r="A549" s="2"/>
      <c r="B549" s="3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>
      <c r="A550" s="2"/>
      <c r="B550" s="3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>
      <c r="A551" s="2"/>
      <c r="B551" s="3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>
      <c r="A552" s="2"/>
      <c r="B552" s="3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>
      <c r="A553" s="33"/>
      <c r="B553" s="4"/>
      <c r="C553" s="35"/>
      <c r="D553" s="35"/>
      <c r="E553" s="35"/>
      <c r="F553" s="35"/>
      <c r="G553" s="35"/>
      <c r="H553" s="35"/>
      <c r="I553" s="35"/>
      <c r="J553" s="35"/>
      <c r="K553" s="35"/>
    </row>
    <row r="554" spans="1:11" ht="12.75" customHeight="1">
      <c r="A554" s="33"/>
      <c r="B554" s="4"/>
      <c r="C554" s="35"/>
      <c r="D554" s="35"/>
      <c r="E554" s="35"/>
      <c r="F554" s="35"/>
      <c r="G554" s="35"/>
      <c r="H554" s="35"/>
      <c r="I554" s="35"/>
      <c r="J554" s="35"/>
      <c r="K554" s="35"/>
    </row>
    <row r="555" spans="1:11" ht="12.75" customHeight="1">
      <c r="A555" s="33"/>
      <c r="B555" s="4"/>
      <c r="C555" s="33"/>
      <c r="D555" s="33"/>
      <c r="E555" s="33"/>
      <c r="F555" s="33"/>
      <c r="G555" s="33"/>
      <c r="H555" s="33"/>
      <c r="I555" s="33"/>
      <c r="J555" s="33"/>
      <c r="K555" s="33"/>
    </row>
    <row r="556" spans="1:11" ht="12.75" customHeight="1">
      <c r="A556" s="2"/>
      <c r="B556" s="3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>
      <c r="A557" s="2"/>
      <c r="B557" s="3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>
      <c r="A558" s="2"/>
      <c r="B558" s="3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>
      <c r="A559" s="2"/>
      <c r="B559" s="3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>
      <c r="A560" s="2"/>
      <c r="B560" s="3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>
      <c r="A561" s="2"/>
      <c r="B561" s="3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>
      <c r="A562" s="2"/>
      <c r="B562" s="3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>
      <c r="A563" s="2"/>
      <c r="B563" s="3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>
      <c r="A564" s="2"/>
      <c r="B564" s="3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>
      <c r="A565" s="2"/>
      <c r="B565" s="3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>
      <c r="A566" s="2"/>
      <c r="B566" s="3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>
      <c r="A567" s="2"/>
      <c r="B567" s="3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>
      <c r="A568" s="2"/>
      <c r="B568" s="3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>
      <c r="A569" s="2"/>
      <c r="B569" s="3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>
      <c r="A570" s="2"/>
      <c r="B570" s="3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>
      <c r="A571" s="2"/>
      <c r="B571" s="3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>
      <c r="A572" s="2"/>
      <c r="B572" s="3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>
      <c r="A573" s="2"/>
      <c r="B573" s="3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>
      <c r="A574" s="2"/>
      <c r="B574" s="3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>
      <c r="A575" s="2"/>
      <c r="B575" s="3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>
      <c r="A576" s="2"/>
      <c r="B576" s="3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>
      <c r="A577" s="2"/>
      <c r="B577" s="3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>
      <c r="A578" s="2"/>
      <c r="B578" s="3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>
      <c r="A579" s="2"/>
      <c r="B579" s="3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>
      <c r="A580" s="2"/>
      <c r="B580" s="3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>
      <c r="A581" s="2"/>
      <c r="B581" s="3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>
      <c r="A582" s="2"/>
      <c r="B582" s="3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>
      <c r="A583" s="2"/>
      <c r="B583" s="3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>
      <c r="A584" s="2"/>
      <c r="B584" s="3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>
      <c r="A585" s="2"/>
      <c r="B585" s="3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>
      <c r="A586" s="2"/>
      <c r="B586" s="3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>
      <c r="A587" s="2"/>
      <c r="B587" s="3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>
      <c r="A588" s="2"/>
      <c r="B588" s="3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>
      <c r="A589" s="33"/>
      <c r="B589" s="4"/>
      <c r="C589" s="33"/>
      <c r="D589" s="33"/>
      <c r="E589" s="33"/>
      <c r="F589" s="33"/>
      <c r="G589" s="33"/>
      <c r="H589" s="33"/>
      <c r="I589" s="33"/>
      <c r="J589" s="33"/>
      <c r="K589" s="33"/>
    </row>
    <row r="590" spans="1:11" ht="12.75" customHeight="1">
      <c r="A590" s="2"/>
      <c r="B590" s="3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>
      <c r="A591" s="2"/>
      <c r="B591" s="3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>
      <c r="A592" s="2"/>
      <c r="B592" s="3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>
      <c r="A593" s="2"/>
      <c r="B593" s="3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>
      <c r="A594" s="2"/>
      <c r="B594" s="3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>
      <c r="A595" s="2"/>
      <c r="B595" s="3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>
      <c r="A596" s="2"/>
      <c r="B596" s="3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>
      <c r="A597" s="2"/>
      <c r="B597" s="3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>
      <c r="A598" s="2"/>
      <c r="B598" s="3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>
      <c r="A599" s="2"/>
      <c r="B599" s="3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>
      <c r="A600" s="2"/>
      <c r="B600" s="3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>
      <c r="A601" s="2"/>
      <c r="B601" s="3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>
      <c r="A602" s="2"/>
      <c r="B602" s="3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>
      <c r="A603" s="2"/>
      <c r="B603" s="3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>
      <c r="A604" s="2"/>
      <c r="B604" s="3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>
      <c r="A605" s="2"/>
      <c r="B605" s="3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>
      <c r="A606" s="2"/>
      <c r="B606" s="3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>
      <c r="A607" s="2"/>
      <c r="B607" s="3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>
      <c r="A608" s="2"/>
      <c r="B608" s="3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>
      <c r="A609" s="2"/>
      <c r="B609" s="3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>
      <c r="A610" s="2"/>
      <c r="B610" s="3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>
      <c r="A611" s="2"/>
      <c r="B611" s="3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>
      <c r="A612" s="2"/>
      <c r="B612" s="4"/>
      <c r="C612" s="34"/>
      <c r="D612" s="34"/>
      <c r="E612" s="34"/>
      <c r="F612" s="34"/>
      <c r="G612" s="34"/>
      <c r="H612" s="34"/>
      <c r="I612" s="34"/>
      <c r="J612" s="34"/>
      <c r="K612" s="34"/>
    </row>
    <row r="613" spans="1:11" ht="12.75" customHeight="1">
      <c r="A613" s="2"/>
      <c r="B613" s="4"/>
      <c r="C613" s="34"/>
      <c r="D613" s="34"/>
      <c r="E613" s="34"/>
      <c r="F613" s="34"/>
      <c r="G613" s="34"/>
      <c r="H613" s="34"/>
      <c r="I613" s="34"/>
      <c r="J613" s="34"/>
      <c r="K613" s="34"/>
    </row>
    <row r="614" spans="1:11" ht="12.75" customHeight="1">
      <c r="A614" s="2"/>
      <c r="B614" s="3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>
      <c r="A615" s="2"/>
      <c r="B615" s="3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>
      <c r="A616" s="2"/>
      <c r="B616" s="3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>
      <c r="A617" s="2"/>
      <c r="B617" s="3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>
      <c r="A618" s="2"/>
      <c r="B618" s="3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>
      <c r="A619" s="2"/>
      <c r="B619" s="3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>
      <c r="A620" s="2"/>
      <c r="B620" s="3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>
      <c r="A621" s="2"/>
      <c r="B621" s="3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>
      <c r="A622" s="2"/>
      <c r="B622" s="3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>
      <c r="A623" s="2"/>
      <c r="B623" s="3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>
      <c r="A624" s="2"/>
      <c r="B624" s="3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>
      <c r="A625" s="2"/>
      <c r="B625" s="3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>
      <c r="A626" s="2"/>
      <c r="B626" s="3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>
      <c r="A627" s="2"/>
      <c r="B627" s="3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>
      <c r="A628" s="2"/>
      <c r="B628" s="3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>
      <c r="A629" s="2"/>
      <c r="B629" s="3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>
      <c r="A630" s="2"/>
      <c r="B630" s="3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>
      <c r="A631" s="2"/>
      <c r="B631" s="3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>
      <c r="A632" s="2"/>
      <c r="B632" s="3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>
      <c r="A633" s="2"/>
      <c r="B633" s="3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>
      <c r="A634" s="2"/>
      <c r="B634" s="3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>
      <c r="A635" s="2"/>
      <c r="B635" s="3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>
      <c r="A636" s="2"/>
      <c r="B636" s="3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>
      <c r="A637" s="2"/>
      <c r="B637" s="4"/>
      <c r="C637" s="35"/>
      <c r="D637" s="35"/>
      <c r="E637" s="35"/>
      <c r="F637" s="35"/>
      <c r="G637" s="35"/>
      <c r="H637" s="35"/>
      <c r="I637" s="35"/>
      <c r="J637" s="35"/>
      <c r="K637" s="35"/>
    </row>
    <row r="638" spans="1:11" ht="12.75" customHeight="1">
      <c r="A638" s="2"/>
      <c r="B638" s="4"/>
      <c r="C638" s="33"/>
      <c r="D638" s="33"/>
      <c r="E638" s="33"/>
      <c r="F638" s="33"/>
      <c r="G638" s="33"/>
      <c r="H638" s="33"/>
      <c r="I638" s="33"/>
      <c r="J638" s="33"/>
      <c r="K638" s="33"/>
    </row>
    <row r="639" spans="1:11" ht="12.75" customHeight="1">
      <c r="A639" s="2"/>
      <c r="B639" s="4"/>
      <c r="C639" s="33"/>
      <c r="D639" s="33"/>
      <c r="E639" s="33"/>
      <c r="F639" s="33"/>
      <c r="G639" s="33"/>
      <c r="H639" s="33"/>
      <c r="I639" s="33"/>
      <c r="J639" s="33"/>
      <c r="K639" s="33"/>
    </row>
    <row r="640" spans="1:11" ht="12.75" customHeight="1">
      <c r="A640" s="2"/>
      <c r="B640" s="4"/>
      <c r="C640" s="33"/>
      <c r="D640" s="33"/>
      <c r="E640" s="33"/>
      <c r="F640" s="33"/>
      <c r="G640" s="33"/>
      <c r="H640" s="33"/>
      <c r="I640" s="33"/>
      <c r="J640" s="33"/>
      <c r="K640" s="33"/>
    </row>
    <row r="641" spans="1:11" ht="12.75" customHeight="1">
      <c r="A641" s="2"/>
      <c r="B641" s="3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>
      <c r="A642" s="2"/>
      <c r="B642" s="3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>
      <c r="A643" s="2"/>
      <c r="B643" s="3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>
      <c r="A644" s="2"/>
      <c r="B644" s="3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>
      <c r="A645" s="2"/>
      <c r="B645" s="3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>
      <c r="A646" s="33"/>
      <c r="B646" s="4"/>
      <c r="C646" s="33"/>
      <c r="D646" s="33"/>
      <c r="E646" s="33"/>
      <c r="F646" s="33"/>
      <c r="G646" s="33"/>
      <c r="H646" s="33"/>
      <c r="I646" s="33"/>
      <c r="J646" s="33"/>
      <c r="K646" s="33"/>
    </row>
    <row r="647" spans="1:11" ht="12.75" customHeight="1">
      <c r="A647" s="2"/>
      <c r="B647" s="4"/>
      <c r="C647" s="33"/>
      <c r="D647" s="33"/>
      <c r="E647" s="33"/>
      <c r="F647" s="33"/>
      <c r="G647" s="33"/>
      <c r="H647" s="33"/>
      <c r="I647" s="33"/>
      <c r="J647" s="33"/>
      <c r="K647" s="33"/>
    </row>
    <row r="648" spans="1:11" ht="12.75" customHeight="1">
      <c r="A648" s="2"/>
      <c r="B648" s="4"/>
      <c r="C648" s="34"/>
      <c r="D648" s="34"/>
      <c r="E648" s="34"/>
      <c r="F648" s="34"/>
      <c r="G648" s="34"/>
      <c r="H648" s="34"/>
      <c r="I648" s="34"/>
      <c r="J648" s="34"/>
      <c r="K648" s="34"/>
    </row>
    <row r="649" spans="1:11" ht="12.75" customHeight="1">
      <c r="A649" s="2"/>
      <c r="B649" s="3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>
      <c r="A650" s="2"/>
      <c r="B650" s="3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>
      <c r="A651" s="2"/>
      <c r="B651" s="3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>
      <c r="A652" s="2"/>
      <c r="B652" s="3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>
      <c r="A653" s="2"/>
      <c r="B653" s="3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>
      <c r="A654" s="2"/>
      <c r="B654" s="3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>
      <c r="A655" s="2"/>
      <c r="B655" s="3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>
      <c r="A656" s="2"/>
      <c r="B656" s="3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>
      <c r="A657" s="2"/>
      <c r="B657" s="3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>
      <c r="A658" s="2"/>
      <c r="B658" s="3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>
      <c r="A659" s="2"/>
      <c r="B659" s="3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>
      <c r="A660" s="2"/>
      <c r="B660" s="3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>
      <c r="A661" s="2"/>
      <c r="B661" s="3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>
      <c r="A662" s="2"/>
      <c r="B662" s="3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>
      <c r="A663" s="2"/>
      <c r="B663" s="3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>
      <c r="A664" s="2"/>
      <c r="B664" s="3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>
      <c r="A665" s="2"/>
      <c r="B665" s="3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>
      <c r="A666" s="2"/>
      <c r="B666" s="3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>
      <c r="A667" s="2"/>
      <c r="B667" s="3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>
      <c r="A668" s="2"/>
      <c r="B668" s="32"/>
      <c r="C668" s="2"/>
      <c r="D668" s="2"/>
      <c r="E668" s="2"/>
      <c r="F668" s="2"/>
      <c r="G668" s="2"/>
      <c r="H668" s="2"/>
      <c r="I668" s="2"/>
      <c r="J668" s="2"/>
      <c r="K668" s="2"/>
    </row>
  </sheetData>
  <sheetProtection selectLockedCells="1" selectUnlockedCells="1"/>
  <mergeCells count="20">
    <mergeCell ref="X12:X13"/>
    <mergeCell ref="A12:A13"/>
    <mergeCell ref="B12:B13"/>
    <mergeCell ref="L12:L13"/>
    <mergeCell ref="M12:M13"/>
    <mergeCell ref="A1:K1"/>
    <mergeCell ref="A2:K2"/>
    <mergeCell ref="A6:K6"/>
    <mergeCell ref="A7:K7"/>
    <mergeCell ref="W12:W13"/>
    <mergeCell ref="Y12:AG12"/>
    <mergeCell ref="A3:K3"/>
    <mergeCell ref="A4:K4"/>
    <mergeCell ref="A5:K5"/>
    <mergeCell ref="C12:K12"/>
    <mergeCell ref="N12:V12"/>
    <mergeCell ref="A8:K8"/>
    <mergeCell ref="A9:K9"/>
    <mergeCell ref="A10:K10"/>
    <mergeCell ref="A11:J11"/>
  </mergeCells>
  <printOptions/>
  <pageMargins left="0.3937007874015748" right="0.3937007874015748" top="0.3937007874015748" bottom="0.3937007874015748" header="0" footer="0"/>
  <pageSetup firstPageNumber="6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g106kaa</cp:lastModifiedBy>
  <cp:lastPrinted>2018-09-07T07:59:40Z</cp:lastPrinted>
  <dcterms:created xsi:type="dcterms:W3CDTF">1996-10-08T23:32:33Z</dcterms:created>
  <dcterms:modified xsi:type="dcterms:W3CDTF">2018-11-26T15:04:42Z</dcterms:modified>
  <cp:category/>
  <cp:version/>
  <cp:contentType/>
  <cp:contentStatus/>
</cp:coreProperties>
</file>