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465" activeTab="0"/>
  </bookViews>
  <sheets>
    <sheet name="сравнительная" sheetId="1" r:id="rId1"/>
    <sheet name="приложение № 2" sheetId="2" r:id="rId2"/>
  </sheets>
  <definedNames>
    <definedName name="_xlnm.Print_Titles" localSheetId="0">'сравнительная'!$A:$D,'сравнительная'!$12:$14</definedName>
  </definedNames>
  <calcPr fullCalcOnLoad="1"/>
</workbook>
</file>

<file path=xl/sharedStrings.xml><?xml version="1.0" encoding="utf-8"?>
<sst xmlns="http://schemas.openxmlformats.org/spreadsheetml/2006/main" count="2272" uniqueCount="542">
  <si>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</si>
  <si>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</si>
  <si>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</si>
  <si>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</si>
  <si>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</si>
  <si>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</si>
  <si>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</si>
  <si>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</si>
  <si>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</si>
  <si>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</si>
  <si>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</si>
  <si>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</si>
  <si>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</si>
  <si>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</si>
  <si>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</si>
  <si>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</si>
  <si>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</si>
  <si>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</si>
  <si>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</si>
  <si>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</si>
  <si>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</si>
  <si>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</si>
  <si>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</si>
  <si>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</si>
  <si>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</si>
  <si>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</si>
  <si>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</si>
  <si>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</si>
  <si>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</si>
  <si>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</si>
  <si>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</si>
  <si>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</si>
  <si>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</si>
  <si>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</si>
  <si>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</si>
  <si>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</si>
  <si>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</si>
  <si>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</si>
  <si>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</si>
  <si>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</si>
  <si>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документации и архивами ПМР (аппарат)</t>
  </si>
  <si>
    <t>146</t>
  </si>
  <si>
    <t>ГС экологич. контроля и охраны окруж. среды ПМР (аппарат)</t>
  </si>
  <si>
    <t>149</t>
  </si>
  <si>
    <t>Фонд государственного резерва ПМР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</si>
  <si>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</si>
  <si>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</si>
  <si>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</si>
  <si>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</si>
  <si>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</si>
  <si>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</si>
  <si>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</si>
  <si>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</si>
  <si>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</si>
  <si>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</si>
  <si>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</si>
  <si>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</si>
  <si>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</si>
  <si>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(территор.управления)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</si>
  <si>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</si>
  <si>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</si>
  <si>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</si>
  <si>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</si>
  <si>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</si>
  <si>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</si>
  <si>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</si>
  <si>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</si>
  <si>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</si>
  <si>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</si>
  <si>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</si>
  <si>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</si>
  <si>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</si>
  <si>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</si>
  <si>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</si>
  <si>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</si>
  <si>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</si>
  <si>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</si>
  <si>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</si>
  <si>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</si>
  <si>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</si>
  <si>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</si>
  <si>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</si>
  <si>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</si>
  <si>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</si>
  <si>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</si>
  <si>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</si>
  <si>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</si>
  <si>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</si>
  <si>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</si>
  <si>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</si>
  <si>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</si>
  <si>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</si>
  <si>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</si>
  <si>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</si>
  <si>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</si>
  <si>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</si>
  <si>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</si>
  <si>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</si>
  <si>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</si>
  <si>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</si>
  <si>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</si>
  <si>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</si>
  <si>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</si>
  <si>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</si>
  <si>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</si>
  <si>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</si>
  <si>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</si>
  <si>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</si>
  <si>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</si>
  <si>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</si>
  <si>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</si>
  <si>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</si>
  <si>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</si>
  <si>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</si>
  <si>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</si>
  <si>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ГС охраны ПМР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</si>
  <si>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</si>
  <si>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</si>
  <si>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</si>
  <si>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</si>
  <si>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</si>
  <si>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</si>
  <si>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</si>
  <si>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</si>
  <si>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</si>
  <si>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</si>
  <si>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</si>
  <si>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</si>
  <si>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</si>
  <si>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</si>
  <si>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</si>
  <si>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</si>
  <si>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</si>
  <si>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</si>
  <si>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</si>
  <si>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</si>
  <si>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</si>
  <si>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</si>
  <si>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Мин-во с/х и прир.рес. (ГУП "Приднестровье лес")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</si>
  <si>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</si>
  <si>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</si>
  <si>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</si>
  <si>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</si>
  <si>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</si>
  <si>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льготы по транспорту</t>
  </si>
  <si>
    <t>Связь</t>
  </si>
  <si>
    <t>ГС связи (почты)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</si>
  <si>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</si>
  <si>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</si>
  <si>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</si>
  <si>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</si>
  <si>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</si>
  <si>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</si>
  <si>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</si>
  <si>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</si>
  <si>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</si>
  <si>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</si>
  <si>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</si>
  <si>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</si>
  <si>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</si>
  <si>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</si>
  <si>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</si>
  <si>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</si>
  <si>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</si>
  <si>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</si>
  <si>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</si>
  <si>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</si>
  <si>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</si>
  <si>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</si>
  <si>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</si>
  <si>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</si>
  <si>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</si>
  <si>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</si>
  <si>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</si>
  <si>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</si>
  <si>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</si>
  <si>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</si>
  <si>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</si>
  <si>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</si>
  <si>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</si>
  <si>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</si>
  <si>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</si>
  <si>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</si>
  <si>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</si>
  <si>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</si>
  <si>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</si>
  <si>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</si>
  <si>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</si>
  <si>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</si>
  <si>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</si>
  <si>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</si>
  <si>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</si>
  <si>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</si>
  <si>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</si>
  <si>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</si>
  <si>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</si>
  <si>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</si>
  <si>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</si>
  <si>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</si>
  <si>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</si>
  <si>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</si>
  <si>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</si>
  <si>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</si>
  <si>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</si>
  <si>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Станции преливания крови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</si>
  <si>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</si>
  <si>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</si>
  <si>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</si>
  <si>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</si>
  <si>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</si>
  <si>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124</t>
  </si>
  <si>
    <t>ЦКОМФП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</si>
  <si>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</si>
  <si>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</si>
  <si>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</si>
  <si>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</si>
  <si>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</si>
  <si>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</si>
  <si>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</si>
  <si>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</si>
  <si>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</si>
  <si>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</si>
  <si>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</si>
  <si>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</si>
  <si>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</si>
  <si>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</si>
  <si>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</si>
  <si>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</si>
  <si>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</si>
  <si>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</si>
  <si>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</si>
  <si>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</si>
  <si>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</si>
  <si>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</si>
  <si>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</si>
  <si>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</si>
  <si>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</si>
  <si>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</si>
  <si>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</si>
  <si>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</si>
  <si>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</si>
  <si>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</si>
  <si>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1900</t>
  </si>
  <si>
    <t>ПОПОЛНЕНИЕ ГОСУДАРСТВЕННЫХ РЕЗЕРВОВ</t>
  </si>
  <si>
    <t>19</t>
  </si>
  <si>
    <t>Фонд государственного резерва</t>
  </si>
  <si>
    <t>Фонд госрезерва ПМР</t>
  </si>
  <si>
    <t>2000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</si>
  <si>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</si>
  <si>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</si>
  <si>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</si>
  <si>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</si>
  <si>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</si>
  <si>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</si>
  <si>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</si>
  <si>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</si>
  <si>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</si>
  <si>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</si>
  <si>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</si>
  <si>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Центральная избирательная комиссия ПМР</t>
  </si>
  <si>
    <t>Расходы, не отнесённые к другим группам</t>
  </si>
  <si>
    <t>Аудит исполнения бюджета</t>
  </si>
  <si>
    <t>Обеспечение миротворческой деятельности</t>
  </si>
  <si>
    <t>Бюджетное кредитование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</si>
  <si>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</si>
  <si>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</si>
  <si>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</si>
  <si>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</si>
  <si>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</si>
  <si>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прочие)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</si>
  <si>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</si>
  <si>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</si>
  <si>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</si>
  <si>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</si>
  <si>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Дотирование с/х орг., объемов сдачи молока</t>
  </si>
  <si>
    <t>Расходы на гос.поддержку АПК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</si>
  <si>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</si>
  <si>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</si>
  <si>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ГСПЦ)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</si>
  <si>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</si>
  <si>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</si>
  <si>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</si>
  <si>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Расходы от оказ.плат.усл. (Мин.с/х и прир.рес., противогр.служба)</t>
  </si>
  <si>
    <t>Расходы от оказ.плат.усл. (Мин.с/х и прир.рес., Респ.ГСИ)</t>
  </si>
  <si>
    <t>Расходы от оказ.плат.усл. (ГУ ЦКОМФП)</t>
  </si>
  <si>
    <t>Расходы от оказ.плат.усл. (ПГУ)</t>
  </si>
  <si>
    <t>Расходы от оказ.плат.усл. (ГС СИ)</t>
  </si>
  <si>
    <t>Расходы от оказ.плат.усл. (ГС ИН)</t>
  </si>
  <si>
    <t>Расходы от оказ.плат.усл. (ГС по спорту)</t>
  </si>
  <si>
    <t>Расходы от оказ.плат.усл. (ГС КиИН, ГОУ ПГИИ)</t>
  </si>
  <si>
    <t>Расходы от оказ.плат.усл. (ГС КиИН, культура и искусство)</t>
  </si>
  <si>
    <t>Расходы от оказ.плат.усл. (ГС КиИН, РКВЦ)</t>
  </si>
  <si>
    <t>Расходы от оказ.плат.усл. (ГС КиИН, театр)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</si>
  <si>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</si>
  <si>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</si>
  <si>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УДиА, гос.архив)</t>
  </si>
  <si>
    <t>Расходы от оказ.плат.усл. (ГС ЭКиООС, наука)</t>
  </si>
  <si>
    <t>Разработка программы для налоговых и финансовых органов</t>
  </si>
  <si>
    <t>Субсидии на развитие дорожного хозяйства</t>
  </si>
  <si>
    <t>Целевые программы</t>
  </si>
  <si>
    <t>Программа строит. и ремонта системы водоснабжения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</si>
  <si>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</si>
  <si>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</si>
  <si>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</si>
  <si>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</si>
  <si>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</si>
  <si>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ГП воспроизводство минерально-сырьевой базы ПМР</t>
  </si>
  <si>
    <t>147</t>
  </si>
  <si>
    <t>155</t>
  </si>
  <si>
    <t>Программа исполнения наказов избирателей</t>
  </si>
  <si>
    <t>Резервный фонд Правительства ПМР</t>
  </si>
  <si>
    <t>126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</si>
  <si>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</si>
  <si>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</si>
  <si>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</si>
  <si>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</si>
  <si>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</si>
  <si>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</si>
  <si>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</si>
  <si>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</si>
  <si>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</si>
  <si>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</si>
  <si>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</si>
  <si>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Республиканский фонд развития науки и инноваций</t>
  </si>
  <si>
    <t>Фонд по обесп.гос.гарантий гр-м, имеющим право на зем.долю</t>
  </si>
  <si>
    <t>Фонд капитальных вложений</t>
  </si>
  <si>
    <t>133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</si>
  <si>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</si>
  <si>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</si>
  <si>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</si>
  <si>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</si>
  <si>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</si>
  <si>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</si>
  <si>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</si>
  <si>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</si>
  <si>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[110200]</t>
  </si>
  <si>
    <t>[110300]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</si>
  <si>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</si>
  <si>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</si>
  <si>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</si>
  <si>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</si>
  <si>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</si>
  <si>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</si>
  <si>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</si>
  <si>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</si>
  <si>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</si>
  <si>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[110360]</t>
  </si>
  <si>
    <t>[110400]</t>
  </si>
  <si>
    <t>[110410]</t>
  </si>
  <si>
    <t>[110420]</t>
  </si>
  <si>
    <t>[110500]</t>
  </si>
  <si>
    <t>ОПЛАТА УСЛУГ СВЯЗИ</t>
  </si>
  <si>
    <t>[110600]</t>
  </si>
  <si>
    <t>ОПЛАТА КОММУН. УСЛУГ</t>
  </si>
  <si>
    <t>[110700]</t>
  </si>
  <si>
    <t>[110710]</t>
  </si>
  <si>
    <t>Оплата тепловой энергии</t>
  </si>
  <si>
    <t>[110720]</t>
  </si>
  <si>
    <t>[110730]</t>
  </si>
  <si>
    <t>[110740]</t>
  </si>
  <si>
    <t>Вывоз мусора</t>
  </si>
  <si>
    <t>[110750]</t>
  </si>
  <si>
    <t>[110760]</t>
  </si>
  <si>
    <t>Льготы по коммун. услугам</t>
  </si>
  <si>
    <t>[110770]</t>
  </si>
  <si>
    <t>Оплата газа</t>
  </si>
  <si>
    <t>[110780]</t>
  </si>
  <si>
    <t>[111000]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</si>
  <si>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</si>
  <si>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</si>
  <si>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</si>
  <si>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</si>
  <si>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</si>
  <si>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</si>
  <si>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</si>
  <si>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</si>
  <si>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</si>
  <si>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[111043]</t>
  </si>
  <si>
    <t>[111044]</t>
  </si>
  <si>
    <t>Издат. услуги</t>
  </si>
  <si>
    <t>[111045]</t>
  </si>
  <si>
    <t>[111046]</t>
  </si>
  <si>
    <t>[111047]</t>
  </si>
  <si>
    <t>[111049]</t>
  </si>
  <si>
    <t>Вневед. охрана</t>
  </si>
  <si>
    <t>[111050]</t>
  </si>
  <si>
    <t>Информ.-вычисл. работы</t>
  </si>
  <si>
    <t>[111051]</t>
  </si>
  <si>
    <t>[111052]</t>
  </si>
  <si>
    <t>Молоч. смеси для детей</t>
  </si>
  <si>
    <t>[111053]</t>
  </si>
  <si>
    <t>[111054]</t>
  </si>
  <si>
    <t>[111055]</t>
  </si>
  <si>
    <t>[111056]</t>
  </si>
  <si>
    <t>[111070]</t>
  </si>
  <si>
    <t>[130000]</t>
  </si>
  <si>
    <t>[130100]</t>
  </si>
  <si>
    <t>[130110]</t>
  </si>
  <si>
    <t>На покрытие потерь от льгот по тр-ту</t>
  </si>
  <si>
    <t>[130120]</t>
  </si>
  <si>
    <t>[130200]</t>
  </si>
  <si>
    <t>[130250]</t>
  </si>
  <si>
    <t>Проч. тр-ты на произв. цели</t>
  </si>
  <si>
    <t>[130270]</t>
  </si>
  <si>
    <t>[130280]</t>
  </si>
  <si>
    <t>[130300]</t>
  </si>
  <si>
    <t>Тр-ты фин. учр. и др. орг-циям</t>
  </si>
  <si>
    <t>[130400]</t>
  </si>
  <si>
    <t>[130410]</t>
  </si>
  <si>
    <t>[130500]</t>
  </si>
  <si>
    <t>Пенсии и пожизн. содержание</t>
  </si>
  <si>
    <t>[130510]</t>
  </si>
  <si>
    <t>[130530]</t>
  </si>
  <si>
    <t>[130550]</t>
  </si>
  <si>
    <t>[130560]</t>
  </si>
  <si>
    <t>Оплата квартир и комм. услуг</t>
  </si>
  <si>
    <t>[130580]</t>
  </si>
  <si>
    <t>[130610]</t>
  </si>
  <si>
    <t>[130630]</t>
  </si>
  <si>
    <t>[130640]</t>
  </si>
  <si>
    <t>[130650]</t>
  </si>
  <si>
    <t>[130660]</t>
  </si>
  <si>
    <t>[130700]</t>
  </si>
  <si>
    <t>Тр-ты правит. и межд. орг.</t>
  </si>
  <si>
    <t>[130710]</t>
  </si>
  <si>
    <t>[200000]</t>
  </si>
  <si>
    <t>[240000]</t>
  </si>
  <si>
    <t>Приобр. оборуд.</t>
  </si>
  <si>
    <t>[240100]</t>
  </si>
  <si>
    <t>Приобр. непроизв. оборуд.</t>
  </si>
  <si>
    <t>[240120]</t>
  </si>
  <si>
    <t>[240200]</t>
  </si>
  <si>
    <t>[240210]</t>
  </si>
  <si>
    <t>В строит. админ. зданий</t>
  </si>
  <si>
    <t>[240240]</t>
  </si>
  <si>
    <t>[240300]</t>
  </si>
  <si>
    <t>[240330]</t>
  </si>
  <si>
    <t>[240340]</t>
  </si>
  <si>
    <t>[250000]</t>
  </si>
  <si>
    <t>[250100]</t>
  </si>
  <si>
    <t>УЧАСТИЕ ПРАВ-ВА В ОСУЩ-ИИ ОТД-Х ПРОГРАММ</t>
  </si>
  <si>
    <t>[290000]</t>
  </si>
  <si>
    <t>[300000]</t>
  </si>
  <si>
    <t>[310000]</t>
  </si>
  <si>
    <t>[310300]</t>
  </si>
  <si>
    <t>[400000]</t>
  </si>
  <si>
    <t>[420000]</t>
  </si>
  <si>
    <t>[420100]</t>
  </si>
  <si>
    <t>[420200]</t>
  </si>
  <si>
    <t>Раз-дел</t>
  </si>
  <si>
    <t>Под-раз-дел</t>
  </si>
  <si>
    <t xml:space="preserve">Орг. код </t>
  </si>
  <si>
    <t>Функц.</t>
  </si>
  <si>
    <t>НАЧИСЛЕ-НИЯ НА ОПЛАТУ ТРУДА</t>
  </si>
  <si>
    <t xml:space="preserve">Фонд по обесп.гос.гарантий гр-м, имеющ. право на зем.долю </t>
  </si>
  <si>
    <t>Медика-менты</t>
  </si>
  <si>
    <t>Перепод-готовка кадров</t>
  </si>
  <si>
    <t>Прочие спец. расходы</t>
  </si>
  <si>
    <t>Протези-рование</t>
  </si>
  <si>
    <t>На покрытие разницы в цен. и тариф.</t>
  </si>
  <si>
    <t>На поддержку творческих союзов</t>
  </si>
  <si>
    <t>Пенсии и пособия, возм. из бюджета</t>
  </si>
  <si>
    <t>Прочие    тр-ты населению</t>
  </si>
  <si>
    <t>Кап. влож. в строит-во</t>
  </si>
  <si>
    <t>В жилищное строит-во</t>
  </si>
  <si>
    <t>Капит. ремонт</t>
  </si>
  <si>
    <t>УПЛАТА % И ПОГАШ. КРЕДИТОВ</t>
  </si>
  <si>
    <t>Уплата % и погаш. внутр-х кредитов</t>
  </si>
  <si>
    <t>к Закону Приднестровской Молдавской Республики</t>
  </si>
  <si>
    <t>Приложение № 2</t>
  </si>
  <si>
    <t>"О республиканском бюджете на 2018 год"</t>
  </si>
  <si>
    <t>ИТОГО</t>
  </si>
  <si>
    <t>Проч. расх. мат-лы и предм. снабж.</t>
  </si>
  <si>
    <t>За пределы респуб-лики</t>
  </si>
  <si>
    <t>Услуги судмед-экспер-тизы</t>
  </si>
  <si>
    <t>ТЕКУЩИЕ ТРАНС-ФЕРТЫ</t>
  </si>
  <si>
    <t>Транс-ферты на произв. цели</t>
  </si>
  <si>
    <t>ТРАНС-ФЕРТЫ НАСЕЛЕ-НИЮ</t>
  </si>
  <si>
    <t xml:space="preserve">Повыше-ние пенсий за особ. засл. </t>
  </si>
  <si>
    <t>Индекса-ция вкладов населения</t>
  </si>
  <si>
    <t>Денежные компен-сации</t>
  </si>
  <si>
    <t>КАП. ВЛОЖ. В ОСНОВН. ФОНДЫ</t>
  </si>
  <si>
    <t>Предостав-ление внутр. займов</t>
  </si>
  <si>
    <t>ПРЕДО-СТАВЛЕ-НИЕ И ВОЗВРАТ ЗАЙМОВ</t>
  </si>
  <si>
    <t>Внутри респуб-лики</t>
  </si>
  <si>
    <t>Водоснаб-жение помеще-ний</t>
  </si>
  <si>
    <t>Освеще-ние помеще-ний</t>
  </si>
  <si>
    <t>Аренда помеще-ний</t>
  </si>
  <si>
    <t>Предста-витель-ские расходы</t>
  </si>
  <si>
    <t>Участие адвока-тов</t>
  </si>
  <si>
    <t>Органы, исполняющие наказания и судебные решения</t>
  </si>
  <si>
    <t>Мин-во с/х и прир.рес. (Республ.госсеминспекция)</t>
  </si>
  <si>
    <t>Возмещение расходов юридическим лицам по кредитам</t>
  </si>
  <si>
    <t>Расходы на реализацию проекта "Покупай приднестровское!"</t>
  </si>
  <si>
    <t>ГП проведения приватизации и разгосударствления</t>
  </si>
  <si>
    <t>Погашение кредиторской задолжен. по программе "Приоритет"</t>
  </si>
  <si>
    <t>Денежные компенса-ции</t>
  </si>
  <si>
    <t>Из Экологич. фонда</t>
  </si>
  <si>
    <t>объектов соц. культ. назнач.</t>
  </si>
  <si>
    <t>админ. зданий</t>
  </si>
  <si>
    <t>Уплата % по          внутр-м кредитам</t>
  </si>
  <si>
    <t>"О внесении изменений и дополнения в Закон Приднестровской Молдавской Республики</t>
  </si>
  <si>
    <t>Плановые расходы республиканского бюджета  на 2018 год</t>
  </si>
  <si>
    <t>ТРАНС. УСЛУГИ</t>
  </si>
  <si>
    <t>Содержание помещений</t>
  </si>
  <si>
    <t>Приобр. и установка счетчик.</t>
  </si>
  <si>
    <t>Стипендии</t>
  </si>
  <si>
    <t>Компен-сация             тр-ных расходов инвалидам</t>
  </si>
  <si>
    <t>ТРАНС-ФЕРТЫ ЗА ГРАНИЦУ</t>
  </si>
  <si>
    <t>СОЗДАНИЕ ГОСУД. РЕЗЕРВОВ</t>
  </si>
  <si>
    <t>Создание гос. резервов</t>
  </si>
  <si>
    <t>Предо-ставление займов финанс. учр-ям</t>
  </si>
  <si>
    <t>Погашение          внутр-х кредитов</t>
  </si>
  <si>
    <t>Текущие трансф. на продукцию и услуги</t>
  </si>
  <si>
    <t>Министерство экономич. развития (Агенство по инвестициям)</t>
  </si>
  <si>
    <t>РАСХОДЫ ОТ ОКАЗАНИЯ ПЛАТНЫХ УСЛУГ - всего</t>
  </si>
  <si>
    <t>Приобр.   тр-ных          ср-в для инвалидов</t>
  </si>
  <si>
    <t>Страх. комп. на обяз. страх-е</t>
  </si>
  <si>
    <t>СРЕДСТВА, ПЕРЕДА-ВАЕМ. БЮДЖ.    ДР. УР.</t>
  </si>
  <si>
    <t>ПРИОБР. ПРЕДМ. СНАБЖ. И РАСХ. МАТЕР.</t>
  </si>
  <si>
    <t>КОМАН-ДИРОВКИ И СЛУЖ. РАЗЪЕЗДЫ</t>
  </si>
  <si>
    <t>ПРОЧИЕ ТЕК. РАСХ. НА ЗАКУП. ТОВ.</t>
  </si>
  <si>
    <t>Гос. и местн. симво-лика</t>
  </si>
  <si>
    <t>Усл. научно-исслед. орг-ций</t>
  </si>
  <si>
    <t>КАПИ-ТАЛЬНЫЕ РАСХОДЫ</t>
  </si>
  <si>
    <t>ФИНАНСОВАЯ ПОМОЩЬ БЮДЖЕТАМ ДР. УРОВНЕЙ</t>
  </si>
  <si>
    <t>Погашение задолженности по программе ремонтно-восстановит. работ дамб реки Днестр, требующих укрепления</t>
  </si>
  <si>
    <t>Тов. и усл., не отнес.                к др. гр.</t>
  </si>
  <si>
    <t>Приложение ___</t>
  </si>
  <si>
    <t>[240230]</t>
  </si>
  <si>
    <t>Кап. влож. в строит-во объектов соц, культ. назнач.</t>
  </si>
  <si>
    <t>[240250]</t>
  </si>
  <si>
    <t>Кап. влож. в строит-во ком. Объектов</t>
  </si>
  <si>
    <t>с учетом закона № 293-ЗИ</t>
  </si>
  <si>
    <t>к Закону №  304-ЗИД-VI</t>
  </si>
  <si>
    <t>Действующая редакция</t>
  </si>
  <si>
    <t>Предлогаемая редакция</t>
  </si>
  <si>
    <t>отклонения</t>
  </si>
  <si>
    <t xml:space="preserve">Сравнительная таблица </t>
  </si>
  <si>
    <t xml:space="preserve">к проекту закона Приднестровской Молдавской Республики </t>
  </si>
  <si>
    <t xml:space="preserve">"О внесении изменений  в Закон Приднестровской Молдавской Республики </t>
  </si>
  <si>
    <t>Плановые расходы республиканского бюджета на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</si>
</sst>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b/>
      <sz val="10"/>
      <color indexed="10"/>
      <name val="Arial Narrow"/>
      <family val="2"/>
    </font>
    <font>
      <i/>
      <sz val="10"/>
      <name val="Times New Roman"/>
      <family val="1"/>
    </font>
    <font>
      <i/>
      <sz val="10"/>
      <name val="Arial Narrow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10" fillId="0" borderId="0" xfId="0" applyNumberFormat="1" applyFont="1" applyFill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PageLayoutView="90" workbookViewId="0" topLeftCell="A1">
      <pane xSplit="4" ySplit="14" topLeftCell="F21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4" sqref="A4:F4"/>
    </sheetView>
  </sheetViews>
  <sheetFormatPr defaultColWidth="11.375" defaultRowHeight="12.75"/>
  <cols>
    <col min="1" max="1" width="7.875" style="5" customWidth="1"/>
    <col min="2" max="2" width="8.00390625" style="5" customWidth="1"/>
    <col min="3" max="3" width="9.625" style="5" customWidth="1"/>
    <col min="4" max="4" width="78.625" style="6" customWidth="1"/>
    <col min="5" max="5" width="26.00390625" style="3" customWidth="1"/>
    <col min="6" max="6" width="25.375" style="3" customWidth="1"/>
    <col min="7" max="7" width="23.875" style="3" customWidth="1"/>
    <col min="8" max="16384" width="11.375" style="4" customWidth="1"/>
  </cols>
  <sheetData>
    <row r="1" spans="1:7" s="42" customFormat="1" ht="13.5" customHeight="1">
      <c r="A1" s="45"/>
      <c r="B1" s="46"/>
      <c r="C1" s="46"/>
      <c r="D1" s="46"/>
      <c r="E1" s="46"/>
      <c r="F1" s="46"/>
      <c r="G1" s="46"/>
    </row>
    <row r="2" spans="1:7" s="42" customFormat="1" ht="13.5" customHeight="1">
      <c r="A2" s="67" t="s">
        <v>538</v>
      </c>
      <c r="B2" s="67"/>
      <c r="C2" s="67"/>
      <c r="D2" s="67"/>
      <c r="E2" s="67"/>
      <c r="F2" s="67"/>
      <c r="G2" s="53"/>
    </row>
    <row r="3" spans="1:7" s="42" customFormat="1" ht="13.5" customHeight="1">
      <c r="A3" s="67" t="s">
        <v>539</v>
      </c>
      <c r="B3" s="67"/>
      <c r="C3" s="67"/>
      <c r="D3" s="67"/>
      <c r="E3" s="67"/>
      <c r="F3" s="67"/>
      <c r="G3" s="53"/>
    </row>
    <row r="4" spans="1:7" s="42" customFormat="1" ht="13.5" customHeight="1">
      <c r="A4" s="67" t="s">
        <v>540</v>
      </c>
      <c r="B4" s="67"/>
      <c r="C4" s="67"/>
      <c r="D4" s="67"/>
      <c r="E4" s="67"/>
      <c r="F4" s="67"/>
      <c r="G4" s="53"/>
    </row>
    <row r="5" spans="1:7" s="42" customFormat="1" ht="13.5" customHeight="1">
      <c r="A5" s="67" t="s">
        <v>470</v>
      </c>
      <c r="B5" s="67"/>
      <c r="C5" s="67"/>
      <c r="D5" s="67"/>
      <c r="E5" s="67"/>
      <c r="F5" s="67"/>
      <c r="G5" s="53"/>
    </row>
    <row r="6" spans="1:7" ht="12" customHeight="1">
      <c r="A6" s="53"/>
      <c r="B6" s="53"/>
      <c r="C6" s="53"/>
      <c r="D6" s="53"/>
      <c r="E6" s="53"/>
      <c r="F6" s="53"/>
      <c r="G6" s="53"/>
    </row>
    <row r="7" spans="1:7" ht="13.5" customHeight="1">
      <c r="A7" s="53"/>
      <c r="B7" s="54"/>
      <c r="C7" s="54"/>
      <c r="D7" s="54"/>
      <c r="E7" s="54"/>
      <c r="F7" s="55"/>
      <c r="G7" s="56" t="s">
        <v>469</v>
      </c>
    </row>
    <row r="8" spans="1:7" ht="13.5" customHeight="1">
      <c r="A8" s="53"/>
      <c r="B8" s="57"/>
      <c r="C8" s="57"/>
      <c r="D8" s="57"/>
      <c r="E8" s="57"/>
      <c r="F8" s="55"/>
      <c r="G8" s="58" t="s">
        <v>468</v>
      </c>
    </row>
    <row r="9" spans="1:7" ht="15.75" customHeight="1">
      <c r="A9" s="53"/>
      <c r="B9" s="54"/>
      <c r="C9" s="54"/>
      <c r="D9" s="54"/>
      <c r="E9" s="54"/>
      <c r="F9" s="55"/>
      <c r="G9" s="56" t="s">
        <v>470</v>
      </c>
    </row>
    <row r="10" spans="1:7" ht="15.75" customHeight="1">
      <c r="A10" s="59"/>
      <c r="B10" s="59"/>
      <c r="C10" s="59"/>
      <c r="D10" s="60"/>
      <c r="E10" s="59"/>
      <c r="F10" s="59"/>
      <c r="G10" s="59"/>
    </row>
    <row r="11" spans="1:7" ht="17.25" customHeight="1">
      <c r="A11" s="61"/>
      <c r="B11" s="62"/>
      <c r="C11" s="62" t="s">
        <v>541</v>
      </c>
      <c r="D11" s="62"/>
      <c r="E11" s="61"/>
      <c r="F11" s="61"/>
      <c r="G11" s="61"/>
    </row>
    <row r="12" spans="1:7" s="33" customFormat="1" ht="21.75" customHeight="1">
      <c r="A12" s="68" t="s">
        <v>452</v>
      </c>
      <c r="B12" s="68"/>
      <c r="C12" s="68" t="s">
        <v>451</v>
      </c>
      <c r="D12" s="63" t="s">
        <v>327</v>
      </c>
      <c r="E12" s="64" t="s">
        <v>535</v>
      </c>
      <c r="F12" s="64" t="s">
        <v>536</v>
      </c>
      <c r="G12" s="64" t="s">
        <v>537</v>
      </c>
    </row>
    <row r="13" spans="1:7" s="33" customFormat="1" ht="45.75" customHeight="1">
      <c r="A13" s="68" t="s">
        <v>449</v>
      </c>
      <c r="B13" s="68" t="s">
        <v>450</v>
      </c>
      <c r="C13" s="68"/>
      <c r="D13" s="63"/>
      <c r="E13" s="65"/>
      <c r="F13" s="65"/>
      <c r="G13" s="65"/>
    </row>
    <row r="14" spans="1:7" s="33" customFormat="1" ht="15" customHeight="1">
      <c r="A14" s="68"/>
      <c r="B14" s="68"/>
      <c r="C14" s="68"/>
      <c r="D14" s="63"/>
      <c r="E14" s="66"/>
      <c r="F14" s="66"/>
      <c r="G14" s="66"/>
    </row>
    <row r="15" spans="1:7" s="12" customFormat="1" ht="12.75">
      <c r="A15" s="9"/>
      <c r="B15" s="9"/>
      <c r="C15" s="9"/>
      <c r="D15" s="10"/>
      <c r="E15" s="11"/>
      <c r="F15" s="11"/>
      <c r="G15" s="11"/>
    </row>
    <row r="16" spans="1:7" s="12" customFormat="1" ht="12.75">
      <c r="A16" s="14" t="s">
        <v>0</v>
      </c>
      <c r="B16" s="35"/>
      <c r="C16" s="14" t="s">
        <v>1</v>
      </c>
      <c r="D16" s="15" t="s">
        <v>2</v>
      </c>
      <c r="E16" s="16">
        <v>157790382</v>
      </c>
      <c r="F16" s="16">
        <v>157790382</v>
      </c>
      <c r="G16" s="16">
        <f>F16-E16</f>
        <v>0</v>
      </c>
    </row>
    <row r="17" spans="1:7" s="12" customFormat="1" ht="12.75">
      <c r="A17" s="17" t="s">
        <v>3</v>
      </c>
      <c r="B17" s="17" t="s">
        <v>3</v>
      </c>
      <c r="C17" s="17" t="s">
        <v>1</v>
      </c>
      <c r="D17" s="18" t="s">
        <v>4</v>
      </c>
      <c r="E17" s="19">
        <v>19120089</v>
      </c>
      <c r="F17" s="19">
        <v>19120089</v>
      </c>
      <c r="G17" s="19">
        <f aca="true" t="shared" si="0" ref="G17:G80">F17-E17</f>
        <v>0</v>
      </c>
    </row>
    <row r="18" spans="1:7" ht="12.75">
      <c r="A18" s="20" t="s">
        <v>1</v>
      </c>
      <c r="B18" s="20" t="s">
        <v>1</v>
      </c>
      <c r="C18" s="20" t="s">
        <v>5</v>
      </c>
      <c r="D18" s="21" t="s">
        <v>6</v>
      </c>
      <c r="E18" s="22">
        <v>19120089</v>
      </c>
      <c r="F18" s="22">
        <v>19120089</v>
      </c>
      <c r="G18" s="22">
        <f t="shared" si="0"/>
        <v>0</v>
      </c>
    </row>
    <row r="19" spans="1:7" s="12" customFormat="1" ht="12.75">
      <c r="A19" s="17" t="s">
        <v>3</v>
      </c>
      <c r="B19" s="17" t="s">
        <v>7</v>
      </c>
      <c r="C19" s="17" t="s">
        <v>1</v>
      </c>
      <c r="D19" s="18" t="s">
        <v>8</v>
      </c>
      <c r="E19" s="19">
        <v>26147726</v>
      </c>
      <c r="F19" s="19">
        <v>26147726</v>
      </c>
      <c r="G19" s="19">
        <f t="shared" si="0"/>
        <v>0</v>
      </c>
    </row>
    <row r="20" spans="1:7" ht="12.75">
      <c r="A20" s="20" t="s">
        <v>1</v>
      </c>
      <c r="B20" s="20" t="s">
        <v>1</v>
      </c>
      <c r="C20" s="20" t="s">
        <v>9</v>
      </c>
      <c r="D20" s="21" t="s">
        <v>10</v>
      </c>
      <c r="E20" s="22">
        <v>16326623</v>
      </c>
      <c r="F20" s="22">
        <v>16326623</v>
      </c>
      <c r="G20" s="22">
        <f t="shared" si="0"/>
        <v>0</v>
      </c>
    </row>
    <row r="21" spans="1:7" ht="12.75">
      <c r="A21" s="20" t="s">
        <v>1</v>
      </c>
      <c r="B21" s="20" t="s">
        <v>1</v>
      </c>
      <c r="C21" s="20" t="s">
        <v>11</v>
      </c>
      <c r="D21" s="21" t="s">
        <v>12</v>
      </c>
      <c r="E21" s="22">
        <v>8336997</v>
      </c>
      <c r="F21" s="22">
        <v>8336997</v>
      </c>
      <c r="G21" s="22">
        <f t="shared" si="0"/>
        <v>0</v>
      </c>
    </row>
    <row r="22" spans="1:7" ht="12.75">
      <c r="A22" s="20" t="s">
        <v>1</v>
      </c>
      <c r="B22" s="20" t="s">
        <v>1</v>
      </c>
      <c r="C22" s="20" t="s">
        <v>13</v>
      </c>
      <c r="D22" s="23" t="s">
        <v>14</v>
      </c>
      <c r="E22" s="22">
        <v>1484106</v>
      </c>
      <c r="F22" s="22">
        <v>1484106</v>
      </c>
      <c r="G22" s="22">
        <f t="shared" si="0"/>
        <v>0</v>
      </c>
    </row>
    <row r="23" spans="1:7" s="33" customFormat="1" ht="12.75">
      <c r="A23" s="36" t="s">
        <v>3</v>
      </c>
      <c r="B23" s="36" t="s">
        <v>15</v>
      </c>
      <c r="C23" s="36" t="s">
        <v>1</v>
      </c>
      <c r="D23" s="37" t="s">
        <v>16</v>
      </c>
      <c r="E23" s="38">
        <v>66486959</v>
      </c>
      <c r="F23" s="38">
        <v>66486959</v>
      </c>
      <c r="G23" s="38">
        <f t="shared" si="0"/>
        <v>0</v>
      </c>
    </row>
    <row r="24" spans="1:7" s="42" customFormat="1" ht="12.75">
      <c r="A24" s="39" t="s">
        <v>1</v>
      </c>
      <c r="B24" s="39" t="s">
        <v>1</v>
      </c>
      <c r="C24" s="39" t="s">
        <v>17</v>
      </c>
      <c r="D24" s="40" t="s">
        <v>18</v>
      </c>
      <c r="E24" s="41">
        <v>13699723</v>
      </c>
      <c r="F24" s="41">
        <v>13699723</v>
      </c>
      <c r="G24" s="41">
        <f t="shared" si="0"/>
        <v>0</v>
      </c>
    </row>
    <row r="25" spans="1:7" s="42" customFormat="1" ht="12.75">
      <c r="A25" s="39" t="s">
        <v>1</v>
      </c>
      <c r="B25" s="39" t="s">
        <v>1</v>
      </c>
      <c r="C25" s="39" t="s">
        <v>19</v>
      </c>
      <c r="D25" s="40" t="s">
        <v>20</v>
      </c>
      <c r="E25" s="41">
        <v>5331139</v>
      </c>
      <c r="F25" s="41">
        <v>5331139</v>
      </c>
      <c r="G25" s="41">
        <f t="shared" si="0"/>
        <v>0</v>
      </c>
    </row>
    <row r="26" spans="1:7" s="42" customFormat="1" ht="12.75">
      <c r="A26" s="39" t="s">
        <v>1</v>
      </c>
      <c r="B26" s="39" t="s">
        <v>1</v>
      </c>
      <c r="C26" s="39" t="s">
        <v>21</v>
      </c>
      <c r="D26" s="40" t="s">
        <v>22</v>
      </c>
      <c r="E26" s="41">
        <v>3554116</v>
      </c>
      <c r="F26" s="41">
        <v>3554116</v>
      </c>
      <c r="G26" s="41">
        <f t="shared" si="0"/>
        <v>0</v>
      </c>
    </row>
    <row r="27" spans="1:7" s="42" customFormat="1" ht="12.75">
      <c r="A27" s="39" t="s">
        <v>1</v>
      </c>
      <c r="B27" s="39" t="s">
        <v>1</v>
      </c>
      <c r="C27" s="39" t="s">
        <v>23</v>
      </c>
      <c r="D27" s="40" t="s">
        <v>24</v>
      </c>
      <c r="E27" s="41">
        <v>3980827</v>
      </c>
      <c r="F27" s="41">
        <v>3980827</v>
      </c>
      <c r="G27" s="41">
        <f t="shared" si="0"/>
        <v>0</v>
      </c>
    </row>
    <row r="28" spans="1:7" s="42" customFormat="1" ht="12.75">
      <c r="A28" s="39" t="s">
        <v>1</v>
      </c>
      <c r="B28" s="39" t="s">
        <v>1</v>
      </c>
      <c r="C28" s="39" t="s">
        <v>25</v>
      </c>
      <c r="D28" s="43" t="s">
        <v>26</v>
      </c>
      <c r="E28" s="41">
        <v>4595846</v>
      </c>
      <c r="F28" s="41">
        <v>4595846</v>
      </c>
      <c r="G28" s="41">
        <f t="shared" si="0"/>
        <v>0</v>
      </c>
    </row>
    <row r="29" spans="1:7" s="42" customFormat="1" ht="12.75">
      <c r="A29" s="39" t="s">
        <v>1</v>
      </c>
      <c r="B29" s="39" t="s">
        <v>1</v>
      </c>
      <c r="C29" s="39" t="s">
        <v>27</v>
      </c>
      <c r="D29" s="40" t="s">
        <v>28</v>
      </c>
      <c r="E29" s="41">
        <v>6259444</v>
      </c>
      <c r="F29" s="41">
        <v>6259444</v>
      </c>
      <c r="G29" s="41">
        <f t="shared" si="0"/>
        <v>0</v>
      </c>
    </row>
    <row r="30" spans="1:7" s="42" customFormat="1" ht="12.75">
      <c r="A30" s="39" t="s">
        <v>1</v>
      </c>
      <c r="B30" s="39" t="s">
        <v>1</v>
      </c>
      <c r="C30" s="39" t="s">
        <v>29</v>
      </c>
      <c r="D30" s="40" t="s">
        <v>30</v>
      </c>
      <c r="E30" s="41">
        <v>6061311</v>
      </c>
      <c r="F30" s="41">
        <v>6061311</v>
      </c>
      <c r="G30" s="41">
        <f t="shared" si="0"/>
        <v>0</v>
      </c>
    </row>
    <row r="31" spans="1:7" s="42" customFormat="1" ht="12.75">
      <c r="A31" s="39" t="s">
        <v>1</v>
      </c>
      <c r="B31" s="39" t="s">
        <v>1</v>
      </c>
      <c r="C31" s="39" t="s">
        <v>31</v>
      </c>
      <c r="D31" s="40" t="s">
        <v>32</v>
      </c>
      <c r="E31" s="41">
        <v>1124750</v>
      </c>
      <c r="F31" s="41">
        <v>1124750</v>
      </c>
      <c r="G31" s="41">
        <f t="shared" si="0"/>
        <v>0</v>
      </c>
    </row>
    <row r="32" spans="1:7" s="42" customFormat="1" ht="12.75">
      <c r="A32" s="39" t="s">
        <v>1</v>
      </c>
      <c r="B32" s="39" t="s">
        <v>1</v>
      </c>
      <c r="C32" s="39" t="s">
        <v>33</v>
      </c>
      <c r="D32" s="40" t="s">
        <v>34</v>
      </c>
      <c r="E32" s="41">
        <v>1233241</v>
      </c>
      <c r="F32" s="41">
        <v>1233241</v>
      </c>
      <c r="G32" s="41">
        <f t="shared" si="0"/>
        <v>0</v>
      </c>
    </row>
    <row r="33" spans="1:7" s="42" customFormat="1" ht="12.75">
      <c r="A33" s="39" t="s">
        <v>1</v>
      </c>
      <c r="B33" s="39" t="s">
        <v>1</v>
      </c>
      <c r="C33" s="39" t="s">
        <v>35</v>
      </c>
      <c r="D33" s="40" t="s">
        <v>36</v>
      </c>
      <c r="E33" s="41">
        <v>2029430</v>
      </c>
      <c r="F33" s="41">
        <v>2029430</v>
      </c>
      <c r="G33" s="41">
        <f t="shared" si="0"/>
        <v>0</v>
      </c>
    </row>
    <row r="34" spans="1:7" s="42" customFormat="1" ht="12.75">
      <c r="A34" s="39" t="s">
        <v>1</v>
      </c>
      <c r="B34" s="39" t="s">
        <v>1</v>
      </c>
      <c r="C34" s="39" t="s">
        <v>37</v>
      </c>
      <c r="D34" s="40" t="s">
        <v>38</v>
      </c>
      <c r="E34" s="41">
        <v>2659357</v>
      </c>
      <c r="F34" s="41">
        <v>2659357</v>
      </c>
      <c r="G34" s="41">
        <f t="shared" si="0"/>
        <v>0</v>
      </c>
    </row>
    <row r="35" spans="1:7" s="42" customFormat="1" ht="12.75">
      <c r="A35" s="39" t="s">
        <v>1</v>
      </c>
      <c r="B35" s="39" t="s">
        <v>1</v>
      </c>
      <c r="C35" s="39" t="s">
        <v>39</v>
      </c>
      <c r="D35" s="40" t="s">
        <v>40</v>
      </c>
      <c r="E35" s="41">
        <v>1341440</v>
      </c>
      <c r="F35" s="41">
        <v>1341440</v>
      </c>
      <c r="G35" s="41">
        <f t="shared" si="0"/>
        <v>0</v>
      </c>
    </row>
    <row r="36" spans="1:7" s="42" customFormat="1" ht="12.75">
      <c r="A36" s="39" t="s">
        <v>1</v>
      </c>
      <c r="B36" s="39" t="s">
        <v>1</v>
      </c>
      <c r="C36" s="39" t="s">
        <v>41</v>
      </c>
      <c r="D36" s="40" t="s">
        <v>42</v>
      </c>
      <c r="E36" s="41">
        <v>2646476</v>
      </c>
      <c r="F36" s="41">
        <v>2646476</v>
      </c>
      <c r="G36" s="41">
        <f t="shared" si="0"/>
        <v>0</v>
      </c>
    </row>
    <row r="37" spans="1:7" s="42" customFormat="1" ht="12.75">
      <c r="A37" s="39" t="s">
        <v>1</v>
      </c>
      <c r="B37" s="39" t="s">
        <v>1</v>
      </c>
      <c r="C37" s="39" t="s">
        <v>43</v>
      </c>
      <c r="D37" s="40" t="s">
        <v>44</v>
      </c>
      <c r="E37" s="41">
        <v>827043</v>
      </c>
      <c r="F37" s="41">
        <v>827043</v>
      </c>
      <c r="G37" s="41">
        <f t="shared" si="0"/>
        <v>0</v>
      </c>
    </row>
    <row r="38" spans="1:7" s="42" customFormat="1" ht="12.75">
      <c r="A38" s="39" t="s">
        <v>1</v>
      </c>
      <c r="B38" s="39" t="s">
        <v>1</v>
      </c>
      <c r="C38" s="39" t="s">
        <v>45</v>
      </c>
      <c r="D38" s="40" t="s">
        <v>46</v>
      </c>
      <c r="E38" s="41">
        <v>9137707</v>
      </c>
      <c r="F38" s="41">
        <v>9137707</v>
      </c>
      <c r="G38" s="41">
        <f t="shared" si="0"/>
        <v>0</v>
      </c>
    </row>
    <row r="39" spans="1:7" s="42" customFormat="1" ht="12.75">
      <c r="A39" s="39" t="s">
        <v>1</v>
      </c>
      <c r="B39" s="39" t="s">
        <v>1</v>
      </c>
      <c r="C39" s="39" t="s">
        <v>47</v>
      </c>
      <c r="D39" s="40" t="s">
        <v>48</v>
      </c>
      <c r="E39" s="41">
        <v>2005109</v>
      </c>
      <c r="F39" s="41">
        <v>2005109</v>
      </c>
      <c r="G39" s="41">
        <f t="shared" si="0"/>
        <v>0</v>
      </c>
    </row>
    <row r="40" spans="1:7" s="33" customFormat="1" ht="12.75">
      <c r="A40" s="36" t="s">
        <v>3</v>
      </c>
      <c r="B40" s="36" t="s">
        <v>49</v>
      </c>
      <c r="C40" s="36" t="s">
        <v>1</v>
      </c>
      <c r="D40" s="37" t="s">
        <v>50</v>
      </c>
      <c r="E40" s="38">
        <v>23934431</v>
      </c>
      <c r="F40" s="38">
        <v>23934431</v>
      </c>
      <c r="G40" s="38">
        <f t="shared" si="0"/>
        <v>0</v>
      </c>
    </row>
    <row r="41" spans="1:7" s="42" customFormat="1" ht="12.75">
      <c r="A41" s="39" t="s">
        <v>1</v>
      </c>
      <c r="B41" s="39" t="s">
        <v>1</v>
      </c>
      <c r="C41" s="39" t="s">
        <v>45</v>
      </c>
      <c r="D41" s="40" t="s">
        <v>51</v>
      </c>
      <c r="E41" s="41">
        <v>23934431</v>
      </c>
      <c r="F41" s="41">
        <v>23934431</v>
      </c>
      <c r="G41" s="41">
        <f t="shared" si="0"/>
        <v>0</v>
      </c>
    </row>
    <row r="42" spans="1:7" s="33" customFormat="1" ht="12.75">
      <c r="A42" s="36" t="s">
        <v>3</v>
      </c>
      <c r="B42" s="36" t="s">
        <v>52</v>
      </c>
      <c r="C42" s="36" t="s">
        <v>1</v>
      </c>
      <c r="D42" s="37" t="s">
        <v>53</v>
      </c>
      <c r="E42" s="38">
        <v>12939447</v>
      </c>
      <c r="F42" s="38">
        <v>12939447</v>
      </c>
      <c r="G42" s="38">
        <f t="shared" si="0"/>
        <v>0</v>
      </c>
    </row>
    <row r="43" spans="1:7" s="42" customFormat="1" ht="12.75">
      <c r="A43" s="39"/>
      <c r="B43" s="39"/>
      <c r="C43" s="39" t="s">
        <v>17</v>
      </c>
      <c r="D43" s="40" t="s">
        <v>514</v>
      </c>
      <c r="E43" s="41">
        <v>1333619</v>
      </c>
      <c r="F43" s="41">
        <v>1333619</v>
      </c>
      <c r="G43" s="41">
        <f t="shared" si="0"/>
        <v>0</v>
      </c>
    </row>
    <row r="44" spans="1:7" s="42" customFormat="1" ht="12.75">
      <c r="A44" s="39" t="s">
        <v>1</v>
      </c>
      <c r="B44" s="39" t="s">
        <v>1</v>
      </c>
      <c r="C44" s="39" t="s">
        <v>25</v>
      </c>
      <c r="D44" s="40" t="s">
        <v>54</v>
      </c>
      <c r="E44" s="41">
        <v>7510496</v>
      </c>
      <c r="F44" s="41">
        <v>7510496</v>
      </c>
      <c r="G44" s="41">
        <f t="shared" si="0"/>
        <v>0</v>
      </c>
    </row>
    <row r="45" spans="1:7" s="42" customFormat="1" ht="12.75">
      <c r="A45" s="39" t="s">
        <v>1</v>
      </c>
      <c r="B45" s="39" t="s">
        <v>1</v>
      </c>
      <c r="C45" s="39" t="s">
        <v>29</v>
      </c>
      <c r="D45" s="40" t="s">
        <v>55</v>
      </c>
      <c r="E45" s="41">
        <v>4095332</v>
      </c>
      <c r="F45" s="41">
        <v>4095332</v>
      </c>
      <c r="G45" s="41">
        <f t="shared" si="0"/>
        <v>0</v>
      </c>
    </row>
    <row r="46" spans="1:7" s="33" customFormat="1" ht="12.75">
      <c r="A46" s="36" t="s">
        <v>3</v>
      </c>
      <c r="B46" s="36" t="s">
        <v>56</v>
      </c>
      <c r="C46" s="36" t="s">
        <v>1</v>
      </c>
      <c r="D46" s="37" t="s">
        <v>57</v>
      </c>
      <c r="E46" s="38">
        <v>2635133</v>
      </c>
      <c r="F46" s="38">
        <v>2635133</v>
      </c>
      <c r="G46" s="38">
        <f t="shared" si="0"/>
        <v>0</v>
      </c>
    </row>
    <row r="47" spans="1:7" s="42" customFormat="1" ht="12.75">
      <c r="A47" s="39" t="s">
        <v>1</v>
      </c>
      <c r="B47" s="39" t="s">
        <v>1</v>
      </c>
      <c r="C47" s="39" t="s">
        <v>47</v>
      </c>
      <c r="D47" s="40" t="s">
        <v>58</v>
      </c>
      <c r="E47" s="41">
        <v>2635133</v>
      </c>
      <c r="F47" s="41">
        <v>2635133</v>
      </c>
      <c r="G47" s="41">
        <f t="shared" si="0"/>
        <v>0</v>
      </c>
    </row>
    <row r="48" spans="1:7" s="33" customFormat="1" ht="12.75">
      <c r="A48" s="36" t="s">
        <v>3</v>
      </c>
      <c r="B48" s="36" t="s">
        <v>59</v>
      </c>
      <c r="C48" s="36" t="s">
        <v>1</v>
      </c>
      <c r="D48" s="37" t="s">
        <v>60</v>
      </c>
      <c r="E48" s="38">
        <v>6526597</v>
      </c>
      <c r="F48" s="38">
        <v>6526597</v>
      </c>
      <c r="G48" s="38">
        <f t="shared" si="0"/>
        <v>0</v>
      </c>
    </row>
    <row r="49" spans="1:7" ht="12.75">
      <c r="A49" s="20" t="s">
        <v>1</v>
      </c>
      <c r="B49" s="20" t="s">
        <v>1</v>
      </c>
      <c r="C49" s="20" t="s">
        <v>61</v>
      </c>
      <c r="D49" s="21" t="s">
        <v>62</v>
      </c>
      <c r="E49" s="22">
        <v>6526597</v>
      </c>
      <c r="F49" s="22">
        <v>6526597</v>
      </c>
      <c r="G49" s="22">
        <f t="shared" si="0"/>
        <v>0</v>
      </c>
    </row>
    <row r="50" spans="1:7" ht="12.75">
      <c r="A50" s="20"/>
      <c r="B50" s="20"/>
      <c r="C50" s="20"/>
      <c r="D50" s="21"/>
      <c r="E50" s="22">
        <v>0</v>
      </c>
      <c r="F50" s="22">
        <v>0</v>
      </c>
      <c r="G50" s="22">
        <f t="shared" si="0"/>
        <v>0</v>
      </c>
    </row>
    <row r="51" spans="1:7" s="12" customFormat="1" ht="21" customHeight="1">
      <c r="A51" s="14" t="s">
        <v>63</v>
      </c>
      <c r="B51" s="35"/>
      <c r="C51" s="14" t="s">
        <v>1</v>
      </c>
      <c r="D51" s="24" t="s">
        <v>64</v>
      </c>
      <c r="E51" s="16">
        <v>32367611</v>
      </c>
      <c r="F51" s="16">
        <v>33927430</v>
      </c>
      <c r="G51" s="16">
        <f t="shared" si="0"/>
        <v>1559819</v>
      </c>
    </row>
    <row r="52" spans="1:7" s="12" customFormat="1" ht="12.75">
      <c r="A52" s="17" t="s">
        <v>7</v>
      </c>
      <c r="B52" s="17" t="s">
        <v>3</v>
      </c>
      <c r="C52" s="17" t="s">
        <v>1</v>
      </c>
      <c r="D52" s="18" t="s">
        <v>65</v>
      </c>
      <c r="E52" s="19">
        <v>3062605</v>
      </c>
      <c r="F52" s="19">
        <v>3228048</v>
      </c>
      <c r="G52" s="19">
        <f t="shared" si="0"/>
        <v>165443</v>
      </c>
    </row>
    <row r="53" spans="1:7" ht="12.75">
      <c r="A53" s="20" t="s">
        <v>1</v>
      </c>
      <c r="B53" s="20" t="s">
        <v>1</v>
      </c>
      <c r="C53" s="20" t="s">
        <v>66</v>
      </c>
      <c r="D53" s="21" t="s">
        <v>67</v>
      </c>
      <c r="E53" s="22">
        <v>3062605</v>
      </c>
      <c r="F53" s="22">
        <v>3228048</v>
      </c>
      <c r="G53" s="22">
        <f t="shared" si="0"/>
        <v>165443</v>
      </c>
    </row>
    <row r="54" spans="1:7" s="12" customFormat="1" ht="12.75">
      <c r="A54" s="17" t="s">
        <v>7</v>
      </c>
      <c r="B54" s="17" t="s">
        <v>7</v>
      </c>
      <c r="C54" s="17" t="s">
        <v>1</v>
      </c>
      <c r="D54" s="25" t="s">
        <v>68</v>
      </c>
      <c r="E54" s="19">
        <v>7223586</v>
      </c>
      <c r="F54" s="19">
        <v>7230083</v>
      </c>
      <c r="G54" s="19">
        <f t="shared" si="0"/>
        <v>6497</v>
      </c>
    </row>
    <row r="55" spans="1:7" ht="12.75">
      <c r="A55" s="20" t="s">
        <v>1</v>
      </c>
      <c r="B55" s="20" t="s">
        <v>1</v>
      </c>
      <c r="C55" s="20" t="s">
        <v>69</v>
      </c>
      <c r="D55" s="21" t="s">
        <v>70</v>
      </c>
      <c r="E55" s="22">
        <v>7223586</v>
      </c>
      <c r="F55" s="22">
        <v>7230083</v>
      </c>
      <c r="G55" s="22">
        <f t="shared" si="0"/>
        <v>6497</v>
      </c>
    </row>
    <row r="56" spans="1:7" s="12" customFormat="1" ht="12.75">
      <c r="A56" s="17" t="s">
        <v>7</v>
      </c>
      <c r="B56" s="17" t="s">
        <v>15</v>
      </c>
      <c r="C56" s="17" t="s">
        <v>1</v>
      </c>
      <c r="D56" s="25" t="s">
        <v>71</v>
      </c>
      <c r="E56" s="19">
        <v>17681108</v>
      </c>
      <c r="F56" s="19">
        <v>18896610</v>
      </c>
      <c r="G56" s="19">
        <f t="shared" si="0"/>
        <v>1215502</v>
      </c>
    </row>
    <row r="57" spans="1:7" ht="12.75">
      <c r="A57" s="20" t="s">
        <v>1</v>
      </c>
      <c r="B57" s="20" t="s">
        <v>1</v>
      </c>
      <c r="C57" s="20" t="s">
        <v>72</v>
      </c>
      <c r="D57" s="23" t="s">
        <v>73</v>
      </c>
      <c r="E57" s="22">
        <v>17681108</v>
      </c>
      <c r="F57" s="22">
        <v>18896610</v>
      </c>
      <c r="G57" s="22">
        <f t="shared" si="0"/>
        <v>1215502</v>
      </c>
    </row>
    <row r="58" spans="1:7" s="12" customFormat="1" ht="12.75">
      <c r="A58" s="17" t="s">
        <v>7</v>
      </c>
      <c r="B58" s="17" t="s">
        <v>49</v>
      </c>
      <c r="C58" s="17" t="s">
        <v>1</v>
      </c>
      <c r="D58" s="25" t="s">
        <v>74</v>
      </c>
      <c r="E58" s="19">
        <v>3876073</v>
      </c>
      <c r="F58" s="19">
        <v>4048450</v>
      </c>
      <c r="G58" s="19">
        <f t="shared" si="0"/>
        <v>172377</v>
      </c>
    </row>
    <row r="59" spans="1:7" ht="12.75">
      <c r="A59" s="20" t="s">
        <v>1</v>
      </c>
      <c r="B59" s="20" t="s">
        <v>1</v>
      </c>
      <c r="C59" s="20" t="s">
        <v>75</v>
      </c>
      <c r="D59" s="21" t="s">
        <v>76</v>
      </c>
      <c r="E59" s="22">
        <v>3876073</v>
      </c>
      <c r="F59" s="22">
        <v>4048450</v>
      </c>
      <c r="G59" s="22">
        <f t="shared" si="0"/>
        <v>172377</v>
      </c>
    </row>
    <row r="60" spans="1:7" s="12" customFormat="1" ht="12.75">
      <c r="A60" s="17" t="s">
        <v>7</v>
      </c>
      <c r="B60" s="17" t="s">
        <v>59</v>
      </c>
      <c r="C60" s="17" t="s">
        <v>1</v>
      </c>
      <c r="D60" s="18" t="s">
        <v>77</v>
      </c>
      <c r="E60" s="19">
        <v>524239</v>
      </c>
      <c r="F60" s="19">
        <v>524239</v>
      </c>
      <c r="G60" s="19">
        <f t="shared" si="0"/>
        <v>0</v>
      </c>
    </row>
    <row r="61" spans="1:7" ht="12.75">
      <c r="A61" s="20" t="s">
        <v>1</v>
      </c>
      <c r="B61" s="20" t="s">
        <v>1</v>
      </c>
      <c r="C61" s="20" t="s">
        <v>72</v>
      </c>
      <c r="D61" s="23" t="s">
        <v>78</v>
      </c>
      <c r="E61" s="22">
        <v>524239</v>
      </c>
      <c r="F61" s="22">
        <v>524239</v>
      </c>
      <c r="G61" s="22">
        <f t="shared" si="0"/>
        <v>0</v>
      </c>
    </row>
    <row r="62" spans="1:7" ht="12.75">
      <c r="A62" s="20"/>
      <c r="B62" s="20"/>
      <c r="C62" s="20"/>
      <c r="D62" s="21"/>
      <c r="E62" s="22">
        <v>0</v>
      </c>
      <c r="F62" s="22">
        <v>0</v>
      </c>
      <c r="G62" s="22">
        <f t="shared" si="0"/>
        <v>0</v>
      </c>
    </row>
    <row r="63" spans="1:7" s="12" customFormat="1" ht="21.75" customHeight="1">
      <c r="A63" s="14" t="s">
        <v>79</v>
      </c>
      <c r="B63" s="35"/>
      <c r="C63" s="14" t="s">
        <v>1</v>
      </c>
      <c r="D63" s="15" t="s">
        <v>80</v>
      </c>
      <c r="E63" s="16">
        <v>2082926</v>
      </c>
      <c r="F63" s="16">
        <v>2082926</v>
      </c>
      <c r="G63" s="16">
        <f t="shared" si="0"/>
        <v>0</v>
      </c>
    </row>
    <row r="64" spans="1:7" s="33" customFormat="1" ht="12.75">
      <c r="A64" s="36" t="s">
        <v>15</v>
      </c>
      <c r="B64" s="36" t="s">
        <v>3</v>
      </c>
      <c r="C64" s="36" t="s">
        <v>1</v>
      </c>
      <c r="D64" s="37" t="s">
        <v>81</v>
      </c>
      <c r="E64" s="38">
        <v>2082926</v>
      </c>
      <c r="F64" s="38">
        <v>2082926</v>
      </c>
      <c r="G64" s="38">
        <f t="shared" si="0"/>
        <v>0</v>
      </c>
    </row>
    <row r="65" spans="1:7" s="42" customFormat="1" ht="12.75">
      <c r="A65" s="39" t="s">
        <v>1</v>
      </c>
      <c r="B65" s="39" t="s">
        <v>1</v>
      </c>
      <c r="C65" s="39" t="s">
        <v>27</v>
      </c>
      <c r="D65" s="40" t="s">
        <v>82</v>
      </c>
      <c r="E65" s="41">
        <v>2082926</v>
      </c>
      <c r="F65" s="41">
        <v>2082926</v>
      </c>
      <c r="G65" s="41">
        <f t="shared" si="0"/>
        <v>0</v>
      </c>
    </row>
    <row r="66" spans="1:7" ht="12.75">
      <c r="A66" s="20"/>
      <c r="B66" s="20"/>
      <c r="C66" s="20"/>
      <c r="D66" s="21"/>
      <c r="E66" s="22">
        <v>0</v>
      </c>
      <c r="F66" s="22">
        <v>0</v>
      </c>
      <c r="G66" s="22">
        <f t="shared" si="0"/>
        <v>0</v>
      </c>
    </row>
    <row r="67" spans="1:7" s="12" customFormat="1" ht="21" customHeight="1">
      <c r="A67" s="14" t="s">
        <v>83</v>
      </c>
      <c r="B67" s="35"/>
      <c r="C67" s="14" t="s">
        <v>1</v>
      </c>
      <c r="D67" s="15" t="s">
        <v>84</v>
      </c>
      <c r="E67" s="16">
        <v>203216192</v>
      </c>
      <c r="F67" s="16">
        <v>203216192</v>
      </c>
      <c r="G67" s="16">
        <f t="shared" si="0"/>
        <v>0</v>
      </c>
    </row>
    <row r="68" spans="1:7" s="33" customFormat="1" ht="12.75">
      <c r="A68" s="36" t="s">
        <v>49</v>
      </c>
      <c r="B68" s="36" t="s">
        <v>3</v>
      </c>
      <c r="C68" s="36" t="s">
        <v>1</v>
      </c>
      <c r="D68" s="37" t="s">
        <v>85</v>
      </c>
      <c r="E68" s="38">
        <v>165969000</v>
      </c>
      <c r="F68" s="38">
        <v>165969000</v>
      </c>
      <c r="G68" s="38">
        <f t="shared" si="0"/>
        <v>0</v>
      </c>
    </row>
    <row r="69" spans="1:7" s="42" customFormat="1" ht="12.75">
      <c r="A69" s="39" t="s">
        <v>1</v>
      </c>
      <c r="B69" s="39" t="s">
        <v>1</v>
      </c>
      <c r="C69" s="39" t="s">
        <v>86</v>
      </c>
      <c r="D69" s="40" t="s">
        <v>87</v>
      </c>
      <c r="E69" s="41">
        <v>165969000</v>
      </c>
      <c r="F69" s="41">
        <v>165969000</v>
      </c>
      <c r="G69" s="41">
        <f t="shared" si="0"/>
        <v>0</v>
      </c>
    </row>
    <row r="70" spans="1:7" s="12" customFormat="1" ht="12.75">
      <c r="A70" s="17" t="s">
        <v>49</v>
      </c>
      <c r="B70" s="17" t="s">
        <v>7</v>
      </c>
      <c r="C70" s="17" t="s">
        <v>1</v>
      </c>
      <c r="D70" s="25" t="s">
        <v>88</v>
      </c>
      <c r="E70" s="19">
        <v>37247192</v>
      </c>
      <c r="F70" s="19">
        <v>37247192</v>
      </c>
      <c r="G70" s="19">
        <f t="shared" si="0"/>
        <v>0</v>
      </c>
    </row>
    <row r="71" spans="1:7" ht="12.75">
      <c r="A71" s="20" t="s">
        <v>1</v>
      </c>
      <c r="B71" s="20" t="s">
        <v>1</v>
      </c>
      <c r="C71" s="20" t="s">
        <v>86</v>
      </c>
      <c r="D71" s="21" t="s">
        <v>88</v>
      </c>
      <c r="E71" s="22">
        <v>37247192</v>
      </c>
      <c r="F71" s="22">
        <v>37247192</v>
      </c>
      <c r="G71" s="22">
        <f t="shared" si="0"/>
        <v>0</v>
      </c>
    </row>
    <row r="72" spans="1:7" ht="12.75">
      <c r="A72" s="20"/>
      <c r="B72" s="20"/>
      <c r="C72" s="20"/>
      <c r="D72" s="21"/>
      <c r="E72" s="22">
        <v>0</v>
      </c>
      <c r="F72" s="22">
        <v>0</v>
      </c>
      <c r="G72" s="22">
        <f t="shared" si="0"/>
        <v>0</v>
      </c>
    </row>
    <row r="73" spans="1:7" s="12" customFormat="1" ht="12.75">
      <c r="A73" s="14" t="s">
        <v>89</v>
      </c>
      <c r="B73" s="35"/>
      <c r="C73" s="14" t="s">
        <v>1</v>
      </c>
      <c r="D73" s="15" t="s">
        <v>90</v>
      </c>
      <c r="E73" s="16">
        <v>424344716</v>
      </c>
      <c r="F73" s="16">
        <v>424344716</v>
      </c>
      <c r="G73" s="16">
        <f t="shared" si="0"/>
        <v>0</v>
      </c>
    </row>
    <row r="74" spans="1:7" s="12" customFormat="1" ht="12.75">
      <c r="A74" s="17" t="s">
        <v>52</v>
      </c>
      <c r="B74" s="17" t="s">
        <v>3</v>
      </c>
      <c r="C74" s="17" t="s">
        <v>1</v>
      </c>
      <c r="D74" s="25" t="s">
        <v>91</v>
      </c>
      <c r="E74" s="19">
        <v>191284453</v>
      </c>
      <c r="F74" s="19">
        <v>191284453</v>
      </c>
      <c r="G74" s="19">
        <f t="shared" si="0"/>
        <v>0</v>
      </c>
    </row>
    <row r="75" spans="1:7" ht="12.75">
      <c r="A75" s="20" t="s">
        <v>1</v>
      </c>
      <c r="B75" s="20" t="s">
        <v>1</v>
      </c>
      <c r="C75" s="20" t="s">
        <v>92</v>
      </c>
      <c r="D75" s="21" t="s">
        <v>93</v>
      </c>
      <c r="E75" s="22">
        <v>191284453</v>
      </c>
      <c r="F75" s="22">
        <v>191284453</v>
      </c>
      <c r="G75" s="22">
        <f t="shared" si="0"/>
        <v>0</v>
      </c>
    </row>
    <row r="76" spans="1:7" s="12" customFormat="1" ht="12.75">
      <c r="A76" s="17" t="s">
        <v>52</v>
      </c>
      <c r="B76" s="17" t="s">
        <v>15</v>
      </c>
      <c r="C76" s="17" t="s">
        <v>1</v>
      </c>
      <c r="D76" s="18" t="s">
        <v>490</v>
      </c>
      <c r="E76" s="19">
        <v>82733043</v>
      </c>
      <c r="F76" s="19">
        <v>82733043</v>
      </c>
      <c r="G76" s="19">
        <f t="shared" si="0"/>
        <v>0</v>
      </c>
    </row>
    <row r="77" spans="1:7" s="12" customFormat="1" ht="12.75">
      <c r="A77" s="17"/>
      <c r="B77" s="17"/>
      <c r="C77" s="17"/>
      <c r="D77" s="18"/>
      <c r="E77" s="19"/>
      <c r="F77" s="19"/>
      <c r="G77" s="19">
        <f t="shared" si="0"/>
        <v>0</v>
      </c>
    </row>
    <row r="78" spans="1:7" ht="12.75">
      <c r="A78" s="20" t="s">
        <v>1</v>
      </c>
      <c r="B78" s="20" t="s">
        <v>1</v>
      </c>
      <c r="C78" s="20" t="s">
        <v>94</v>
      </c>
      <c r="D78" s="21" t="s">
        <v>95</v>
      </c>
      <c r="E78" s="22">
        <v>4810837</v>
      </c>
      <c r="F78" s="22">
        <v>4810837</v>
      </c>
      <c r="G78" s="22">
        <f t="shared" si="0"/>
        <v>0</v>
      </c>
    </row>
    <row r="79" spans="1:7" ht="12.75">
      <c r="A79" s="20" t="s">
        <v>1</v>
      </c>
      <c r="B79" s="20" t="s">
        <v>1</v>
      </c>
      <c r="C79" s="20" t="s">
        <v>96</v>
      </c>
      <c r="D79" s="23" t="s">
        <v>97</v>
      </c>
      <c r="E79" s="22">
        <v>77922206</v>
      </c>
      <c r="F79" s="22">
        <v>77922206</v>
      </c>
      <c r="G79" s="22">
        <f t="shared" si="0"/>
        <v>0</v>
      </c>
    </row>
    <row r="80" spans="1:7" s="12" customFormat="1" ht="12.75">
      <c r="A80" s="17" t="s">
        <v>52</v>
      </c>
      <c r="B80" s="17" t="s">
        <v>52</v>
      </c>
      <c r="C80" s="17" t="s">
        <v>1</v>
      </c>
      <c r="D80" s="18" t="s">
        <v>98</v>
      </c>
      <c r="E80" s="19">
        <v>88647173</v>
      </c>
      <c r="F80" s="19">
        <v>88647173</v>
      </c>
      <c r="G80" s="19">
        <f t="shared" si="0"/>
        <v>0</v>
      </c>
    </row>
    <row r="81" spans="1:7" ht="12.75">
      <c r="A81" s="20" t="s">
        <v>1</v>
      </c>
      <c r="B81" s="20" t="s">
        <v>1</v>
      </c>
      <c r="C81" s="20" t="s">
        <v>99</v>
      </c>
      <c r="D81" s="23" t="s">
        <v>100</v>
      </c>
      <c r="E81" s="22">
        <v>88647173</v>
      </c>
      <c r="F81" s="22">
        <v>88647173</v>
      </c>
      <c r="G81" s="22">
        <f aca="true" t="shared" si="1" ref="G81:G144">F81-E81</f>
        <v>0</v>
      </c>
    </row>
    <row r="82" spans="1:7" s="12" customFormat="1" ht="12.75">
      <c r="A82" s="17" t="s">
        <v>52</v>
      </c>
      <c r="B82" s="17" t="s">
        <v>101</v>
      </c>
      <c r="C82" s="17" t="s">
        <v>1</v>
      </c>
      <c r="D82" s="25" t="s">
        <v>102</v>
      </c>
      <c r="E82" s="19">
        <v>18304714</v>
      </c>
      <c r="F82" s="19">
        <v>18304714</v>
      </c>
      <c r="G82" s="19">
        <f t="shared" si="1"/>
        <v>0</v>
      </c>
    </row>
    <row r="83" spans="1:7" ht="12.75">
      <c r="A83" s="20" t="s">
        <v>1</v>
      </c>
      <c r="B83" s="20" t="s">
        <v>1</v>
      </c>
      <c r="C83" s="20" t="s">
        <v>103</v>
      </c>
      <c r="D83" s="21" t="s">
        <v>104</v>
      </c>
      <c r="E83" s="22">
        <v>18304714</v>
      </c>
      <c r="F83" s="22">
        <v>18304714</v>
      </c>
      <c r="G83" s="22">
        <f t="shared" si="1"/>
        <v>0</v>
      </c>
    </row>
    <row r="84" spans="1:7" s="12" customFormat="1" ht="12.75">
      <c r="A84" s="17" t="s">
        <v>52</v>
      </c>
      <c r="B84" s="17" t="s">
        <v>56</v>
      </c>
      <c r="C84" s="17" t="s">
        <v>1</v>
      </c>
      <c r="D84" s="18" t="s">
        <v>105</v>
      </c>
      <c r="E84" s="19">
        <v>12510881</v>
      </c>
      <c r="F84" s="19">
        <v>12510881</v>
      </c>
      <c r="G84" s="19">
        <f t="shared" si="1"/>
        <v>0</v>
      </c>
    </row>
    <row r="85" spans="1:7" ht="12.75">
      <c r="A85" s="20" t="s">
        <v>1</v>
      </c>
      <c r="B85" s="20" t="s">
        <v>1</v>
      </c>
      <c r="C85" s="20" t="s">
        <v>106</v>
      </c>
      <c r="D85" s="21" t="s">
        <v>107</v>
      </c>
      <c r="E85" s="22">
        <v>12510881</v>
      </c>
      <c r="F85" s="22">
        <v>12510881</v>
      </c>
      <c r="G85" s="22">
        <f t="shared" si="1"/>
        <v>0</v>
      </c>
    </row>
    <row r="86" spans="1:7" s="12" customFormat="1" ht="12.75">
      <c r="A86" s="17" t="s">
        <v>52</v>
      </c>
      <c r="B86" s="17" t="s">
        <v>108</v>
      </c>
      <c r="C86" s="17" t="s">
        <v>1</v>
      </c>
      <c r="D86" s="25" t="s">
        <v>109</v>
      </c>
      <c r="E86" s="19">
        <v>6338743</v>
      </c>
      <c r="F86" s="19">
        <v>6338743</v>
      </c>
      <c r="G86" s="19">
        <f t="shared" si="1"/>
        <v>0</v>
      </c>
    </row>
    <row r="87" spans="1:7" ht="12.75">
      <c r="A87" s="20" t="s">
        <v>1</v>
      </c>
      <c r="B87" s="20" t="s">
        <v>1</v>
      </c>
      <c r="C87" s="20" t="s">
        <v>110</v>
      </c>
      <c r="D87" s="23" t="s">
        <v>111</v>
      </c>
      <c r="E87" s="22">
        <v>6338743</v>
      </c>
      <c r="F87" s="22">
        <v>6338743</v>
      </c>
      <c r="G87" s="22">
        <f t="shared" si="1"/>
        <v>0</v>
      </c>
    </row>
    <row r="88" spans="1:7" s="12" customFormat="1" ht="12.75">
      <c r="A88" s="17" t="s">
        <v>52</v>
      </c>
      <c r="B88" s="17" t="s">
        <v>112</v>
      </c>
      <c r="C88" s="17" t="s">
        <v>1</v>
      </c>
      <c r="D88" s="25" t="s">
        <v>113</v>
      </c>
      <c r="E88" s="19">
        <v>24525709</v>
      </c>
      <c r="F88" s="19">
        <v>24525709</v>
      </c>
      <c r="G88" s="19">
        <f t="shared" si="1"/>
        <v>0</v>
      </c>
    </row>
    <row r="89" spans="1:7" ht="12.75">
      <c r="A89" s="20" t="s">
        <v>1</v>
      </c>
      <c r="B89" s="20" t="s">
        <v>1</v>
      </c>
      <c r="C89" s="20" t="s">
        <v>114</v>
      </c>
      <c r="D89" s="23" t="s">
        <v>115</v>
      </c>
      <c r="E89" s="22">
        <v>24525709</v>
      </c>
      <c r="F89" s="22">
        <v>24525709</v>
      </c>
      <c r="G89" s="22">
        <f t="shared" si="1"/>
        <v>0</v>
      </c>
    </row>
    <row r="90" spans="1:7" ht="12.75">
      <c r="A90" s="20"/>
      <c r="B90" s="20"/>
      <c r="C90" s="20"/>
      <c r="D90" s="21"/>
      <c r="E90" s="22">
        <v>0</v>
      </c>
      <c r="F90" s="22">
        <v>0</v>
      </c>
      <c r="G90" s="22">
        <f t="shared" si="1"/>
        <v>0</v>
      </c>
    </row>
    <row r="91" spans="1:7" s="12" customFormat="1" ht="12.75">
      <c r="A91" s="14" t="s">
        <v>116</v>
      </c>
      <c r="B91" s="35"/>
      <c r="C91" s="14" t="s">
        <v>1</v>
      </c>
      <c r="D91" s="15" t="s">
        <v>117</v>
      </c>
      <c r="E91" s="16">
        <v>20597216</v>
      </c>
      <c r="F91" s="16">
        <v>20597216</v>
      </c>
      <c r="G91" s="16">
        <f t="shared" si="1"/>
        <v>0</v>
      </c>
    </row>
    <row r="92" spans="1:7" s="12" customFormat="1" ht="12.75">
      <c r="A92" s="17" t="s">
        <v>118</v>
      </c>
      <c r="B92" s="17" t="s">
        <v>7</v>
      </c>
      <c r="C92" s="17" t="s">
        <v>1</v>
      </c>
      <c r="D92" s="18" t="s">
        <v>119</v>
      </c>
      <c r="E92" s="19">
        <v>11583618</v>
      </c>
      <c r="F92" s="19">
        <v>11583618</v>
      </c>
      <c r="G92" s="19">
        <f t="shared" si="1"/>
        <v>0</v>
      </c>
    </row>
    <row r="93" spans="1:7" ht="12.75">
      <c r="A93" s="20" t="s">
        <v>1</v>
      </c>
      <c r="B93" s="20" t="s">
        <v>1</v>
      </c>
      <c r="C93" s="20" t="s">
        <v>29</v>
      </c>
      <c r="D93" s="23" t="s">
        <v>120</v>
      </c>
      <c r="E93" s="22">
        <v>9365516</v>
      </c>
      <c r="F93" s="22">
        <v>9365516</v>
      </c>
      <c r="G93" s="22">
        <f t="shared" si="1"/>
        <v>0</v>
      </c>
    </row>
    <row r="94" spans="1:7" ht="12.75">
      <c r="A94" s="20" t="s">
        <v>1</v>
      </c>
      <c r="B94" s="20" t="s">
        <v>1</v>
      </c>
      <c r="C94" s="20" t="s">
        <v>41</v>
      </c>
      <c r="D94" s="23" t="s">
        <v>121</v>
      </c>
      <c r="E94" s="22">
        <v>2218102</v>
      </c>
      <c r="F94" s="22">
        <v>2218102</v>
      </c>
      <c r="G94" s="22">
        <f t="shared" si="1"/>
        <v>0</v>
      </c>
    </row>
    <row r="95" spans="1:7" s="12" customFormat="1" ht="12.75">
      <c r="A95" s="17" t="s">
        <v>118</v>
      </c>
      <c r="B95" s="17" t="s">
        <v>49</v>
      </c>
      <c r="C95" s="17" t="s">
        <v>1</v>
      </c>
      <c r="D95" s="18" t="s">
        <v>122</v>
      </c>
      <c r="E95" s="19">
        <v>9013598</v>
      </c>
      <c r="F95" s="19">
        <v>9013598</v>
      </c>
      <c r="G95" s="19">
        <f t="shared" si="1"/>
        <v>0</v>
      </c>
    </row>
    <row r="96" spans="1:7" ht="12.75">
      <c r="A96" s="20" t="s">
        <v>1</v>
      </c>
      <c r="B96" s="20" t="s">
        <v>1</v>
      </c>
      <c r="C96" s="20" t="s">
        <v>23</v>
      </c>
      <c r="D96" s="21" t="s">
        <v>123</v>
      </c>
      <c r="E96" s="22">
        <v>172327</v>
      </c>
      <c r="F96" s="22">
        <v>172327</v>
      </c>
      <c r="G96" s="22">
        <f t="shared" si="1"/>
        <v>0</v>
      </c>
    </row>
    <row r="97" spans="1:7" ht="12.75">
      <c r="A97" s="20" t="s">
        <v>1</v>
      </c>
      <c r="B97" s="20" t="s">
        <v>1</v>
      </c>
      <c r="C97" s="20" t="s">
        <v>124</v>
      </c>
      <c r="D97" s="23" t="s">
        <v>125</v>
      </c>
      <c r="E97" s="22">
        <v>344098</v>
      </c>
      <c r="F97" s="22">
        <v>344098</v>
      </c>
      <c r="G97" s="22">
        <f t="shared" si="1"/>
        <v>0</v>
      </c>
    </row>
    <row r="98" spans="1:7" ht="12.75">
      <c r="A98" s="20" t="s">
        <v>1</v>
      </c>
      <c r="B98" s="20" t="s">
        <v>1</v>
      </c>
      <c r="C98" s="20" t="s">
        <v>124</v>
      </c>
      <c r="D98" s="21" t="s">
        <v>126</v>
      </c>
      <c r="E98" s="22">
        <v>8253335</v>
      </c>
      <c r="F98" s="22">
        <v>8253335</v>
      </c>
      <c r="G98" s="22">
        <f t="shared" si="1"/>
        <v>0</v>
      </c>
    </row>
    <row r="99" spans="1:7" ht="12.75">
      <c r="A99" s="20" t="s">
        <v>1</v>
      </c>
      <c r="B99" s="20" t="s">
        <v>1</v>
      </c>
      <c r="C99" s="20" t="s">
        <v>33</v>
      </c>
      <c r="D99" s="23" t="s">
        <v>127</v>
      </c>
      <c r="E99" s="22">
        <v>243838</v>
      </c>
      <c r="F99" s="22">
        <v>243838</v>
      </c>
      <c r="G99" s="22">
        <f t="shared" si="1"/>
        <v>0</v>
      </c>
    </row>
    <row r="100" spans="1:7" ht="12.75">
      <c r="A100" s="20"/>
      <c r="B100" s="20"/>
      <c r="C100" s="20"/>
      <c r="D100" s="21"/>
      <c r="E100" s="22">
        <v>0</v>
      </c>
      <c r="F100" s="22">
        <v>0</v>
      </c>
      <c r="G100" s="22">
        <f t="shared" si="1"/>
        <v>0</v>
      </c>
    </row>
    <row r="101" spans="1:7" s="12" customFormat="1" ht="20.25" customHeight="1">
      <c r="A101" s="14" t="s">
        <v>128</v>
      </c>
      <c r="B101" s="35"/>
      <c r="C101" s="14" t="s">
        <v>1</v>
      </c>
      <c r="D101" s="15" t="s">
        <v>129</v>
      </c>
      <c r="E101" s="16">
        <v>28036205</v>
      </c>
      <c r="F101" s="16">
        <v>28036205</v>
      </c>
      <c r="G101" s="16">
        <f t="shared" si="1"/>
        <v>0</v>
      </c>
    </row>
    <row r="102" spans="1:7" s="12" customFormat="1" ht="12.75">
      <c r="A102" s="17" t="s">
        <v>56</v>
      </c>
      <c r="B102" s="17" t="s">
        <v>52</v>
      </c>
      <c r="C102" s="17" t="s">
        <v>1</v>
      </c>
      <c r="D102" s="18" t="s">
        <v>130</v>
      </c>
      <c r="E102" s="19">
        <v>28036205</v>
      </c>
      <c r="F102" s="19">
        <v>28036205</v>
      </c>
      <c r="G102" s="19">
        <f t="shared" si="1"/>
        <v>0</v>
      </c>
    </row>
    <row r="103" spans="1:7" ht="12.75">
      <c r="A103" s="20" t="s">
        <v>1</v>
      </c>
      <c r="B103" s="20" t="s">
        <v>1</v>
      </c>
      <c r="C103" s="20" t="s">
        <v>29</v>
      </c>
      <c r="D103" s="23" t="s">
        <v>131</v>
      </c>
      <c r="E103" s="22">
        <v>145210</v>
      </c>
      <c r="F103" s="22">
        <v>145210</v>
      </c>
      <c r="G103" s="22">
        <f t="shared" si="1"/>
        <v>0</v>
      </c>
    </row>
    <row r="104" spans="1:7" ht="12.75">
      <c r="A104" s="20" t="s">
        <v>1</v>
      </c>
      <c r="B104" s="20" t="s">
        <v>1</v>
      </c>
      <c r="C104" s="20" t="s">
        <v>29</v>
      </c>
      <c r="D104" s="23" t="s">
        <v>132</v>
      </c>
      <c r="E104" s="22">
        <v>19933363</v>
      </c>
      <c r="F104" s="22">
        <v>19933363</v>
      </c>
      <c r="G104" s="22">
        <f t="shared" si="1"/>
        <v>0</v>
      </c>
    </row>
    <row r="105" spans="1:7" ht="12.75">
      <c r="A105" s="20" t="s">
        <v>1</v>
      </c>
      <c r="B105" s="20" t="s">
        <v>1</v>
      </c>
      <c r="C105" s="20" t="s">
        <v>29</v>
      </c>
      <c r="D105" s="23" t="s">
        <v>133</v>
      </c>
      <c r="E105" s="22">
        <v>410873</v>
      </c>
      <c r="F105" s="22">
        <v>410873</v>
      </c>
      <c r="G105" s="22">
        <f t="shared" si="1"/>
        <v>0</v>
      </c>
    </row>
    <row r="106" spans="1:7" ht="12.75">
      <c r="A106" s="20" t="s">
        <v>1</v>
      </c>
      <c r="B106" s="20" t="s">
        <v>1</v>
      </c>
      <c r="C106" s="20" t="s">
        <v>29</v>
      </c>
      <c r="D106" s="23" t="s">
        <v>491</v>
      </c>
      <c r="E106" s="22">
        <v>244245</v>
      </c>
      <c r="F106" s="22">
        <v>244245</v>
      </c>
      <c r="G106" s="22">
        <f t="shared" si="1"/>
        <v>0</v>
      </c>
    </row>
    <row r="107" spans="1:7" ht="12.75">
      <c r="A107" s="20" t="s">
        <v>1</v>
      </c>
      <c r="B107" s="20" t="s">
        <v>1</v>
      </c>
      <c r="C107" s="20" t="s">
        <v>29</v>
      </c>
      <c r="D107" s="21" t="s">
        <v>134</v>
      </c>
      <c r="E107" s="22">
        <v>7302514</v>
      </c>
      <c r="F107" s="22">
        <v>7302514</v>
      </c>
      <c r="G107" s="22">
        <f t="shared" si="1"/>
        <v>0</v>
      </c>
    </row>
    <row r="108" spans="1:7" ht="12.75">
      <c r="A108" s="20"/>
      <c r="B108" s="20"/>
      <c r="C108" s="20"/>
      <c r="D108" s="21"/>
      <c r="E108" s="22">
        <v>0</v>
      </c>
      <c r="F108" s="22">
        <v>0</v>
      </c>
      <c r="G108" s="22">
        <f t="shared" si="1"/>
        <v>0</v>
      </c>
    </row>
    <row r="109" spans="1:7" s="12" customFormat="1" ht="25.5">
      <c r="A109" s="14" t="s">
        <v>135</v>
      </c>
      <c r="B109" s="35"/>
      <c r="C109" s="14" t="s">
        <v>1</v>
      </c>
      <c r="D109" s="15" t="s">
        <v>136</v>
      </c>
      <c r="E109" s="16">
        <v>12011957</v>
      </c>
      <c r="F109" s="16">
        <v>12011957</v>
      </c>
      <c r="G109" s="16">
        <f t="shared" si="1"/>
        <v>0</v>
      </c>
    </row>
    <row r="110" spans="1:7" s="12" customFormat="1" ht="12.75">
      <c r="A110" s="17" t="s">
        <v>108</v>
      </c>
      <c r="B110" s="17" t="s">
        <v>7</v>
      </c>
      <c r="C110" s="17" t="s">
        <v>1</v>
      </c>
      <c r="D110" s="25" t="s">
        <v>137</v>
      </c>
      <c r="E110" s="19">
        <v>9117789</v>
      </c>
      <c r="F110" s="19">
        <v>9117789</v>
      </c>
      <c r="G110" s="19">
        <f t="shared" si="1"/>
        <v>0</v>
      </c>
    </row>
    <row r="111" spans="1:7" ht="12.75">
      <c r="A111" s="20" t="s">
        <v>1</v>
      </c>
      <c r="B111" s="20" t="s">
        <v>1</v>
      </c>
      <c r="C111" s="20" t="s">
        <v>29</v>
      </c>
      <c r="D111" s="23" t="s">
        <v>138</v>
      </c>
      <c r="E111" s="22">
        <v>9117789</v>
      </c>
      <c r="F111" s="22">
        <v>9117789</v>
      </c>
      <c r="G111" s="22">
        <f t="shared" si="1"/>
        <v>0</v>
      </c>
    </row>
    <row r="112" spans="1:7" s="12" customFormat="1" ht="12.75">
      <c r="A112" s="17" t="s">
        <v>108</v>
      </c>
      <c r="B112" s="17" t="s">
        <v>52</v>
      </c>
      <c r="C112" s="17" t="s">
        <v>1</v>
      </c>
      <c r="D112" s="25" t="s">
        <v>139</v>
      </c>
      <c r="E112" s="19">
        <v>2894168</v>
      </c>
      <c r="F112" s="19">
        <v>2894168</v>
      </c>
      <c r="G112" s="19">
        <f t="shared" si="1"/>
        <v>0</v>
      </c>
    </row>
    <row r="113" spans="1:7" ht="12.75">
      <c r="A113" s="20" t="s">
        <v>1</v>
      </c>
      <c r="B113" s="20" t="s">
        <v>1</v>
      </c>
      <c r="C113" s="20" t="s">
        <v>29</v>
      </c>
      <c r="D113" s="23" t="s">
        <v>140</v>
      </c>
      <c r="E113" s="22">
        <v>2894168</v>
      </c>
      <c r="F113" s="22">
        <v>2894168</v>
      </c>
      <c r="G113" s="22">
        <f t="shared" si="1"/>
        <v>0</v>
      </c>
    </row>
    <row r="114" spans="1:7" ht="12.75">
      <c r="A114" s="20"/>
      <c r="B114" s="20"/>
      <c r="C114" s="20"/>
      <c r="D114" s="21"/>
      <c r="E114" s="22">
        <v>0</v>
      </c>
      <c r="F114" s="22">
        <v>0</v>
      </c>
      <c r="G114" s="22">
        <f t="shared" si="1"/>
        <v>0</v>
      </c>
    </row>
    <row r="115" spans="1:7" s="12" customFormat="1" ht="12.75">
      <c r="A115" s="14" t="s">
        <v>141</v>
      </c>
      <c r="B115" s="35"/>
      <c r="C115" s="14" t="s">
        <v>1</v>
      </c>
      <c r="D115" s="15" t="s">
        <v>142</v>
      </c>
      <c r="E115" s="16">
        <v>28165460</v>
      </c>
      <c r="F115" s="16">
        <v>28165460</v>
      </c>
      <c r="G115" s="16">
        <f t="shared" si="1"/>
        <v>0</v>
      </c>
    </row>
    <row r="116" spans="1:7" s="12" customFormat="1" ht="12.75">
      <c r="A116" s="17" t="s">
        <v>59</v>
      </c>
      <c r="B116" s="17" t="s">
        <v>3</v>
      </c>
      <c r="C116" s="17" t="s">
        <v>1</v>
      </c>
      <c r="D116" s="18" t="s">
        <v>143</v>
      </c>
      <c r="E116" s="19">
        <v>6360092</v>
      </c>
      <c r="F116" s="19">
        <v>6360092</v>
      </c>
      <c r="G116" s="19">
        <f t="shared" si="1"/>
        <v>0</v>
      </c>
    </row>
    <row r="117" spans="1:7" ht="12.75">
      <c r="A117" s="20" t="s">
        <v>1</v>
      </c>
      <c r="B117" s="20" t="s">
        <v>1</v>
      </c>
      <c r="C117" s="20" t="s">
        <v>17</v>
      </c>
      <c r="D117" s="23" t="s">
        <v>144</v>
      </c>
      <c r="E117" s="22">
        <v>6360092</v>
      </c>
      <c r="F117" s="22">
        <v>6360092</v>
      </c>
      <c r="G117" s="22">
        <f t="shared" si="1"/>
        <v>0</v>
      </c>
    </row>
    <row r="118" spans="1:7" s="12" customFormat="1" ht="12.75">
      <c r="A118" s="17" t="s">
        <v>59</v>
      </c>
      <c r="B118" s="17" t="s">
        <v>101</v>
      </c>
      <c r="C118" s="17" t="s">
        <v>1</v>
      </c>
      <c r="D118" s="25" t="s">
        <v>145</v>
      </c>
      <c r="E118" s="19">
        <v>20229102</v>
      </c>
      <c r="F118" s="19">
        <v>20229102</v>
      </c>
      <c r="G118" s="19">
        <f t="shared" si="1"/>
        <v>0</v>
      </c>
    </row>
    <row r="119" spans="1:7" ht="12.75">
      <c r="A119" s="20" t="s">
        <v>1</v>
      </c>
      <c r="B119" s="20" t="s">
        <v>1</v>
      </c>
      <c r="C119" s="20" t="s">
        <v>37</v>
      </c>
      <c r="D119" s="23" t="s">
        <v>146</v>
      </c>
      <c r="E119" s="22">
        <v>20229102</v>
      </c>
      <c r="F119" s="22">
        <v>20229102</v>
      </c>
      <c r="G119" s="22">
        <f t="shared" si="1"/>
        <v>0</v>
      </c>
    </row>
    <row r="120" spans="1:7" s="12" customFormat="1" ht="12.75">
      <c r="A120" s="17" t="s">
        <v>59</v>
      </c>
      <c r="B120" s="17" t="s">
        <v>59</v>
      </c>
      <c r="C120" s="17" t="s">
        <v>1</v>
      </c>
      <c r="D120" s="18" t="s">
        <v>147</v>
      </c>
      <c r="E120" s="19">
        <v>1576266</v>
      </c>
      <c r="F120" s="19">
        <v>1576266</v>
      </c>
      <c r="G120" s="19">
        <f t="shared" si="1"/>
        <v>0</v>
      </c>
    </row>
    <row r="121" spans="1:7" ht="12.75">
      <c r="A121" s="20" t="s">
        <v>1</v>
      </c>
      <c r="B121" s="20" t="s">
        <v>1</v>
      </c>
      <c r="C121" s="20" t="s">
        <v>37</v>
      </c>
      <c r="D121" s="23" t="s">
        <v>148</v>
      </c>
      <c r="E121" s="22">
        <v>1576266</v>
      </c>
      <c r="F121" s="22">
        <v>1576266</v>
      </c>
      <c r="G121" s="22">
        <f t="shared" si="1"/>
        <v>0</v>
      </c>
    </row>
    <row r="122" spans="1:7" ht="12.75">
      <c r="A122" s="20"/>
      <c r="B122" s="20"/>
      <c r="C122" s="20"/>
      <c r="D122" s="21"/>
      <c r="E122" s="22">
        <v>0</v>
      </c>
      <c r="F122" s="22">
        <v>0</v>
      </c>
      <c r="G122" s="22">
        <f t="shared" si="1"/>
        <v>0</v>
      </c>
    </row>
    <row r="123" spans="1:7" s="12" customFormat="1" ht="21" customHeight="1">
      <c r="A123" s="14" t="s">
        <v>149</v>
      </c>
      <c r="B123" s="35"/>
      <c r="C123" s="14" t="s">
        <v>1</v>
      </c>
      <c r="D123" s="24" t="s">
        <v>150</v>
      </c>
      <c r="E123" s="16">
        <v>266576900</v>
      </c>
      <c r="F123" s="16">
        <v>266576900</v>
      </c>
      <c r="G123" s="16">
        <f t="shared" si="1"/>
        <v>0</v>
      </c>
    </row>
    <row r="124" spans="1:7" s="12" customFormat="1" ht="12.75">
      <c r="A124" s="17" t="s">
        <v>112</v>
      </c>
      <c r="B124" s="17" t="s">
        <v>15</v>
      </c>
      <c r="C124" s="17" t="s">
        <v>1</v>
      </c>
      <c r="D124" s="25" t="s">
        <v>151</v>
      </c>
      <c r="E124" s="19">
        <v>52702977</v>
      </c>
      <c r="F124" s="19">
        <v>52702977</v>
      </c>
      <c r="G124" s="19">
        <f t="shared" si="1"/>
        <v>0</v>
      </c>
    </row>
    <row r="125" spans="1:7" ht="12.75">
      <c r="A125" s="20" t="s">
        <v>1</v>
      </c>
      <c r="B125" s="20" t="s">
        <v>1</v>
      </c>
      <c r="C125" s="20" t="s">
        <v>19</v>
      </c>
      <c r="D125" s="23" t="s">
        <v>152</v>
      </c>
      <c r="E125" s="22">
        <v>18819643</v>
      </c>
      <c r="F125" s="22">
        <v>18819643</v>
      </c>
      <c r="G125" s="22">
        <f t="shared" si="1"/>
        <v>0</v>
      </c>
    </row>
    <row r="126" spans="1:7" ht="12.75">
      <c r="A126" s="20" t="s">
        <v>1</v>
      </c>
      <c r="B126" s="20" t="s">
        <v>1</v>
      </c>
      <c r="C126" s="20" t="s">
        <v>19</v>
      </c>
      <c r="D126" s="21" t="s">
        <v>153</v>
      </c>
      <c r="E126" s="22">
        <v>26236194</v>
      </c>
      <c r="F126" s="22">
        <v>26236194</v>
      </c>
      <c r="G126" s="22">
        <f t="shared" si="1"/>
        <v>0</v>
      </c>
    </row>
    <row r="127" spans="1:7" ht="12.75">
      <c r="A127" s="20" t="s">
        <v>1</v>
      </c>
      <c r="B127" s="20" t="s">
        <v>1</v>
      </c>
      <c r="C127" s="20" t="s">
        <v>23</v>
      </c>
      <c r="D127" s="21" t="s">
        <v>154</v>
      </c>
      <c r="E127" s="22">
        <v>7647140</v>
      </c>
      <c r="F127" s="22">
        <v>7647140</v>
      </c>
      <c r="G127" s="22">
        <f t="shared" si="1"/>
        <v>0</v>
      </c>
    </row>
    <row r="128" spans="1:7" s="12" customFormat="1" ht="12.75">
      <c r="A128" s="17" t="s">
        <v>112</v>
      </c>
      <c r="B128" s="17" t="s">
        <v>49</v>
      </c>
      <c r="C128" s="17" t="s">
        <v>1</v>
      </c>
      <c r="D128" s="25" t="s">
        <v>155</v>
      </c>
      <c r="E128" s="19">
        <v>95185180</v>
      </c>
      <c r="F128" s="19">
        <v>95185180</v>
      </c>
      <c r="G128" s="19">
        <f t="shared" si="1"/>
        <v>0</v>
      </c>
    </row>
    <row r="129" spans="1:7" ht="12.75">
      <c r="A129" s="20" t="s">
        <v>1</v>
      </c>
      <c r="B129" s="20" t="s">
        <v>1</v>
      </c>
      <c r="C129" s="20" t="s">
        <v>21</v>
      </c>
      <c r="D129" s="23" t="s">
        <v>156</v>
      </c>
      <c r="E129" s="22">
        <v>14989867</v>
      </c>
      <c r="F129" s="22">
        <v>14989867</v>
      </c>
      <c r="G129" s="22">
        <f t="shared" si="1"/>
        <v>0</v>
      </c>
    </row>
    <row r="130" spans="1:7" ht="12.75">
      <c r="A130" s="20" t="s">
        <v>1</v>
      </c>
      <c r="B130" s="20" t="s">
        <v>1</v>
      </c>
      <c r="C130" s="20" t="s">
        <v>23</v>
      </c>
      <c r="D130" s="23" t="s">
        <v>157</v>
      </c>
      <c r="E130" s="22">
        <v>80195313</v>
      </c>
      <c r="F130" s="22">
        <v>80195313</v>
      </c>
      <c r="G130" s="22">
        <f t="shared" si="1"/>
        <v>0</v>
      </c>
    </row>
    <row r="131" spans="1:7" s="12" customFormat="1" ht="12.75">
      <c r="A131" s="17" t="s">
        <v>112</v>
      </c>
      <c r="B131" s="17" t="s">
        <v>52</v>
      </c>
      <c r="C131" s="17" t="s">
        <v>1</v>
      </c>
      <c r="D131" s="25" t="s">
        <v>158</v>
      </c>
      <c r="E131" s="19">
        <v>105402675</v>
      </c>
      <c r="F131" s="19">
        <v>105402675</v>
      </c>
      <c r="G131" s="19">
        <f t="shared" si="1"/>
        <v>0</v>
      </c>
    </row>
    <row r="132" spans="1:7" ht="12.75">
      <c r="A132" s="20" t="s">
        <v>1</v>
      </c>
      <c r="B132" s="20" t="s">
        <v>1</v>
      </c>
      <c r="C132" s="20" t="s">
        <v>23</v>
      </c>
      <c r="D132" s="21" t="s">
        <v>159</v>
      </c>
      <c r="E132" s="22">
        <v>59880</v>
      </c>
      <c r="F132" s="22">
        <v>59880</v>
      </c>
      <c r="G132" s="22">
        <f t="shared" si="1"/>
        <v>0</v>
      </c>
    </row>
    <row r="133" spans="1:7" ht="12.75">
      <c r="A133" s="20" t="s">
        <v>1</v>
      </c>
      <c r="B133" s="20" t="s">
        <v>1</v>
      </c>
      <c r="C133" s="20" t="s">
        <v>124</v>
      </c>
      <c r="D133" s="21" t="s">
        <v>160</v>
      </c>
      <c r="E133" s="22">
        <v>92737991</v>
      </c>
      <c r="F133" s="22">
        <v>92737991</v>
      </c>
      <c r="G133" s="22">
        <f t="shared" si="1"/>
        <v>0</v>
      </c>
    </row>
    <row r="134" spans="1:7" ht="12.75">
      <c r="A134" s="20" t="s">
        <v>1</v>
      </c>
      <c r="B134" s="20" t="s">
        <v>1</v>
      </c>
      <c r="C134" s="20" t="s">
        <v>33</v>
      </c>
      <c r="D134" s="21" t="s">
        <v>161</v>
      </c>
      <c r="E134" s="22">
        <v>12604804</v>
      </c>
      <c r="F134" s="22">
        <v>12604804</v>
      </c>
      <c r="G134" s="22">
        <f t="shared" si="1"/>
        <v>0</v>
      </c>
    </row>
    <row r="135" spans="1:7" s="12" customFormat="1" ht="12.75">
      <c r="A135" s="17" t="s">
        <v>112</v>
      </c>
      <c r="B135" s="17" t="s">
        <v>101</v>
      </c>
      <c r="C135" s="17" t="s">
        <v>1</v>
      </c>
      <c r="D135" s="18" t="s">
        <v>162</v>
      </c>
      <c r="E135" s="19">
        <v>3616900</v>
      </c>
      <c r="F135" s="19">
        <v>3616900</v>
      </c>
      <c r="G135" s="19">
        <f t="shared" si="1"/>
        <v>0</v>
      </c>
    </row>
    <row r="136" spans="1:7" ht="12.75">
      <c r="A136" s="20" t="s">
        <v>1</v>
      </c>
      <c r="B136" s="20" t="s">
        <v>1</v>
      </c>
      <c r="C136" s="20" t="s">
        <v>23</v>
      </c>
      <c r="D136" s="23" t="s">
        <v>163</v>
      </c>
      <c r="E136" s="22">
        <v>3616900</v>
      </c>
      <c r="F136" s="22">
        <v>3616900</v>
      </c>
      <c r="G136" s="22">
        <f t="shared" si="1"/>
        <v>0</v>
      </c>
    </row>
    <row r="137" spans="1:7" s="12" customFormat="1" ht="12.75">
      <c r="A137" s="17" t="s">
        <v>112</v>
      </c>
      <c r="B137" s="17" t="s">
        <v>56</v>
      </c>
      <c r="C137" s="17" t="s">
        <v>1</v>
      </c>
      <c r="D137" s="18" t="s">
        <v>164</v>
      </c>
      <c r="E137" s="19">
        <v>8337708</v>
      </c>
      <c r="F137" s="19">
        <v>8337708</v>
      </c>
      <c r="G137" s="19">
        <f t="shared" si="1"/>
        <v>0</v>
      </c>
    </row>
    <row r="138" spans="1:7" ht="12.75">
      <c r="A138" s="20" t="s">
        <v>1</v>
      </c>
      <c r="B138" s="20" t="s">
        <v>1</v>
      </c>
      <c r="C138" s="20" t="s">
        <v>19</v>
      </c>
      <c r="D138" s="21" t="s">
        <v>165</v>
      </c>
      <c r="E138" s="22">
        <v>8337708</v>
      </c>
      <c r="F138" s="22">
        <v>8337708</v>
      </c>
      <c r="G138" s="22">
        <f t="shared" si="1"/>
        <v>0</v>
      </c>
    </row>
    <row r="139" spans="1:7" s="12" customFormat="1" ht="12.75">
      <c r="A139" s="17" t="s">
        <v>112</v>
      </c>
      <c r="B139" s="17" t="s">
        <v>108</v>
      </c>
      <c r="C139" s="17" t="s">
        <v>1</v>
      </c>
      <c r="D139" s="18" t="s">
        <v>166</v>
      </c>
      <c r="E139" s="19">
        <v>1331460</v>
      </c>
      <c r="F139" s="19">
        <v>1331460</v>
      </c>
      <c r="G139" s="19">
        <f t="shared" si="1"/>
        <v>0</v>
      </c>
    </row>
    <row r="140" spans="1:7" ht="12.75">
      <c r="A140" s="20" t="s">
        <v>1</v>
      </c>
      <c r="B140" s="20" t="s">
        <v>1</v>
      </c>
      <c r="C140" s="20" t="s">
        <v>19</v>
      </c>
      <c r="D140" s="23" t="s">
        <v>167</v>
      </c>
      <c r="E140" s="22">
        <v>39395</v>
      </c>
      <c r="F140" s="22">
        <v>39395</v>
      </c>
      <c r="G140" s="22">
        <f t="shared" si="1"/>
        <v>0</v>
      </c>
    </row>
    <row r="141" spans="1:7" ht="12.75">
      <c r="A141" s="20" t="s">
        <v>1</v>
      </c>
      <c r="B141" s="20" t="s">
        <v>1</v>
      </c>
      <c r="C141" s="20" t="s">
        <v>23</v>
      </c>
      <c r="D141" s="23" t="s">
        <v>168</v>
      </c>
      <c r="E141" s="22">
        <v>398363</v>
      </c>
      <c r="F141" s="22">
        <v>398363</v>
      </c>
      <c r="G141" s="22">
        <f t="shared" si="1"/>
        <v>0</v>
      </c>
    </row>
    <row r="142" spans="1:7" ht="12.75">
      <c r="A142" s="20" t="s">
        <v>1</v>
      </c>
      <c r="B142" s="20" t="s">
        <v>1</v>
      </c>
      <c r="C142" s="20" t="s">
        <v>23</v>
      </c>
      <c r="D142" s="23" t="s">
        <v>169</v>
      </c>
      <c r="E142" s="22">
        <v>893702</v>
      </c>
      <c r="F142" s="22">
        <v>893702</v>
      </c>
      <c r="G142" s="22">
        <f t="shared" si="1"/>
        <v>0</v>
      </c>
    </row>
    <row r="143" spans="1:7" ht="12.75">
      <c r="A143" s="20"/>
      <c r="B143" s="20"/>
      <c r="C143" s="20"/>
      <c r="D143" s="21"/>
      <c r="E143" s="22">
        <v>0</v>
      </c>
      <c r="F143" s="22">
        <v>0</v>
      </c>
      <c r="G143" s="22">
        <f t="shared" si="1"/>
        <v>0</v>
      </c>
    </row>
    <row r="144" spans="1:7" s="12" customFormat="1" ht="21" customHeight="1">
      <c r="A144" s="14" t="s">
        <v>170</v>
      </c>
      <c r="B144" s="35"/>
      <c r="C144" s="14" t="s">
        <v>1</v>
      </c>
      <c r="D144" s="15" t="s">
        <v>171</v>
      </c>
      <c r="E144" s="16">
        <v>18644441</v>
      </c>
      <c r="F144" s="16">
        <v>18644441</v>
      </c>
      <c r="G144" s="16">
        <f t="shared" si="1"/>
        <v>0</v>
      </c>
    </row>
    <row r="145" spans="1:7" s="12" customFormat="1" ht="12.75">
      <c r="A145" s="17" t="s">
        <v>172</v>
      </c>
      <c r="B145" s="17" t="s">
        <v>7</v>
      </c>
      <c r="C145" s="17" t="s">
        <v>1</v>
      </c>
      <c r="D145" s="18" t="s">
        <v>173</v>
      </c>
      <c r="E145" s="19">
        <v>11554451</v>
      </c>
      <c r="F145" s="19">
        <v>11554451</v>
      </c>
      <c r="G145" s="19">
        <f aca="true" t="shared" si="2" ref="G145:G208">F145-E145</f>
        <v>0</v>
      </c>
    </row>
    <row r="146" spans="1:7" ht="12.75">
      <c r="A146" s="20" t="s">
        <v>1</v>
      </c>
      <c r="B146" s="20" t="s">
        <v>1</v>
      </c>
      <c r="C146" s="20" t="s">
        <v>33</v>
      </c>
      <c r="D146" s="23" t="s">
        <v>174</v>
      </c>
      <c r="E146" s="22">
        <v>7088410</v>
      </c>
      <c r="F146" s="22">
        <v>7088410</v>
      </c>
      <c r="G146" s="22">
        <f t="shared" si="2"/>
        <v>0</v>
      </c>
    </row>
    <row r="147" spans="1:7" ht="12.75">
      <c r="A147" s="20" t="s">
        <v>1</v>
      </c>
      <c r="B147" s="20" t="s">
        <v>1</v>
      </c>
      <c r="C147" s="20" t="s">
        <v>33</v>
      </c>
      <c r="D147" s="21" t="s">
        <v>175</v>
      </c>
      <c r="E147" s="22">
        <v>878550</v>
      </c>
      <c r="F147" s="22">
        <v>878550</v>
      </c>
      <c r="G147" s="22">
        <f t="shared" si="2"/>
        <v>0</v>
      </c>
    </row>
    <row r="148" spans="1:7" ht="12.75">
      <c r="A148" s="20" t="s">
        <v>1</v>
      </c>
      <c r="B148" s="20" t="s">
        <v>1</v>
      </c>
      <c r="C148" s="20" t="s">
        <v>33</v>
      </c>
      <c r="D148" s="23" t="s">
        <v>176</v>
      </c>
      <c r="E148" s="22">
        <v>3587491</v>
      </c>
      <c r="F148" s="22">
        <v>3587491</v>
      </c>
      <c r="G148" s="22">
        <f t="shared" si="2"/>
        <v>0</v>
      </c>
    </row>
    <row r="149" spans="1:7" s="12" customFormat="1" ht="12.75">
      <c r="A149" s="17" t="s">
        <v>172</v>
      </c>
      <c r="B149" s="17" t="s">
        <v>15</v>
      </c>
      <c r="C149" s="17" t="s">
        <v>1</v>
      </c>
      <c r="D149" s="18" t="s">
        <v>177</v>
      </c>
      <c r="E149" s="19">
        <v>863077</v>
      </c>
      <c r="F149" s="19">
        <v>863077</v>
      </c>
      <c r="G149" s="19">
        <f t="shared" si="2"/>
        <v>0</v>
      </c>
    </row>
    <row r="150" spans="1:7" ht="12.75">
      <c r="A150" s="20" t="s">
        <v>1</v>
      </c>
      <c r="B150" s="20" t="s">
        <v>1</v>
      </c>
      <c r="C150" s="20" t="s">
        <v>23</v>
      </c>
      <c r="D150" s="21" t="s">
        <v>178</v>
      </c>
      <c r="E150" s="22">
        <v>646924</v>
      </c>
      <c r="F150" s="22">
        <v>646924</v>
      </c>
      <c r="G150" s="22">
        <f t="shared" si="2"/>
        <v>0</v>
      </c>
    </row>
    <row r="151" spans="1:7" ht="12.75">
      <c r="A151" s="20" t="s">
        <v>1</v>
      </c>
      <c r="B151" s="20" t="s">
        <v>1</v>
      </c>
      <c r="C151" s="20" t="s">
        <v>31</v>
      </c>
      <c r="D151" s="21" t="s">
        <v>179</v>
      </c>
      <c r="E151" s="22">
        <v>216153</v>
      </c>
      <c r="F151" s="22">
        <v>216153</v>
      </c>
      <c r="G151" s="22">
        <f t="shared" si="2"/>
        <v>0</v>
      </c>
    </row>
    <row r="152" spans="1:7" s="12" customFormat="1" ht="12.75">
      <c r="A152" s="17" t="s">
        <v>172</v>
      </c>
      <c r="B152" s="17" t="s">
        <v>49</v>
      </c>
      <c r="C152" s="17" t="s">
        <v>1</v>
      </c>
      <c r="D152" s="18" t="s">
        <v>180</v>
      </c>
      <c r="E152" s="19">
        <v>6226913</v>
      </c>
      <c r="F152" s="19">
        <v>6226913</v>
      </c>
      <c r="G152" s="19">
        <f t="shared" si="2"/>
        <v>0</v>
      </c>
    </row>
    <row r="153" spans="1:7" ht="12.75">
      <c r="A153" s="20" t="s">
        <v>1</v>
      </c>
      <c r="B153" s="20" t="s">
        <v>1</v>
      </c>
      <c r="C153" s="20" t="s">
        <v>19</v>
      </c>
      <c r="D153" s="21" t="s">
        <v>181</v>
      </c>
      <c r="E153" s="22">
        <v>1345572</v>
      </c>
      <c r="F153" s="22">
        <v>1345572</v>
      </c>
      <c r="G153" s="22">
        <f t="shared" si="2"/>
        <v>0</v>
      </c>
    </row>
    <row r="154" spans="1:7" ht="12.75">
      <c r="A154" s="20" t="s">
        <v>1</v>
      </c>
      <c r="B154" s="20" t="s">
        <v>1</v>
      </c>
      <c r="C154" s="20" t="s">
        <v>31</v>
      </c>
      <c r="D154" s="21" t="s">
        <v>182</v>
      </c>
      <c r="E154" s="22">
        <v>3072640</v>
      </c>
      <c r="F154" s="22">
        <v>3072640</v>
      </c>
      <c r="G154" s="22">
        <f t="shared" si="2"/>
        <v>0</v>
      </c>
    </row>
    <row r="155" spans="1:7" ht="12.75">
      <c r="A155" s="20" t="s">
        <v>1</v>
      </c>
      <c r="B155" s="20" t="s">
        <v>1</v>
      </c>
      <c r="C155" s="20" t="s">
        <v>31</v>
      </c>
      <c r="D155" s="21" t="s">
        <v>183</v>
      </c>
      <c r="E155" s="22">
        <v>1097630</v>
      </c>
      <c r="F155" s="22">
        <v>1097630</v>
      </c>
      <c r="G155" s="22">
        <f t="shared" si="2"/>
        <v>0</v>
      </c>
    </row>
    <row r="156" spans="1:7" ht="12.75">
      <c r="A156" s="20" t="s">
        <v>1</v>
      </c>
      <c r="B156" s="20" t="s">
        <v>1</v>
      </c>
      <c r="C156" s="20" t="s">
        <v>33</v>
      </c>
      <c r="D156" s="23" t="s">
        <v>184</v>
      </c>
      <c r="E156" s="22">
        <v>711071</v>
      </c>
      <c r="F156" s="22">
        <v>711071</v>
      </c>
      <c r="G156" s="22">
        <f t="shared" si="2"/>
        <v>0</v>
      </c>
    </row>
    <row r="157" spans="1:7" ht="12.75">
      <c r="A157" s="20"/>
      <c r="B157" s="20"/>
      <c r="C157" s="20"/>
      <c r="D157" s="21"/>
      <c r="E157" s="22">
        <v>0</v>
      </c>
      <c r="F157" s="22">
        <v>0</v>
      </c>
      <c r="G157" s="22">
        <f t="shared" si="2"/>
        <v>0</v>
      </c>
    </row>
    <row r="158" spans="1:7" s="12" customFormat="1" ht="21" customHeight="1">
      <c r="A158" s="14" t="s">
        <v>185</v>
      </c>
      <c r="B158" s="35"/>
      <c r="C158" s="14" t="s">
        <v>1</v>
      </c>
      <c r="D158" s="15" t="s">
        <v>186</v>
      </c>
      <c r="E158" s="16">
        <v>36434418</v>
      </c>
      <c r="F158" s="16">
        <v>36434418</v>
      </c>
      <c r="G158" s="16">
        <f t="shared" si="2"/>
        <v>0</v>
      </c>
    </row>
    <row r="159" spans="1:7" s="12" customFormat="1" ht="12.75">
      <c r="A159" s="17" t="s">
        <v>187</v>
      </c>
      <c r="B159" s="17" t="s">
        <v>3</v>
      </c>
      <c r="C159" s="17" t="s">
        <v>1</v>
      </c>
      <c r="D159" s="25" t="s">
        <v>188</v>
      </c>
      <c r="E159" s="19">
        <v>27407030</v>
      </c>
      <c r="F159" s="19">
        <v>27407030</v>
      </c>
      <c r="G159" s="19">
        <f t="shared" si="2"/>
        <v>0</v>
      </c>
    </row>
    <row r="160" spans="1:7" ht="12.75">
      <c r="A160" s="20" t="s">
        <v>1</v>
      </c>
      <c r="B160" s="20" t="s">
        <v>1</v>
      </c>
      <c r="C160" s="20" t="s">
        <v>35</v>
      </c>
      <c r="D160" s="21" t="s">
        <v>189</v>
      </c>
      <c r="E160" s="22">
        <v>19407030</v>
      </c>
      <c r="F160" s="22">
        <v>19407030</v>
      </c>
      <c r="G160" s="22">
        <f t="shared" si="2"/>
        <v>0</v>
      </c>
    </row>
    <row r="161" spans="1:7" ht="12.75">
      <c r="A161" s="20" t="s">
        <v>1</v>
      </c>
      <c r="B161" s="20" t="s">
        <v>1</v>
      </c>
      <c r="C161" s="20" t="s">
        <v>37</v>
      </c>
      <c r="D161" s="21" t="s">
        <v>190</v>
      </c>
      <c r="E161" s="22">
        <v>8000000</v>
      </c>
      <c r="F161" s="22">
        <v>8000000</v>
      </c>
      <c r="G161" s="22">
        <f t="shared" si="2"/>
        <v>0</v>
      </c>
    </row>
    <row r="162" spans="1:7" s="12" customFormat="1" ht="12.75">
      <c r="A162" s="17" t="s">
        <v>187</v>
      </c>
      <c r="B162" s="17" t="s">
        <v>7</v>
      </c>
      <c r="C162" s="17" t="s">
        <v>1</v>
      </c>
      <c r="D162" s="18" t="s">
        <v>191</v>
      </c>
      <c r="E162" s="19">
        <v>9027388</v>
      </c>
      <c r="F162" s="19">
        <v>9027388</v>
      </c>
      <c r="G162" s="19">
        <f t="shared" si="2"/>
        <v>0</v>
      </c>
    </row>
    <row r="163" spans="1:7" ht="12.75">
      <c r="A163" s="20" t="s">
        <v>1</v>
      </c>
      <c r="B163" s="20" t="s">
        <v>1</v>
      </c>
      <c r="C163" s="20" t="s">
        <v>17</v>
      </c>
      <c r="D163" s="23" t="s">
        <v>192</v>
      </c>
      <c r="E163" s="22">
        <v>164034</v>
      </c>
      <c r="F163" s="22">
        <v>164034</v>
      </c>
      <c r="G163" s="22">
        <f t="shared" si="2"/>
        <v>0</v>
      </c>
    </row>
    <row r="164" spans="1:7" ht="12.75">
      <c r="A164" s="20" t="s">
        <v>1</v>
      </c>
      <c r="B164" s="20" t="s">
        <v>1</v>
      </c>
      <c r="C164" s="20" t="s">
        <v>35</v>
      </c>
      <c r="D164" s="21" t="s">
        <v>193</v>
      </c>
      <c r="E164" s="22">
        <v>8863354</v>
      </c>
      <c r="F164" s="22">
        <v>8863354</v>
      </c>
      <c r="G164" s="22">
        <f t="shared" si="2"/>
        <v>0</v>
      </c>
    </row>
    <row r="165" spans="1:7" ht="12.75">
      <c r="A165" s="20"/>
      <c r="B165" s="20"/>
      <c r="C165" s="20"/>
      <c r="D165" s="21"/>
      <c r="E165" s="22">
        <v>0</v>
      </c>
      <c r="F165" s="22">
        <v>0</v>
      </c>
      <c r="G165" s="22">
        <f t="shared" si="2"/>
        <v>0</v>
      </c>
    </row>
    <row r="166" spans="1:7" s="12" customFormat="1" ht="21" customHeight="1">
      <c r="A166" s="14" t="s">
        <v>194</v>
      </c>
      <c r="B166" s="35"/>
      <c r="C166" s="14" t="s">
        <v>1</v>
      </c>
      <c r="D166" s="24" t="s">
        <v>195</v>
      </c>
      <c r="E166" s="16">
        <v>530115640</v>
      </c>
      <c r="F166" s="16">
        <v>530115640</v>
      </c>
      <c r="G166" s="16">
        <f t="shared" si="2"/>
        <v>0</v>
      </c>
    </row>
    <row r="167" spans="1:7" s="12" customFormat="1" ht="12.75">
      <c r="A167" s="17" t="s">
        <v>196</v>
      </c>
      <c r="B167" s="17" t="s">
        <v>3</v>
      </c>
      <c r="C167" s="17" t="s">
        <v>1</v>
      </c>
      <c r="D167" s="25" t="s">
        <v>197</v>
      </c>
      <c r="E167" s="19">
        <v>365083367</v>
      </c>
      <c r="F167" s="19">
        <v>365083367</v>
      </c>
      <c r="G167" s="19">
        <f t="shared" si="2"/>
        <v>0</v>
      </c>
    </row>
    <row r="168" spans="1:7" ht="12.75">
      <c r="A168" s="20" t="s">
        <v>1</v>
      </c>
      <c r="B168" s="20" t="s">
        <v>1</v>
      </c>
      <c r="C168" s="20" t="s">
        <v>21</v>
      </c>
      <c r="D168" s="21" t="s">
        <v>197</v>
      </c>
      <c r="E168" s="22">
        <v>365083367</v>
      </c>
      <c r="F168" s="22">
        <v>365083367</v>
      </c>
      <c r="G168" s="22">
        <f t="shared" si="2"/>
        <v>0</v>
      </c>
    </row>
    <row r="169" spans="1:7" s="12" customFormat="1" ht="12.75">
      <c r="A169" s="17" t="s">
        <v>196</v>
      </c>
      <c r="B169" s="17" t="s">
        <v>7</v>
      </c>
      <c r="C169" s="17" t="s">
        <v>1</v>
      </c>
      <c r="D169" s="18" t="s">
        <v>198</v>
      </c>
      <c r="E169" s="19">
        <v>105898214</v>
      </c>
      <c r="F169" s="19">
        <v>105898214</v>
      </c>
      <c r="G169" s="19">
        <f t="shared" si="2"/>
        <v>0</v>
      </c>
    </row>
    <row r="170" spans="1:7" ht="12.75">
      <c r="A170" s="20" t="s">
        <v>1</v>
      </c>
      <c r="B170" s="20" t="s">
        <v>1</v>
      </c>
      <c r="C170" s="20" t="s">
        <v>21</v>
      </c>
      <c r="D170" s="21" t="s">
        <v>199</v>
      </c>
      <c r="E170" s="22">
        <v>82094019</v>
      </c>
      <c r="F170" s="22">
        <v>82094019</v>
      </c>
      <c r="G170" s="22">
        <f t="shared" si="2"/>
        <v>0</v>
      </c>
    </row>
    <row r="171" spans="1:7" ht="12.75">
      <c r="A171" s="20" t="s">
        <v>1</v>
      </c>
      <c r="B171" s="20" t="s">
        <v>1</v>
      </c>
      <c r="C171" s="20" t="s">
        <v>21</v>
      </c>
      <c r="D171" s="23" t="s">
        <v>200</v>
      </c>
      <c r="E171" s="22">
        <v>23804195</v>
      </c>
      <c r="F171" s="22">
        <v>23804195</v>
      </c>
      <c r="G171" s="22">
        <f t="shared" si="2"/>
        <v>0</v>
      </c>
    </row>
    <row r="172" spans="1:7" s="12" customFormat="1" ht="12.75" customHeight="1">
      <c r="A172" s="17" t="s">
        <v>196</v>
      </c>
      <c r="B172" s="17" t="s">
        <v>15</v>
      </c>
      <c r="C172" s="17" t="s">
        <v>1</v>
      </c>
      <c r="D172" s="18" t="s">
        <v>201</v>
      </c>
      <c r="E172" s="19">
        <v>28524963</v>
      </c>
      <c r="F172" s="19">
        <v>28524963</v>
      </c>
      <c r="G172" s="19">
        <f t="shared" si="2"/>
        <v>0</v>
      </c>
    </row>
    <row r="173" spans="1:7" ht="12.75">
      <c r="A173" s="20" t="s">
        <v>1</v>
      </c>
      <c r="B173" s="20" t="s">
        <v>1</v>
      </c>
      <c r="C173" s="20" t="s">
        <v>19</v>
      </c>
      <c r="D173" s="21" t="s">
        <v>202</v>
      </c>
      <c r="E173" s="22">
        <v>5287838</v>
      </c>
      <c r="F173" s="22">
        <v>5287838</v>
      </c>
      <c r="G173" s="22">
        <f t="shared" si="2"/>
        <v>0</v>
      </c>
    </row>
    <row r="174" spans="1:7" ht="12.75">
      <c r="A174" s="20" t="s">
        <v>1</v>
      </c>
      <c r="B174" s="20" t="s">
        <v>1</v>
      </c>
      <c r="C174" s="20" t="s">
        <v>21</v>
      </c>
      <c r="D174" s="23" t="s">
        <v>203</v>
      </c>
      <c r="E174" s="22">
        <v>20264990</v>
      </c>
      <c r="F174" s="22">
        <v>20264990</v>
      </c>
      <c r="G174" s="22">
        <f t="shared" si="2"/>
        <v>0</v>
      </c>
    </row>
    <row r="175" spans="1:7" ht="12.75">
      <c r="A175" s="20" t="s">
        <v>1</v>
      </c>
      <c r="B175" s="20" t="s">
        <v>1</v>
      </c>
      <c r="C175" s="20" t="s">
        <v>21</v>
      </c>
      <c r="D175" s="21" t="s">
        <v>204</v>
      </c>
      <c r="E175" s="22">
        <v>2972135</v>
      </c>
      <c r="F175" s="22">
        <v>2972135</v>
      </c>
      <c r="G175" s="22">
        <f t="shared" si="2"/>
        <v>0</v>
      </c>
    </row>
    <row r="176" spans="1:7" s="12" customFormat="1" ht="12.75">
      <c r="A176" s="17" t="s">
        <v>196</v>
      </c>
      <c r="B176" s="17" t="s">
        <v>49</v>
      </c>
      <c r="C176" s="17" t="s">
        <v>1</v>
      </c>
      <c r="D176" s="18" t="s">
        <v>205</v>
      </c>
      <c r="E176" s="19">
        <v>24030148</v>
      </c>
      <c r="F176" s="19">
        <v>24030148</v>
      </c>
      <c r="G176" s="19">
        <f t="shared" si="2"/>
        <v>0</v>
      </c>
    </row>
    <row r="177" spans="1:7" ht="12.75">
      <c r="A177" s="20" t="s">
        <v>1</v>
      </c>
      <c r="B177" s="20" t="s">
        <v>1</v>
      </c>
      <c r="C177" s="20" t="s">
        <v>21</v>
      </c>
      <c r="D177" s="23" t="s">
        <v>206</v>
      </c>
      <c r="E177" s="22">
        <v>24030148</v>
      </c>
      <c r="F177" s="22">
        <v>24030148</v>
      </c>
      <c r="G177" s="22">
        <f t="shared" si="2"/>
        <v>0</v>
      </c>
    </row>
    <row r="178" spans="1:7" s="12" customFormat="1" ht="12.75">
      <c r="A178" s="17" t="s">
        <v>196</v>
      </c>
      <c r="B178" s="17" t="s">
        <v>52</v>
      </c>
      <c r="C178" s="17" t="s">
        <v>1</v>
      </c>
      <c r="D178" s="18" t="s">
        <v>207</v>
      </c>
      <c r="E178" s="19">
        <v>6578948</v>
      </c>
      <c r="F178" s="19">
        <v>6578948</v>
      </c>
      <c r="G178" s="19">
        <f t="shared" si="2"/>
        <v>0</v>
      </c>
    </row>
    <row r="179" spans="1:7" ht="12.75">
      <c r="A179" s="20" t="s">
        <v>1</v>
      </c>
      <c r="B179" s="20" t="s">
        <v>1</v>
      </c>
      <c r="C179" s="20" t="s">
        <v>21</v>
      </c>
      <c r="D179" s="21" t="s">
        <v>208</v>
      </c>
      <c r="E179" s="22">
        <v>2874273</v>
      </c>
      <c r="F179" s="22">
        <v>2874273</v>
      </c>
      <c r="G179" s="22">
        <f t="shared" si="2"/>
        <v>0</v>
      </c>
    </row>
    <row r="180" spans="1:7" ht="12.75">
      <c r="A180" s="20" t="s">
        <v>1</v>
      </c>
      <c r="B180" s="20" t="s">
        <v>1</v>
      </c>
      <c r="C180" s="20" t="s">
        <v>21</v>
      </c>
      <c r="D180" s="23" t="s">
        <v>209</v>
      </c>
      <c r="E180" s="22">
        <v>1926675</v>
      </c>
      <c r="F180" s="22">
        <v>1926675</v>
      </c>
      <c r="G180" s="22">
        <f t="shared" si="2"/>
        <v>0</v>
      </c>
    </row>
    <row r="181" spans="1:7" ht="12.75">
      <c r="A181" s="20" t="s">
        <v>1</v>
      </c>
      <c r="B181" s="20" t="s">
        <v>1</v>
      </c>
      <c r="C181" s="20" t="s">
        <v>210</v>
      </c>
      <c r="D181" s="23" t="s">
        <v>211</v>
      </c>
      <c r="E181" s="22">
        <v>1778000</v>
      </c>
      <c r="F181" s="22">
        <v>1778000</v>
      </c>
      <c r="G181" s="22">
        <f t="shared" si="2"/>
        <v>0</v>
      </c>
    </row>
    <row r="182" spans="1:7" ht="12.75">
      <c r="A182" s="20"/>
      <c r="B182" s="20"/>
      <c r="C182" s="20"/>
      <c r="D182" s="21"/>
      <c r="E182" s="22">
        <v>0</v>
      </c>
      <c r="F182" s="22">
        <v>0</v>
      </c>
      <c r="G182" s="22">
        <f t="shared" si="2"/>
        <v>0</v>
      </c>
    </row>
    <row r="183" spans="1:7" s="12" customFormat="1" ht="21" customHeight="1">
      <c r="A183" s="14" t="s">
        <v>212</v>
      </c>
      <c r="B183" s="35"/>
      <c r="C183" s="14" t="s">
        <v>1</v>
      </c>
      <c r="D183" s="24" t="s">
        <v>213</v>
      </c>
      <c r="E183" s="16">
        <v>490849671</v>
      </c>
      <c r="F183" s="16">
        <v>491490980</v>
      </c>
      <c r="G183" s="16">
        <f t="shared" si="2"/>
        <v>641309</v>
      </c>
    </row>
    <row r="184" spans="1:7" s="12" customFormat="1" ht="12.75">
      <c r="A184" s="17" t="s">
        <v>214</v>
      </c>
      <c r="B184" s="17" t="s">
        <v>3</v>
      </c>
      <c r="C184" s="17" t="s">
        <v>1</v>
      </c>
      <c r="D184" s="25" t="s">
        <v>215</v>
      </c>
      <c r="E184" s="19">
        <v>103792810</v>
      </c>
      <c r="F184" s="19">
        <v>103792810</v>
      </c>
      <c r="G184" s="19">
        <f t="shared" si="2"/>
        <v>0</v>
      </c>
    </row>
    <row r="185" spans="1:7" s="12" customFormat="1" ht="12.75">
      <c r="A185" s="17" t="s">
        <v>214</v>
      </c>
      <c r="B185" s="17" t="s">
        <v>7</v>
      </c>
      <c r="C185" s="17" t="s">
        <v>1</v>
      </c>
      <c r="D185" s="18" t="s">
        <v>217</v>
      </c>
      <c r="E185" s="19">
        <v>9813342</v>
      </c>
      <c r="F185" s="19">
        <v>10454651</v>
      </c>
      <c r="G185" s="19">
        <f t="shared" si="2"/>
        <v>641309</v>
      </c>
    </row>
    <row r="186" spans="1:7" s="12" customFormat="1" ht="12.75">
      <c r="A186" s="17" t="s">
        <v>214</v>
      </c>
      <c r="B186" s="17" t="s">
        <v>15</v>
      </c>
      <c r="C186" s="17" t="s">
        <v>1</v>
      </c>
      <c r="D186" s="18" t="s">
        <v>218</v>
      </c>
      <c r="E186" s="19">
        <v>21178920</v>
      </c>
      <c r="F186" s="19">
        <v>21178920</v>
      </c>
      <c r="G186" s="19">
        <f t="shared" si="2"/>
        <v>0</v>
      </c>
    </row>
    <row r="187" spans="1:7" ht="12.75">
      <c r="A187" s="20" t="s">
        <v>1</v>
      </c>
      <c r="B187" s="20" t="s">
        <v>1</v>
      </c>
      <c r="C187" s="20" t="s">
        <v>19</v>
      </c>
      <c r="D187" s="23" t="s">
        <v>219</v>
      </c>
      <c r="E187" s="22">
        <v>3798581</v>
      </c>
      <c r="F187" s="22">
        <v>3798581</v>
      </c>
      <c r="G187" s="22">
        <f t="shared" si="2"/>
        <v>0</v>
      </c>
    </row>
    <row r="188" spans="1:7" ht="12.75">
      <c r="A188" s="20" t="s">
        <v>1</v>
      </c>
      <c r="B188" s="20" t="s">
        <v>1</v>
      </c>
      <c r="C188" s="20" t="s">
        <v>19</v>
      </c>
      <c r="D188" s="23" t="s">
        <v>220</v>
      </c>
      <c r="E188" s="22">
        <v>16754021</v>
      </c>
      <c r="F188" s="22">
        <v>16754021</v>
      </c>
      <c r="G188" s="22">
        <f t="shared" si="2"/>
        <v>0</v>
      </c>
    </row>
    <row r="189" spans="1:7" ht="12.75">
      <c r="A189" s="20" t="s">
        <v>1</v>
      </c>
      <c r="B189" s="20" t="s">
        <v>1</v>
      </c>
      <c r="C189" s="20" t="s">
        <v>19</v>
      </c>
      <c r="D189" s="23" t="s">
        <v>221</v>
      </c>
      <c r="E189" s="22">
        <v>626318</v>
      </c>
      <c r="F189" s="22">
        <v>626318</v>
      </c>
      <c r="G189" s="22">
        <f t="shared" si="2"/>
        <v>0</v>
      </c>
    </row>
    <row r="190" spans="1:7" s="12" customFormat="1" ht="12.75">
      <c r="A190" s="17" t="s">
        <v>214</v>
      </c>
      <c r="B190" s="17" t="s">
        <v>49</v>
      </c>
      <c r="C190" s="17" t="s">
        <v>1</v>
      </c>
      <c r="D190" s="18" t="s">
        <v>222</v>
      </c>
      <c r="E190" s="19">
        <v>223255527</v>
      </c>
      <c r="F190" s="19">
        <v>223255527</v>
      </c>
      <c r="G190" s="19">
        <f t="shared" si="2"/>
        <v>0</v>
      </c>
    </row>
    <row r="191" spans="1:7" ht="12.75">
      <c r="A191" s="20" t="s">
        <v>1</v>
      </c>
      <c r="B191" s="20" t="s">
        <v>1</v>
      </c>
      <c r="C191" s="20" t="s">
        <v>19</v>
      </c>
      <c r="D191" s="23" t="s">
        <v>223</v>
      </c>
      <c r="E191" s="22">
        <v>223255527</v>
      </c>
      <c r="F191" s="22">
        <v>223255527</v>
      </c>
      <c r="G191" s="22">
        <f t="shared" si="2"/>
        <v>0</v>
      </c>
    </row>
    <row r="192" spans="1:7" s="12" customFormat="1" ht="12.75">
      <c r="A192" s="17" t="s">
        <v>214</v>
      </c>
      <c r="B192" s="17" t="s">
        <v>118</v>
      </c>
      <c r="C192" s="17" t="s">
        <v>1</v>
      </c>
      <c r="D192" s="18" t="s">
        <v>224</v>
      </c>
      <c r="E192" s="19">
        <v>6000000</v>
      </c>
      <c r="F192" s="19">
        <v>6000000</v>
      </c>
      <c r="G192" s="19">
        <f t="shared" si="2"/>
        <v>0</v>
      </c>
    </row>
    <row r="193" spans="1:7" ht="12.75">
      <c r="A193" s="20" t="s">
        <v>1</v>
      </c>
      <c r="B193" s="20" t="s">
        <v>1</v>
      </c>
      <c r="C193" s="20" t="s">
        <v>45</v>
      </c>
      <c r="D193" s="21" t="s">
        <v>225</v>
      </c>
      <c r="E193" s="22">
        <v>6000000</v>
      </c>
      <c r="F193" s="22">
        <v>6000000</v>
      </c>
      <c r="G193" s="22">
        <f t="shared" si="2"/>
        <v>0</v>
      </c>
    </row>
    <row r="194" spans="1:7" s="12" customFormat="1" ht="12.75">
      <c r="A194" s="17" t="s">
        <v>214</v>
      </c>
      <c r="B194" s="17" t="s">
        <v>108</v>
      </c>
      <c r="C194" s="17" t="s">
        <v>1</v>
      </c>
      <c r="D194" s="18" t="s">
        <v>226</v>
      </c>
      <c r="E194" s="19">
        <v>5401524</v>
      </c>
      <c r="F194" s="19">
        <v>5401524</v>
      </c>
      <c r="G194" s="19">
        <f t="shared" si="2"/>
        <v>0</v>
      </c>
    </row>
    <row r="195" spans="1:7" ht="12.75">
      <c r="A195" s="20" t="s">
        <v>1</v>
      </c>
      <c r="B195" s="20" t="s">
        <v>1</v>
      </c>
      <c r="C195" s="20" t="s">
        <v>19</v>
      </c>
      <c r="D195" s="23" t="s">
        <v>227</v>
      </c>
      <c r="E195" s="22">
        <v>5401524</v>
      </c>
      <c r="F195" s="22">
        <v>5401524</v>
      </c>
      <c r="G195" s="22">
        <f t="shared" si="2"/>
        <v>0</v>
      </c>
    </row>
    <row r="196" spans="1:7" s="12" customFormat="1" ht="12.75">
      <c r="A196" s="17" t="s">
        <v>214</v>
      </c>
      <c r="B196" s="17" t="s">
        <v>228</v>
      </c>
      <c r="C196" s="17" t="s">
        <v>1</v>
      </c>
      <c r="D196" s="18" t="s">
        <v>229</v>
      </c>
      <c r="E196" s="19">
        <v>76206653</v>
      </c>
      <c r="F196" s="19">
        <v>76206653</v>
      </c>
      <c r="G196" s="19">
        <f t="shared" si="2"/>
        <v>0</v>
      </c>
    </row>
    <row r="197" spans="1:7" ht="12.75">
      <c r="A197" s="20" t="s">
        <v>1</v>
      </c>
      <c r="B197" s="20" t="s">
        <v>1</v>
      </c>
      <c r="C197" s="20" t="s">
        <v>9</v>
      </c>
      <c r="D197" s="23" t="s">
        <v>230</v>
      </c>
      <c r="E197" s="22">
        <v>800859</v>
      </c>
      <c r="F197" s="22">
        <v>800859</v>
      </c>
      <c r="G197" s="22">
        <f t="shared" si="2"/>
        <v>0</v>
      </c>
    </row>
    <row r="198" spans="1:7" ht="12.75">
      <c r="A198" s="20" t="s">
        <v>1</v>
      </c>
      <c r="B198" s="20" t="s">
        <v>1</v>
      </c>
      <c r="C198" s="20" t="s">
        <v>5</v>
      </c>
      <c r="D198" s="23" t="s">
        <v>231</v>
      </c>
      <c r="E198" s="22">
        <v>729379</v>
      </c>
      <c r="F198" s="22">
        <v>729379</v>
      </c>
      <c r="G198" s="22">
        <f t="shared" si="2"/>
        <v>0</v>
      </c>
    </row>
    <row r="199" spans="1:7" ht="12.75">
      <c r="A199" s="20" t="s">
        <v>1</v>
      </c>
      <c r="B199" s="20" t="s">
        <v>1</v>
      </c>
      <c r="C199" s="20" t="s">
        <v>19</v>
      </c>
      <c r="D199" s="23" t="s">
        <v>232</v>
      </c>
      <c r="E199" s="22">
        <v>246829</v>
      </c>
      <c r="F199" s="22">
        <v>246829</v>
      </c>
      <c r="G199" s="22">
        <f t="shared" si="2"/>
        <v>0</v>
      </c>
    </row>
    <row r="200" spans="1:7" ht="12.75">
      <c r="A200" s="20" t="s">
        <v>1</v>
      </c>
      <c r="B200" s="20" t="s">
        <v>1</v>
      </c>
      <c r="C200" s="20" t="s">
        <v>19</v>
      </c>
      <c r="D200" s="23" t="s">
        <v>233</v>
      </c>
      <c r="E200" s="22">
        <v>7941170</v>
      </c>
      <c r="F200" s="22">
        <v>7941170</v>
      </c>
      <c r="G200" s="22">
        <f t="shared" si="2"/>
        <v>0</v>
      </c>
    </row>
    <row r="201" spans="1:7" ht="12.75">
      <c r="A201" s="20" t="s">
        <v>1</v>
      </c>
      <c r="B201" s="20" t="s">
        <v>1</v>
      </c>
      <c r="C201" s="20" t="s">
        <v>19</v>
      </c>
      <c r="D201" s="23" t="s">
        <v>234</v>
      </c>
      <c r="E201" s="22">
        <v>54419984</v>
      </c>
      <c r="F201" s="22">
        <v>54419984</v>
      </c>
      <c r="G201" s="22">
        <f t="shared" si="2"/>
        <v>0</v>
      </c>
    </row>
    <row r="202" spans="1:7" ht="12.75">
      <c r="A202" s="20" t="s">
        <v>1</v>
      </c>
      <c r="B202" s="20" t="s">
        <v>1</v>
      </c>
      <c r="C202" s="20" t="s">
        <v>19</v>
      </c>
      <c r="D202" s="23" t="s">
        <v>235</v>
      </c>
      <c r="E202" s="22">
        <v>11434599</v>
      </c>
      <c r="F202" s="22">
        <v>11434599</v>
      </c>
      <c r="G202" s="22">
        <f t="shared" si="2"/>
        <v>0</v>
      </c>
    </row>
    <row r="203" spans="1:7" ht="12.75">
      <c r="A203" s="20" t="s">
        <v>1</v>
      </c>
      <c r="B203" s="20" t="s">
        <v>1</v>
      </c>
      <c r="C203" s="20" t="s">
        <v>114</v>
      </c>
      <c r="D203" s="21" t="s">
        <v>115</v>
      </c>
      <c r="E203" s="22">
        <v>633833</v>
      </c>
      <c r="F203" s="22">
        <v>633833</v>
      </c>
      <c r="G203" s="22">
        <f t="shared" si="2"/>
        <v>0</v>
      </c>
    </row>
    <row r="204" spans="1:7" s="12" customFormat="1" ht="12.75">
      <c r="A204" s="17" t="s">
        <v>214</v>
      </c>
      <c r="B204" s="17" t="s">
        <v>236</v>
      </c>
      <c r="C204" s="17" t="s">
        <v>1</v>
      </c>
      <c r="D204" s="18" t="s">
        <v>237</v>
      </c>
      <c r="E204" s="19">
        <v>45200895</v>
      </c>
      <c r="F204" s="19">
        <v>45200895</v>
      </c>
      <c r="G204" s="19">
        <f t="shared" si="2"/>
        <v>0</v>
      </c>
    </row>
    <row r="205" spans="1:7" ht="12.75">
      <c r="A205" s="20" t="s">
        <v>1</v>
      </c>
      <c r="B205" s="20" t="s">
        <v>1</v>
      </c>
      <c r="C205" s="20" t="s">
        <v>45</v>
      </c>
      <c r="D205" s="23" t="s">
        <v>237</v>
      </c>
      <c r="E205" s="22">
        <v>45200895</v>
      </c>
      <c r="F205" s="22">
        <v>45200895</v>
      </c>
      <c r="G205" s="22">
        <f t="shared" si="2"/>
        <v>0</v>
      </c>
    </row>
    <row r="206" spans="1:7" ht="12.75">
      <c r="A206" s="20"/>
      <c r="B206" s="20"/>
      <c r="C206" s="20"/>
      <c r="D206" s="21"/>
      <c r="E206" s="22">
        <v>0</v>
      </c>
      <c r="F206" s="22">
        <v>0</v>
      </c>
      <c r="G206" s="22">
        <f t="shared" si="2"/>
        <v>0</v>
      </c>
    </row>
    <row r="207" spans="1:7" s="12" customFormat="1" ht="21" customHeight="1">
      <c r="A207" s="14" t="s">
        <v>238</v>
      </c>
      <c r="B207" s="14" t="s">
        <v>1</v>
      </c>
      <c r="C207" s="14" t="s">
        <v>1</v>
      </c>
      <c r="D207" s="15" t="s">
        <v>239</v>
      </c>
      <c r="E207" s="26">
        <v>1050000</v>
      </c>
      <c r="F207" s="26">
        <v>1050000</v>
      </c>
      <c r="G207" s="26">
        <f t="shared" si="2"/>
        <v>0</v>
      </c>
    </row>
    <row r="208" spans="1:7" s="12" customFormat="1" ht="12.75">
      <c r="A208" s="17" t="s">
        <v>240</v>
      </c>
      <c r="B208" s="17" t="s">
        <v>3</v>
      </c>
      <c r="C208" s="17" t="s">
        <v>1</v>
      </c>
      <c r="D208" s="18" t="s">
        <v>241</v>
      </c>
      <c r="E208" s="19">
        <v>1050000</v>
      </c>
      <c r="F208" s="19">
        <v>1050000</v>
      </c>
      <c r="G208" s="19">
        <f t="shared" si="2"/>
        <v>0</v>
      </c>
    </row>
    <row r="209" spans="1:7" ht="12.75">
      <c r="A209" s="20" t="s">
        <v>1</v>
      </c>
      <c r="B209" s="20" t="s">
        <v>1</v>
      </c>
      <c r="C209" s="20" t="s">
        <v>45</v>
      </c>
      <c r="D209" s="21" t="s">
        <v>241</v>
      </c>
      <c r="E209" s="22">
        <v>1050000</v>
      </c>
      <c r="F209" s="22">
        <v>1050000</v>
      </c>
      <c r="G209" s="22">
        <f aca="true" t="shared" si="3" ref="G209:G272">F209-E209</f>
        <v>0</v>
      </c>
    </row>
    <row r="210" spans="1:7" ht="12.75">
      <c r="A210" s="20"/>
      <c r="B210" s="20"/>
      <c r="C210" s="20"/>
      <c r="D210" s="21"/>
      <c r="E210" s="22">
        <v>0</v>
      </c>
      <c r="F210" s="22">
        <v>0</v>
      </c>
      <c r="G210" s="22">
        <f t="shared" si="3"/>
        <v>0</v>
      </c>
    </row>
    <row r="211" spans="1:7" s="27" customFormat="1" ht="21" customHeight="1">
      <c r="A211" s="14" t="s">
        <v>242</v>
      </c>
      <c r="B211" s="14" t="s">
        <v>1</v>
      </c>
      <c r="C211" s="14" t="s">
        <v>1</v>
      </c>
      <c r="D211" s="15" t="s">
        <v>243</v>
      </c>
      <c r="E211" s="26">
        <v>3878182</v>
      </c>
      <c r="F211" s="26">
        <v>3878182</v>
      </c>
      <c r="G211" s="26">
        <f t="shared" si="3"/>
        <v>0</v>
      </c>
    </row>
    <row r="212" spans="1:7" s="33" customFormat="1" ht="12.75">
      <c r="A212" s="36" t="s">
        <v>244</v>
      </c>
      <c r="B212" s="36" t="s">
        <v>15</v>
      </c>
      <c r="C212" s="36" t="s">
        <v>1</v>
      </c>
      <c r="D212" s="44" t="s">
        <v>245</v>
      </c>
      <c r="E212" s="38">
        <v>3878182</v>
      </c>
      <c r="F212" s="38">
        <v>3878182</v>
      </c>
      <c r="G212" s="38">
        <f t="shared" si="3"/>
        <v>0</v>
      </c>
    </row>
    <row r="213" spans="1:7" s="42" customFormat="1" ht="12.75">
      <c r="A213" s="39" t="s">
        <v>1</v>
      </c>
      <c r="B213" s="39" t="s">
        <v>1</v>
      </c>
      <c r="C213" s="39" t="s">
        <v>43</v>
      </c>
      <c r="D213" s="43" t="s">
        <v>246</v>
      </c>
      <c r="E213" s="41">
        <v>3878182</v>
      </c>
      <c r="F213" s="41">
        <v>3878182</v>
      </c>
      <c r="G213" s="41">
        <f t="shared" si="3"/>
        <v>0</v>
      </c>
    </row>
    <row r="214" spans="1:7" ht="12.75">
      <c r="A214" s="20"/>
      <c r="B214" s="20"/>
      <c r="C214" s="20"/>
      <c r="D214" s="21"/>
      <c r="E214" s="22">
        <v>0</v>
      </c>
      <c r="F214" s="22">
        <v>0</v>
      </c>
      <c r="G214" s="22">
        <f t="shared" si="3"/>
        <v>0</v>
      </c>
    </row>
    <row r="215" spans="1:7" s="27" customFormat="1" ht="20.25" customHeight="1">
      <c r="A215" s="14" t="s">
        <v>247</v>
      </c>
      <c r="B215" s="14" t="s">
        <v>1</v>
      </c>
      <c r="C215" s="14" t="s">
        <v>1</v>
      </c>
      <c r="D215" s="15" t="s">
        <v>525</v>
      </c>
      <c r="E215" s="16">
        <v>234163287</v>
      </c>
      <c r="F215" s="16">
        <v>234163287</v>
      </c>
      <c r="G215" s="16">
        <f t="shared" si="3"/>
        <v>0</v>
      </c>
    </row>
    <row r="216" spans="1:7" s="12" customFormat="1" ht="12.75">
      <c r="A216" s="17" t="s">
        <v>248</v>
      </c>
      <c r="B216" s="17" t="s">
        <v>3</v>
      </c>
      <c r="C216" s="17" t="s">
        <v>1</v>
      </c>
      <c r="D216" s="18" t="s">
        <v>249</v>
      </c>
      <c r="E216" s="19">
        <v>234163287</v>
      </c>
      <c r="F216" s="19">
        <v>234163287</v>
      </c>
      <c r="G216" s="19">
        <f t="shared" si="3"/>
        <v>0</v>
      </c>
    </row>
    <row r="217" spans="1:7" ht="12.75">
      <c r="A217" s="20" t="s">
        <v>1</v>
      </c>
      <c r="B217" s="20" t="s">
        <v>1</v>
      </c>
      <c r="C217" s="20" t="s">
        <v>45</v>
      </c>
      <c r="D217" s="23" t="s">
        <v>250</v>
      </c>
      <c r="E217" s="22">
        <v>233702002</v>
      </c>
      <c r="F217" s="22">
        <v>233702002</v>
      </c>
      <c r="G217" s="22">
        <f t="shared" si="3"/>
        <v>0</v>
      </c>
    </row>
    <row r="218" spans="1:7" ht="12.75">
      <c r="A218" s="20" t="s">
        <v>1</v>
      </c>
      <c r="B218" s="20" t="s">
        <v>1</v>
      </c>
      <c r="C218" s="20" t="s">
        <v>45</v>
      </c>
      <c r="D218" s="23" t="s">
        <v>251</v>
      </c>
      <c r="E218" s="22">
        <v>461285</v>
      </c>
      <c r="F218" s="22">
        <v>461285</v>
      </c>
      <c r="G218" s="22">
        <f t="shared" si="3"/>
        <v>0</v>
      </c>
    </row>
    <row r="219" spans="1:7" ht="12.75">
      <c r="A219" s="20"/>
      <c r="B219" s="20"/>
      <c r="C219" s="20"/>
      <c r="D219" s="21"/>
      <c r="E219" s="22">
        <v>0</v>
      </c>
      <c r="F219" s="22">
        <v>0</v>
      </c>
      <c r="G219" s="22">
        <f t="shared" si="3"/>
        <v>0</v>
      </c>
    </row>
    <row r="220" spans="1:7" s="12" customFormat="1" ht="21" customHeight="1">
      <c r="A220" s="14" t="s">
        <v>252</v>
      </c>
      <c r="B220" s="14" t="s">
        <v>1</v>
      </c>
      <c r="C220" s="14" t="s">
        <v>1</v>
      </c>
      <c r="D220" s="24" t="s">
        <v>253</v>
      </c>
      <c r="E220" s="16">
        <v>402939923</v>
      </c>
      <c r="F220" s="16">
        <v>402939923</v>
      </c>
      <c r="G220" s="16">
        <f t="shared" si="3"/>
        <v>0</v>
      </c>
    </row>
    <row r="221" spans="1:7" s="12" customFormat="1" ht="12.75">
      <c r="A221" s="17" t="s">
        <v>254</v>
      </c>
      <c r="B221" s="17" t="s">
        <v>3</v>
      </c>
      <c r="C221" s="17" t="s">
        <v>1</v>
      </c>
      <c r="D221" s="25" t="s">
        <v>255</v>
      </c>
      <c r="E221" s="19">
        <v>6000000</v>
      </c>
      <c r="F221" s="19">
        <v>6000000</v>
      </c>
      <c r="G221" s="19">
        <f t="shared" si="3"/>
        <v>0</v>
      </c>
    </row>
    <row r="222" spans="1:7" ht="12.75">
      <c r="A222" s="20" t="s">
        <v>1</v>
      </c>
      <c r="B222" s="20" t="s">
        <v>1</v>
      </c>
      <c r="C222" s="20" t="s">
        <v>256</v>
      </c>
      <c r="D222" s="21" t="s">
        <v>255</v>
      </c>
      <c r="E222" s="22">
        <v>6000000</v>
      </c>
      <c r="F222" s="22">
        <v>6000000</v>
      </c>
      <c r="G222" s="22">
        <f t="shared" si="3"/>
        <v>0</v>
      </c>
    </row>
    <row r="223" spans="1:7" s="12" customFormat="1" ht="12.75">
      <c r="A223" s="17" t="s">
        <v>254</v>
      </c>
      <c r="B223" s="17" t="s">
        <v>52</v>
      </c>
      <c r="C223" s="17" t="s">
        <v>1</v>
      </c>
      <c r="D223" s="25" t="s">
        <v>257</v>
      </c>
      <c r="E223" s="19">
        <v>805591</v>
      </c>
      <c r="F223" s="19">
        <v>805591</v>
      </c>
      <c r="G223" s="19">
        <f t="shared" si="3"/>
        <v>0</v>
      </c>
    </row>
    <row r="224" spans="1:7" ht="12.75">
      <c r="A224" s="20" t="s">
        <v>1</v>
      </c>
      <c r="B224" s="20" t="s">
        <v>1</v>
      </c>
      <c r="C224" s="20" t="s">
        <v>258</v>
      </c>
      <c r="D224" s="23" t="s">
        <v>259</v>
      </c>
      <c r="E224" s="22">
        <v>805591</v>
      </c>
      <c r="F224" s="22">
        <v>805591</v>
      </c>
      <c r="G224" s="22">
        <f t="shared" si="3"/>
        <v>0</v>
      </c>
    </row>
    <row r="225" spans="1:7" s="12" customFormat="1" ht="12.75">
      <c r="A225" s="17" t="s">
        <v>254</v>
      </c>
      <c r="B225" s="17" t="s">
        <v>101</v>
      </c>
      <c r="C225" s="17" t="s">
        <v>1</v>
      </c>
      <c r="D225" s="18" t="s">
        <v>260</v>
      </c>
      <c r="E225" s="19">
        <v>348461650</v>
      </c>
      <c r="F225" s="19">
        <v>348461650</v>
      </c>
      <c r="G225" s="19">
        <f t="shared" si="3"/>
        <v>0</v>
      </c>
    </row>
    <row r="226" spans="1:7" ht="12.75">
      <c r="A226" s="20" t="s">
        <v>1</v>
      </c>
      <c r="B226" s="20" t="s">
        <v>1</v>
      </c>
      <c r="C226" s="20" t="s">
        <v>61</v>
      </c>
      <c r="D226" s="21" t="s">
        <v>261</v>
      </c>
      <c r="E226" s="22">
        <v>500000</v>
      </c>
      <c r="F226" s="22">
        <v>500000</v>
      </c>
      <c r="G226" s="22">
        <f t="shared" si="3"/>
        <v>0</v>
      </c>
    </row>
    <row r="227" spans="1:7" ht="12.75">
      <c r="A227" s="20" t="s">
        <v>1</v>
      </c>
      <c r="B227" s="20" t="s">
        <v>1</v>
      </c>
      <c r="C227" s="20" t="s">
        <v>5</v>
      </c>
      <c r="D227" s="23" t="s">
        <v>262</v>
      </c>
      <c r="E227" s="22">
        <v>15795138</v>
      </c>
      <c r="F227" s="22">
        <v>15795138</v>
      </c>
      <c r="G227" s="22">
        <f t="shared" si="3"/>
        <v>0</v>
      </c>
    </row>
    <row r="228" spans="1:7" ht="12.75">
      <c r="A228" s="20" t="s">
        <v>1</v>
      </c>
      <c r="B228" s="20" t="s">
        <v>1</v>
      </c>
      <c r="C228" s="20" t="s">
        <v>17</v>
      </c>
      <c r="D228" s="21" t="s">
        <v>263</v>
      </c>
      <c r="E228" s="22">
        <v>800000</v>
      </c>
      <c r="F228" s="22">
        <v>800000</v>
      </c>
      <c r="G228" s="22">
        <f t="shared" si="3"/>
        <v>0</v>
      </c>
    </row>
    <row r="229" spans="1:7" ht="12.75">
      <c r="A229" s="20" t="s">
        <v>1</v>
      </c>
      <c r="B229" s="20" t="s">
        <v>1</v>
      </c>
      <c r="C229" s="20" t="s">
        <v>17</v>
      </c>
      <c r="D229" s="23" t="s">
        <v>492</v>
      </c>
      <c r="E229" s="22">
        <v>7000000</v>
      </c>
      <c r="F229" s="22">
        <v>7000000</v>
      </c>
      <c r="G229" s="22">
        <f t="shared" si="3"/>
        <v>0</v>
      </c>
    </row>
    <row r="230" spans="1:7" ht="12.75">
      <c r="A230" s="20" t="s">
        <v>1</v>
      </c>
      <c r="B230" s="20" t="s">
        <v>1</v>
      </c>
      <c r="C230" s="20" t="s">
        <v>17</v>
      </c>
      <c r="D230" s="23" t="s">
        <v>493</v>
      </c>
      <c r="E230" s="22">
        <v>232755</v>
      </c>
      <c r="F230" s="22">
        <v>232755</v>
      </c>
      <c r="G230" s="22">
        <f t="shared" si="3"/>
        <v>0</v>
      </c>
    </row>
    <row r="231" spans="1:7" ht="12.75">
      <c r="A231" s="20"/>
      <c r="B231" s="20"/>
      <c r="C231" s="20"/>
      <c r="D231" s="23"/>
      <c r="E231" s="22"/>
      <c r="F231" s="22"/>
      <c r="G231" s="22">
        <f t="shared" si="3"/>
        <v>0</v>
      </c>
    </row>
    <row r="232" spans="1:7" ht="12.75">
      <c r="A232" s="20" t="s">
        <v>1</v>
      </c>
      <c r="B232" s="20" t="s">
        <v>1</v>
      </c>
      <c r="C232" s="20" t="s">
        <v>29</v>
      </c>
      <c r="D232" s="23" t="s">
        <v>274</v>
      </c>
      <c r="E232" s="22">
        <v>3738000</v>
      </c>
      <c r="F232" s="22">
        <v>3738000</v>
      </c>
      <c r="G232" s="22">
        <f t="shared" si="3"/>
        <v>0</v>
      </c>
    </row>
    <row r="233" spans="1:7" ht="12.75">
      <c r="A233" s="20" t="s">
        <v>1</v>
      </c>
      <c r="B233" s="20" t="s">
        <v>1</v>
      </c>
      <c r="C233" s="20" t="s">
        <v>29</v>
      </c>
      <c r="D233" s="21" t="s">
        <v>275</v>
      </c>
      <c r="E233" s="22">
        <v>2000000</v>
      </c>
      <c r="F233" s="22">
        <v>2000000</v>
      </c>
      <c r="G233" s="22">
        <f t="shared" si="3"/>
        <v>0</v>
      </c>
    </row>
    <row r="234" spans="1:7" ht="12.75">
      <c r="A234" s="20" t="s">
        <v>1</v>
      </c>
      <c r="B234" s="20" t="s">
        <v>1</v>
      </c>
      <c r="C234" s="20" t="s">
        <v>29</v>
      </c>
      <c r="D234" s="23" t="s">
        <v>276</v>
      </c>
      <c r="E234" s="22">
        <v>2000000</v>
      </c>
      <c r="F234" s="22">
        <v>2000000</v>
      </c>
      <c r="G234" s="22">
        <f t="shared" si="3"/>
        <v>0</v>
      </c>
    </row>
    <row r="235" spans="1:7" ht="12.75">
      <c r="A235" s="20" t="s">
        <v>1</v>
      </c>
      <c r="B235" s="20" t="s">
        <v>1</v>
      </c>
      <c r="C235" s="20" t="s">
        <v>45</v>
      </c>
      <c r="D235" s="23" t="s">
        <v>297</v>
      </c>
      <c r="E235" s="22">
        <v>600000</v>
      </c>
      <c r="F235" s="22">
        <v>600000</v>
      </c>
      <c r="G235" s="22">
        <f t="shared" si="3"/>
        <v>0</v>
      </c>
    </row>
    <row r="236" spans="1:7" ht="12.75">
      <c r="A236" s="20" t="s">
        <v>1</v>
      </c>
      <c r="B236" s="20" t="s">
        <v>1</v>
      </c>
      <c r="C236" s="20" t="s">
        <v>45</v>
      </c>
      <c r="D236" s="23" t="s">
        <v>298</v>
      </c>
      <c r="E236" s="22">
        <v>111293815</v>
      </c>
      <c r="F236" s="22">
        <v>111293815</v>
      </c>
      <c r="G236" s="22">
        <f t="shared" si="3"/>
        <v>0</v>
      </c>
    </row>
    <row r="237" spans="1:7" s="31" customFormat="1" ht="18.75" customHeight="1">
      <c r="A237" s="28"/>
      <c r="B237" s="28"/>
      <c r="C237" s="28"/>
      <c r="D237" s="29" t="s">
        <v>515</v>
      </c>
      <c r="E237" s="30">
        <v>204501942</v>
      </c>
      <c r="F237" s="30">
        <v>204501942</v>
      </c>
      <c r="G237" s="30">
        <f t="shared" si="3"/>
        <v>0</v>
      </c>
    </row>
    <row r="238" spans="1:7" ht="12.75">
      <c r="A238" s="20" t="s">
        <v>1</v>
      </c>
      <c r="B238" s="20" t="s">
        <v>1</v>
      </c>
      <c r="C238" s="20" t="s">
        <v>17</v>
      </c>
      <c r="D238" s="23" t="s">
        <v>264</v>
      </c>
      <c r="E238" s="22">
        <v>102000</v>
      </c>
      <c r="F238" s="22">
        <v>102000</v>
      </c>
      <c r="G238" s="22">
        <f t="shared" si="3"/>
        <v>0</v>
      </c>
    </row>
    <row r="239" spans="1:7" ht="12.75">
      <c r="A239" s="20" t="s">
        <v>1</v>
      </c>
      <c r="B239" s="20" t="s">
        <v>1</v>
      </c>
      <c r="C239" s="20" t="s">
        <v>19</v>
      </c>
      <c r="D239" s="23" t="s">
        <v>265</v>
      </c>
      <c r="E239" s="22">
        <v>528528</v>
      </c>
      <c r="F239" s="22">
        <v>528528</v>
      </c>
      <c r="G239" s="22">
        <f t="shared" si="3"/>
        <v>0</v>
      </c>
    </row>
    <row r="240" spans="1:7" ht="12.75">
      <c r="A240" s="20" t="s">
        <v>1</v>
      </c>
      <c r="B240" s="20" t="s">
        <v>1</v>
      </c>
      <c r="C240" s="20" t="s">
        <v>21</v>
      </c>
      <c r="D240" s="23" t="s">
        <v>266</v>
      </c>
      <c r="E240" s="22">
        <v>26946453</v>
      </c>
      <c r="F240" s="22">
        <v>26946453</v>
      </c>
      <c r="G240" s="22">
        <f t="shared" si="3"/>
        <v>0</v>
      </c>
    </row>
    <row r="241" spans="1:7" ht="12.75">
      <c r="A241" s="20" t="s">
        <v>1</v>
      </c>
      <c r="B241" s="20" t="s">
        <v>1</v>
      </c>
      <c r="C241" s="20" t="s">
        <v>21</v>
      </c>
      <c r="D241" s="23" t="s">
        <v>267</v>
      </c>
      <c r="E241" s="22">
        <v>7060823</v>
      </c>
      <c r="F241" s="22">
        <v>7060823</v>
      </c>
      <c r="G241" s="22">
        <f t="shared" si="3"/>
        <v>0</v>
      </c>
    </row>
    <row r="242" spans="1:7" ht="12.75">
      <c r="A242" s="20" t="s">
        <v>1</v>
      </c>
      <c r="B242" s="20" t="s">
        <v>1</v>
      </c>
      <c r="C242" s="20" t="s">
        <v>21</v>
      </c>
      <c r="D242" s="23" t="s">
        <v>268</v>
      </c>
      <c r="E242" s="22">
        <v>27971011</v>
      </c>
      <c r="F242" s="22">
        <v>27971011</v>
      </c>
      <c r="G242" s="22">
        <f t="shared" si="3"/>
        <v>0</v>
      </c>
    </row>
    <row r="243" spans="1:7" ht="12.75">
      <c r="A243" s="20" t="s">
        <v>1</v>
      </c>
      <c r="B243" s="20" t="s">
        <v>1</v>
      </c>
      <c r="C243" s="20" t="s">
        <v>21</v>
      </c>
      <c r="D243" s="23" t="s">
        <v>269</v>
      </c>
      <c r="E243" s="22">
        <v>170515</v>
      </c>
      <c r="F243" s="22">
        <v>170515</v>
      </c>
      <c r="G243" s="22">
        <f t="shared" si="3"/>
        <v>0</v>
      </c>
    </row>
    <row r="244" spans="1:7" ht="12.75">
      <c r="A244" s="20" t="s">
        <v>1</v>
      </c>
      <c r="B244" s="20" t="s">
        <v>1</v>
      </c>
      <c r="C244" s="20" t="s">
        <v>21</v>
      </c>
      <c r="D244" s="23" t="s">
        <v>270</v>
      </c>
      <c r="E244" s="22">
        <v>4512228</v>
      </c>
      <c r="F244" s="22">
        <v>4512228</v>
      </c>
      <c r="G244" s="22">
        <f t="shared" si="3"/>
        <v>0</v>
      </c>
    </row>
    <row r="245" spans="1:7" ht="12.75">
      <c r="A245" s="20" t="s">
        <v>1</v>
      </c>
      <c r="B245" s="20" t="s">
        <v>1</v>
      </c>
      <c r="C245" s="20" t="s">
        <v>23</v>
      </c>
      <c r="D245" s="23" t="s">
        <v>271</v>
      </c>
      <c r="E245" s="22">
        <v>14087631</v>
      </c>
      <c r="F245" s="22">
        <v>14087631</v>
      </c>
      <c r="G245" s="22">
        <f t="shared" si="3"/>
        <v>0</v>
      </c>
    </row>
    <row r="246" spans="1:7" ht="12.75">
      <c r="A246" s="20" t="s">
        <v>1</v>
      </c>
      <c r="B246" s="20" t="s">
        <v>1</v>
      </c>
      <c r="C246" s="20" t="s">
        <v>25</v>
      </c>
      <c r="D246" s="23" t="s">
        <v>272</v>
      </c>
      <c r="E246" s="22">
        <v>1245365</v>
      </c>
      <c r="F246" s="22">
        <v>1245365</v>
      </c>
      <c r="G246" s="22">
        <f t="shared" si="3"/>
        <v>0</v>
      </c>
    </row>
    <row r="247" spans="1:7" ht="12.75">
      <c r="A247" s="20" t="s">
        <v>1</v>
      </c>
      <c r="B247" s="20" t="s">
        <v>1</v>
      </c>
      <c r="C247" s="20" t="s">
        <v>92</v>
      </c>
      <c r="D247" s="23" t="s">
        <v>273</v>
      </c>
      <c r="E247" s="22">
        <v>41386066</v>
      </c>
      <c r="F247" s="22">
        <v>41386066</v>
      </c>
      <c r="G247" s="22">
        <f t="shared" si="3"/>
        <v>0</v>
      </c>
    </row>
    <row r="248" spans="1:7" ht="12.75">
      <c r="A248" s="20" t="s">
        <v>1</v>
      </c>
      <c r="B248" s="20" t="s">
        <v>1</v>
      </c>
      <c r="C248" s="20" t="s">
        <v>29</v>
      </c>
      <c r="D248" s="23" t="s">
        <v>277</v>
      </c>
      <c r="E248" s="22">
        <v>162079</v>
      </c>
      <c r="F248" s="22">
        <v>162079</v>
      </c>
      <c r="G248" s="22">
        <f t="shared" si="3"/>
        <v>0</v>
      </c>
    </row>
    <row r="249" spans="1:7" ht="12.75">
      <c r="A249" s="20" t="s">
        <v>1</v>
      </c>
      <c r="B249" s="20" t="s">
        <v>1</v>
      </c>
      <c r="C249" s="20" t="s">
        <v>29</v>
      </c>
      <c r="D249" s="23" t="s">
        <v>278</v>
      </c>
      <c r="E249" s="22">
        <v>123612</v>
      </c>
      <c r="F249" s="22">
        <v>123612</v>
      </c>
      <c r="G249" s="22">
        <f t="shared" si="3"/>
        <v>0</v>
      </c>
    </row>
    <row r="250" spans="1:7" ht="12.75">
      <c r="A250" s="20" t="s">
        <v>1</v>
      </c>
      <c r="B250" s="20" t="s">
        <v>1</v>
      </c>
      <c r="C250" s="20" t="s">
        <v>29</v>
      </c>
      <c r="D250" s="23" t="s">
        <v>279</v>
      </c>
      <c r="E250" s="22">
        <v>10123064</v>
      </c>
      <c r="F250" s="22">
        <v>10123064</v>
      </c>
      <c r="G250" s="22">
        <f t="shared" si="3"/>
        <v>0</v>
      </c>
    </row>
    <row r="251" spans="1:7" ht="12.75">
      <c r="A251" s="20" t="s">
        <v>1</v>
      </c>
      <c r="B251" s="20" t="s">
        <v>1</v>
      </c>
      <c r="C251" s="20" t="s">
        <v>29</v>
      </c>
      <c r="D251" s="23" t="s">
        <v>280</v>
      </c>
      <c r="E251" s="22">
        <v>2498184</v>
      </c>
      <c r="F251" s="22">
        <v>2498184</v>
      </c>
      <c r="G251" s="22">
        <f t="shared" si="3"/>
        <v>0</v>
      </c>
    </row>
    <row r="252" spans="1:7" ht="12.75">
      <c r="A252" s="20" t="s">
        <v>1</v>
      </c>
      <c r="B252" s="20" t="s">
        <v>1</v>
      </c>
      <c r="C252" s="20" t="s">
        <v>29</v>
      </c>
      <c r="D252" s="23" t="s">
        <v>281</v>
      </c>
      <c r="E252" s="22">
        <v>13116242</v>
      </c>
      <c r="F252" s="22">
        <v>13116242</v>
      </c>
      <c r="G252" s="22">
        <f t="shared" si="3"/>
        <v>0</v>
      </c>
    </row>
    <row r="253" spans="1:7" ht="12.75" customHeight="1">
      <c r="A253" s="20" t="s">
        <v>1</v>
      </c>
      <c r="B253" s="20" t="s">
        <v>1</v>
      </c>
      <c r="C253" s="20" t="s">
        <v>29</v>
      </c>
      <c r="D253" s="23" t="s">
        <v>282</v>
      </c>
      <c r="E253" s="22">
        <v>33047</v>
      </c>
      <c r="F253" s="22">
        <v>33047</v>
      </c>
      <c r="G253" s="22">
        <f t="shared" si="3"/>
        <v>0</v>
      </c>
    </row>
    <row r="254" spans="1:7" ht="12.75">
      <c r="A254" s="20" t="s">
        <v>1</v>
      </c>
      <c r="B254" s="20" t="s">
        <v>1</v>
      </c>
      <c r="C254" s="20" t="s">
        <v>29</v>
      </c>
      <c r="D254" s="23" t="s">
        <v>283</v>
      </c>
      <c r="E254" s="22">
        <v>70710</v>
      </c>
      <c r="F254" s="22">
        <v>70710</v>
      </c>
      <c r="G254" s="22">
        <f t="shared" si="3"/>
        <v>0</v>
      </c>
    </row>
    <row r="255" spans="1:7" ht="12.75">
      <c r="A255" s="20" t="s">
        <v>1</v>
      </c>
      <c r="B255" s="20" t="s">
        <v>1</v>
      </c>
      <c r="C255" s="20" t="s">
        <v>210</v>
      </c>
      <c r="D255" s="23" t="s">
        <v>284</v>
      </c>
      <c r="E255" s="22">
        <v>2251527</v>
      </c>
      <c r="F255" s="22">
        <v>2251527</v>
      </c>
      <c r="G255" s="22">
        <f t="shared" si="3"/>
        <v>0</v>
      </c>
    </row>
    <row r="256" spans="1:7" ht="12.75">
      <c r="A256" s="20" t="s">
        <v>1</v>
      </c>
      <c r="B256" s="20" t="s">
        <v>1</v>
      </c>
      <c r="C256" s="20" t="s">
        <v>124</v>
      </c>
      <c r="D256" s="21" t="s">
        <v>285</v>
      </c>
      <c r="E256" s="22">
        <v>26973838</v>
      </c>
      <c r="F256" s="22">
        <v>26973838</v>
      </c>
      <c r="G256" s="22">
        <f t="shared" si="3"/>
        <v>0</v>
      </c>
    </row>
    <row r="257" spans="1:7" ht="12.75">
      <c r="A257" s="20"/>
      <c r="B257" s="20"/>
      <c r="C257" s="20"/>
      <c r="D257" s="21"/>
      <c r="E257" s="22"/>
      <c r="F257" s="22"/>
      <c r="G257" s="22">
        <f t="shared" si="3"/>
        <v>0</v>
      </c>
    </row>
    <row r="258" spans="1:7" ht="12.75">
      <c r="A258" s="20" t="s">
        <v>1</v>
      </c>
      <c r="B258" s="20" t="s">
        <v>1</v>
      </c>
      <c r="C258" s="20" t="s">
        <v>94</v>
      </c>
      <c r="D258" s="21" t="s">
        <v>286</v>
      </c>
      <c r="E258" s="22">
        <v>1500000</v>
      </c>
      <c r="F258" s="22">
        <v>1500000</v>
      </c>
      <c r="G258" s="22">
        <f t="shared" si="3"/>
        <v>0</v>
      </c>
    </row>
    <row r="259" spans="1:7" ht="12.75">
      <c r="A259" s="20" t="s">
        <v>1</v>
      </c>
      <c r="B259" s="20" t="s">
        <v>1</v>
      </c>
      <c r="C259" s="20" t="s">
        <v>96</v>
      </c>
      <c r="D259" s="21" t="s">
        <v>287</v>
      </c>
      <c r="E259" s="22">
        <v>1843300</v>
      </c>
      <c r="F259" s="22">
        <v>1843300</v>
      </c>
      <c r="G259" s="22">
        <f t="shared" si="3"/>
        <v>0</v>
      </c>
    </row>
    <row r="260" spans="1:7" ht="12.75">
      <c r="A260" s="20" t="s">
        <v>1</v>
      </c>
      <c r="B260" s="20" t="s">
        <v>1</v>
      </c>
      <c r="C260" s="20" t="s">
        <v>31</v>
      </c>
      <c r="D260" s="23" t="s">
        <v>288</v>
      </c>
      <c r="E260" s="22">
        <v>559746</v>
      </c>
      <c r="F260" s="22">
        <v>559746</v>
      </c>
      <c r="G260" s="22">
        <f t="shared" si="3"/>
        <v>0</v>
      </c>
    </row>
    <row r="261" spans="1:7" ht="12.75">
      <c r="A261" s="20" t="s">
        <v>1</v>
      </c>
      <c r="B261" s="20" t="s">
        <v>1</v>
      </c>
      <c r="C261" s="20" t="s">
        <v>33</v>
      </c>
      <c r="D261" s="23" t="s">
        <v>289</v>
      </c>
      <c r="E261" s="22">
        <v>441014</v>
      </c>
      <c r="F261" s="22">
        <v>441014</v>
      </c>
      <c r="G261" s="22">
        <f t="shared" si="3"/>
        <v>0</v>
      </c>
    </row>
    <row r="262" spans="1:7" ht="12.75">
      <c r="A262" s="20" t="s">
        <v>1</v>
      </c>
      <c r="B262" s="20" t="s">
        <v>1</v>
      </c>
      <c r="C262" s="20" t="s">
        <v>33</v>
      </c>
      <c r="D262" s="23" t="s">
        <v>290</v>
      </c>
      <c r="E262" s="22">
        <v>1039808</v>
      </c>
      <c r="F262" s="22">
        <v>1039808</v>
      </c>
      <c r="G262" s="22">
        <f t="shared" si="3"/>
        <v>0</v>
      </c>
    </row>
    <row r="263" spans="1:7" ht="12.75">
      <c r="A263" s="20" t="s">
        <v>1</v>
      </c>
      <c r="B263" s="20" t="s">
        <v>1</v>
      </c>
      <c r="C263" s="20" t="s">
        <v>33</v>
      </c>
      <c r="D263" s="23" t="s">
        <v>291</v>
      </c>
      <c r="E263" s="22">
        <v>14833876</v>
      </c>
      <c r="F263" s="22">
        <v>14833876</v>
      </c>
      <c r="G263" s="22">
        <f t="shared" si="3"/>
        <v>0</v>
      </c>
    </row>
    <row r="264" spans="1:7" ht="12.75">
      <c r="A264" s="20" t="s">
        <v>1</v>
      </c>
      <c r="B264" s="20" t="s">
        <v>1</v>
      </c>
      <c r="C264" s="20" t="s">
        <v>33</v>
      </c>
      <c r="D264" s="23" t="s">
        <v>292</v>
      </c>
      <c r="E264" s="22">
        <v>1557685</v>
      </c>
      <c r="F264" s="22">
        <v>1557685</v>
      </c>
      <c r="G264" s="22">
        <f t="shared" si="3"/>
        <v>0</v>
      </c>
    </row>
    <row r="265" spans="1:7" ht="12.75">
      <c r="A265" s="20" t="s">
        <v>1</v>
      </c>
      <c r="B265" s="20" t="s">
        <v>1</v>
      </c>
      <c r="C265" s="20" t="s">
        <v>35</v>
      </c>
      <c r="D265" s="23" t="s">
        <v>293</v>
      </c>
      <c r="E265" s="22">
        <v>1568463</v>
      </c>
      <c r="F265" s="22">
        <v>1568463</v>
      </c>
      <c r="G265" s="22">
        <f t="shared" si="3"/>
        <v>0</v>
      </c>
    </row>
    <row r="266" spans="1:7" ht="12.75">
      <c r="A266" s="20" t="s">
        <v>1</v>
      </c>
      <c r="B266" s="20" t="s">
        <v>1</v>
      </c>
      <c r="C266" s="20" t="s">
        <v>35</v>
      </c>
      <c r="D266" s="23" t="s">
        <v>294</v>
      </c>
      <c r="E266" s="22">
        <v>830319</v>
      </c>
      <c r="F266" s="22">
        <v>830319</v>
      </c>
      <c r="G266" s="22">
        <f t="shared" si="3"/>
        <v>0</v>
      </c>
    </row>
    <row r="267" spans="1:7" ht="12.75">
      <c r="A267" s="20" t="s">
        <v>1</v>
      </c>
      <c r="B267" s="20" t="s">
        <v>1</v>
      </c>
      <c r="C267" s="20" t="s">
        <v>39</v>
      </c>
      <c r="D267" s="23" t="s">
        <v>295</v>
      </c>
      <c r="E267" s="22">
        <v>610548</v>
      </c>
      <c r="F267" s="22">
        <v>610548</v>
      </c>
      <c r="G267" s="22">
        <f t="shared" si="3"/>
        <v>0</v>
      </c>
    </row>
    <row r="268" spans="1:7" ht="12.75">
      <c r="A268" s="20" t="s">
        <v>1</v>
      </c>
      <c r="B268" s="20" t="s">
        <v>1</v>
      </c>
      <c r="C268" s="20" t="s">
        <v>41</v>
      </c>
      <c r="D268" s="23" t="s">
        <v>296</v>
      </c>
      <c r="E268" s="22">
        <v>354260</v>
      </c>
      <c r="F268" s="22">
        <v>354260</v>
      </c>
      <c r="G268" s="22">
        <f t="shared" si="3"/>
        <v>0</v>
      </c>
    </row>
    <row r="269" spans="1:7" s="33" customFormat="1" ht="12.75">
      <c r="A269" s="36" t="s">
        <v>254</v>
      </c>
      <c r="B269" s="36" t="s">
        <v>56</v>
      </c>
      <c r="C269" s="36" t="s">
        <v>1</v>
      </c>
      <c r="D269" s="44" t="s">
        <v>299</v>
      </c>
      <c r="E269" s="38">
        <v>26612682</v>
      </c>
      <c r="F269" s="38">
        <v>26612682</v>
      </c>
      <c r="G269" s="38">
        <f t="shared" si="3"/>
        <v>0</v>
      </c>
    </row>
    <row r="270" spans="1:7" ht="12.75">
      <c r="A270" s="20" t="s">
        <v>1</v>
      </c>
      <c r="B270" s="20" t="s">
        <v>1</v>
      </c>
      <c r="C270" s="20" t="s">
        <v>17</v>
      </c>
      <c r="D270" s="23" t="s">
        <v>494</v>
      </c>
      <c r="E270" s="22">
        <v>577496</v>
      </c>
      <c r="F270" s="22">
        <v>577496</v>
      </c>
      <c r="G270" s="22">
        <f t="shared" si="3"/>
        <v>0</v>
      </c>
    </row>
    <row r="271" spans="1:7" ht="12.75">
      <c r="A271" s="20" t="s">
        <v>1</v>
      </c>
      <c r="B271" s="20" t="s">
        <v>1</v>
      </c>
      <c r="C271" s="20" t="s">
        <v>17</v>
      </c>
      <c r="D271" s="23" t="s">
        <v>300</v>
      </c>
      <c r="E271" s="22">
        <v>8081881</v>
      </c>
      <c r="F271" s="22">
        <v>8081881</v>
      </c>
      <c r="G271" s="22">
        <f t="shared" si="3"/>
        <v>0</v>
      </c>
    </row>
    <row r="272" spans="1:7" ht="12.75">
      <c r="A272" s="20" t="s">
        <v>1</v>
      </c>
      <c r="B272" s="20" t="s">
        <v>1</v>
      </c>
      <c r="C272" s="20" t="s">
        <v>21</v>
      </c>
      <c r="D272" s="23" t="s">
        <v>301</v>
      </c>
      <c r="E272" s="22">
        <v>1758998</v>
      </c>
      <c r="F272" s="22">
        <v>1758998</v>
      </c>
      <c r="G272" s="22">
        <f t="shared" si="3"/>
        <v>0</v>
      </c>
    </row>
    <row r="273" spans="1:7" ht="12.75">
      <c r="A273" s="20" t="s">
        <v>1</v>
      </c>
      <c r="B273" s="20" t="s">
        <v>1</v>
      </c>
      <c r="C273" s="20" t="s">
        <v>21</v>
      </c>
      <c r="D273" s="23" t="s">
        <v>302</v>
      </c>
      <c r="E273" s="22">
        <v>1409840</v>
      </c>
      <c r="F273" s="22">
        <v>1409840</v>
      </c>
      <c r="G273" s="22">
        <f aca="true" t="shared" si="4" ref="G273:G300">F273-E273</f>
        <v>0</v>
      </c>
    </row>
    <row r="274" spans="1:7" ht="12.75">
      <c r="A274" s="20" t="s">
        <v>1</v>
      </c>
      <c r="B274" s="20" t="s">
        <v>1</v>
      </c>
      <c r="C274" s="20" t="s">
        <v>21</v>
      </c>
      <c r="D274" s="21" t="s">
        <v>303</v>
      </c>
      <c r="E274" s="22">
        <v>5499998</v>
      </c>
      <c r="F274" s="22">
        <v>5499998</v>
      </c>
      <c r="G274" s="22">
        <f t="shared" si="4"/>
        <v>0</v>
      </c>
    </row>
    <row r="275" spans="1:7" ht="12.75">
      <c r="A275" s="20" t="s">
        <v>1</v>
      </c>
      <c r="B275" s="20" t="s">
        <v>1</v>
      </c>
      <c r="C275" s="20" t="s">
        <v>21</v>
      </c>
      <c r="D275" s="21" t="s">
        <v>304</v>
      </c>
      <c r="E275" s="22">
        <v>2331164</v>
      </c>
      <c r="F275" s="22">
        <v>2331164</v>
      </c>
      <c r="G275" s="22">
        <f t="shared" si="4"/>
        <v>0</v>
      </c>
    </row>
    <row r="276" spans="1:7" ht="12.75">
      <c r="A276" s="20" t="s">
        <v>1</v>
      </c>
      <c r="B276" s="20" t="s">
        <v>1</v>
      </c>
      <c r="C276" s="20" t="s">
        <v>23</v>
      </c>
      <c r="D276" s="21" t="s">
        <v>305</v>
      </c>
      <c r="E276" s="22">
        <v>444540</v>
      </c>
      <c r="F276" s="22">
        <v>444540</v>
      </c>
      <c r="G276" s="22">
        <f t="shared" si="4"/>
        <v>0</v>
      </c>
    </row>
    <row r="277" spans="1:7" ht="12.75">
      <c r="A277" s="20" t="s">
        <v>1</v>
      </c>
      <c r="B277" s="20" t="s">
        <v>1</v>
      </c>
      <c r="C277" s="20" t="s">
        <v>29</v>
      </c>
      <c r="D277" s="23" t="s">
        <v>306</v>
      </c>
      <c r="E277" s="22">
        <v>1826194</v>
      </c>
      <c r="F277" s="22">
        <v>1826194</v>
      </c>
      <c r="G277" s="22">
        <f t="shared" si="4"/>
        <v>0</v>
      </c>
    </row>
    <row r="278" spans="1:7" s="42" customFormat="1" ht="25.5">
      <c r="A278" s="39"/>
      <c r="B278" s="39"/>
      <c r="C278" s="39" t="s">
        <v>29</v>
      </c>
      <c r="D278" s="40" t="s">
        <v>526</v>
      </c>
      <c r="E278" s="41">
        <v>35866</v>
      </c>
      <c r="F278" s="41">
        <v>35866</v>
      </c>
      <c r="G278" s="41">
        <f t="shared" si="4"/>
        <v>0</v>
      </c>
    </row>
    <row r="279" spans="1:7" s="42" customFormat="1" ht="12.75">
      <c r="A279" s="39" t="s">
        <v>1</v>
      </c>
      <c r="B279" s="39" t="s">
        <v>1</v>
      </c>
      <c r="C279" s="39" t="s">
        <v>307</v>
      </c>
      <c r="D279" s="40" t="s">
        <v>495</v>
      </c>
      <c r="E279" s="41">
        <v>346705</v>
      </c>
      <c r="F279" s="41">
        <v>346705</v>
      </c>
      <c r="G279" s="41">
        <f t="shared" si="4"/>
        <v>0</v>
      </c>
    </row>
    <row r="280" spans="1:7" s="42" customFormat="1" ht="12.75">
      <c r="A280" s="39" t="s">
        <v>1</v>
      </c>
      <c r="B280" s="39" t="s">
        <v>1</v>
      </c>
      <c r="C280" s="39" t="s">
        <v>308</v>
      </c>
      <c r="D280" s="40" t="s">
        <v>309</v>
      </c>
      <c r="E280" s="41">
        <v>4300000</v>
      </c>
      <c r="F280" s="41">
        <v>4300000</v>
      </c>
      <c r="G280" s="41">
        <f t="shared" si="4"/>
        <v>0</v>
      </c>
    </row>
    <row r="281" spans="1:7" s="33" customFormat="1" ht="12.75">
      <c r="A281" s="36" t="s">
        <v>254</v>
      </c>
      <c r="B281" s="36" t="s">
        <v>108</v>
      </c>
      <c r="C281" s="36" t="s">
        <v>1</v>
      </c>
      <c r="D281" s="44" t="s">
        <v>310</v>
      </c>
      <c r="E281" s="38">
        <v>21060000</v>
      </c>
      <c r="F281" s="38">
        <v>21060000</v>
      </c>
      <c r="G281" s="38">
        <f t="shared" si="4"/>
        <v>0</v>
      </c>
    </row>
    <row r="282" spans="1:7" s="42" customFormat="1" ht="12.75">
      <c r="A282" s="39" t="s">
        <v>1</v>
      </c>
      <c r="B282" s="39" t="s">
        <v>1</v>
      </c>
      <c r="C282" s="39" t="s">
        <v>311</v>
      </c>
      <c r="D282" s="43" t="s">
        <v>310</v>
      </c>
      <c r="E282" s="41">
        <v>21060000</v>
      </c>
      <c r="F282" s="41">
        <v>21060000</v>
      </c>
      <c r="G282" s="41">
        <f t="shared" si="4"/>
        <v>0</v>
      </c>
    </row>
    <row r="283" spans="1:7" ht="12.75">
      <c r="A283" s="20"/>
      <c r="B283" s="20"/>
      <c r="C283" s="20"/>
      <c r="D283" s="21"/>
      <c r="E283" s="22">
        <v>0</v>
      </c>
      <c r="F283" s="22">
        <v>0</v>
      </c>
      <c r="G283" s="22">
        <f t="shared" si="4"/>
        <v>0</v>
      </c>
    </row>
    <row r="284" spans="1:7" s="12" customFormat="1" ht="21" customHeight="1">
      <c r="A284" s="14" t="s">
        <v>312</v>
      </c>
      <c r="B284" s="14" t="s">
        <v>1</v>
      </c>
      <c r="C284" s="14" t="s">
        <v>1</v>
      </c>
      <c r="D284" s="15" t="s">
        <v>313</v>
      </c>
      <c r="E284" s="16">
        <v>65000000</v>
      </c>
      <c r="F284" s="16">
        <v>65000000</v>
      </c>
      <c r="G284" s="16">
        <f t="shared" si="4"/>
        <v>0</v>
      </c>
    </row>
    <row r="285" spans="1:7" s="12" customFormat="1" ht="12.75">
      <c r="A285" s="17" t="s">
        <v>314</v>
      </c>
      <c r="B285" s="17" t="s">
        <v>3</v>
      </c>
      <c r="C285" s="17" t="s">
        <v>1</v>
      </c>
      <c r="D285" s="18" t="s">
        <v>315</v>
      </c>
      <c r="E285" s="19">
        <v>65000000</v>
      </c>
      <c r="F285" s="19">
        <v>65000000</v>
      </c>
      <c r="G285" s="19">
        <f t="shared" si="4"/>
        <v>0</v>
      </c>
    </row>
    <row r="286" spans="1:7" ht="12.75">
      <c r="A286" s="20" t="s">
        <v>1</v>
      </c>
      <c r="B286" s="20" t="s">
        <v>1</v>
      </c>
      <c r="C286" s="20" t="s">
        <v>45</v>
      </c>
      <c r="D286" s="23" t="s">
        <v>316</v>
      </c>
      <c r="E286" s="22">
        <v>65000000</v>
      </c>
      <c r="F286" s="22">
        <v>65000000</v>
      </c>
      <c r="G286" s="22">
        <f t="shared" si="4"/>
        <v>0</v>
      </c>
    </row>
    <row r="287" spans="1:7" ht="12.75">
      <c r="A287" s="20"/>
      <c r="B287" s="20"/>
      <c r="C287" s="20"/>
      <c r="D287" s="21"/>
      <c r="E287" s="22">
        <v>0</v>
      </c>
      <c r="F287" s="22">
        <v>0</v>
      </c>
      <c r="G287" s="22">
        <f t="shared" si="4"/>
        <v>0</v>
      </c>
    </row>
    <row r="288" spans="1:7" s="12" customFormat="1" ht="21" customHeight="1">
      <c r="A288" s="14" t="s">
        <v>317</v>
      </c>
      <c r="B288" s="14" t="s">
        <v>1</v>
      </c>
      <c r="C288" s="14" t="s">
        <v>1</v>
      </c>
      <c r="D288" s="24" t="s">
        <v>318</v>
      </c>
      <c r="E288" s="16">
        <v>313549327</v>
      </c>
      <c r="F288" s="16">
        <v>313549327</v>
      </c>
      <c r="G288" s="16">
        <f t="shared" si="4"/>
        <v>0</v>
      </c>
    </row>
    <row r="289" spans="1:7" s="12" customFormat="1" ht="12.75">
      <c r="A289" s="17" t="s">
        <v>319</v>
      </c>
      <c r="B289" s="17" t="s">
        <v>7</v>
      </c>
      <c r="C289" s="17" t="s">
        <v>1</v>
      </c>
      <c r="D289" s="18" t="s">
        <v>320</v>
      </c>
      <c r="E289" s="19">
        <v>4597718</v>
      </c>
      <c r="F289" s="19">
        <v>4597718</v>
      </c>
      <c r="G289" s="19">
        <f t="shared" si="4"/>
        <v>0</v>
      </c>
    </row>
    <row r="290" spans="1:7" ht="12.75">
      <c r="A290" s="20" t="s">
        <v>1</v>
      </c>
      <c r="B290" s="20" t="s">
        <v>1</v>
      </c>
      <c r="C290" s="20" t="s">
        <v>321</v>
      </c>
      <c r="D290" s="23" t="s">
        <v>320</v>
      </c>
      <c r="E290" s="22">
        <v>4597718</v>
      </c>
      <c r="F290" s="22">
        <v>4597718</v>
      </c>
      <c r="G290" s="22">
        <f t="shared" si="4"/>
        <v>0</v>
      </c>
    </row>
    <row r="291" spans="1:7" s="12" customFormat="1" ht="12.75">
      <c r="A291" s="17" t="s">
        <v>319</v>
      </c>
      <c r="B291" s="17" t="s">
        <v>49</v>
      </c>
      <c r="C291" s="17" t="s">
        <v>1</v>
      </c>
      <c r="D291" s="18" t="s">
        <v>322</v>
      </c>
      <c r="E291" s="19">
        <v>68273253</v>
      </c>
      <c r="F291" s="19">
        <v>68273253</v>
      </c>
      <c r="G291" s="19">
        <f t="shared" si="4"/>
        <v>0</v>
      </c>
    </row>
    <row r="292" spans="1:7" ht="12.75">
      <c r="A292" s="20" t="s">
        <v>1</v>
      </c>
      <c r="B292" s="20" t="s">
        <v>1</v>
      </c>
      <c r="C292" s="20" t="s">
        <v>216</v>
      </c>
      <c r="D292" s="23" t="s">
        <v>322</v>
      </c>
      <c r="E292" s="22">
        <v>68273253</v>
      </c>
      <c r="F292" s="22">
        <v>68273253</v>
      </c>
      <c r="G292" s="22">
        <f t="shared" si="4"/>
        <v>0</v>
      </c>
    </row>
    <row r="293" spans="1:7" s="12" customFormat="1" ht="12.75">
      <c r="A293" s="17" t="s">
        <v>319</v>
      </c>
      <c r="B293" s="17" t="s">
        <v>52</v>
      </c>
      <c r="C293" s="17" t="s">
        <v>1</v>
      </c>
      <c r="D293" s="18" t="s">
        <v>323</v>
      </c>
      <c r="E293" s="19">
        <v>1000000</v>
      </c>
      <c r="F293" s="19">
        <v>1000000</v>
      </c>
      <c r="G293" s="19">
        <f t="shared" si="4"/>
        <v>0</v>
      </c>
    </row>
    <row r="294" spans="1:7" ht="12.75">
      <c r="A294" s="20" t="s">
        <v>1</v>
      </c>
      <c r="B294" s="20" t="s">
        <v>1</v>
      </c>
      <c r="C294" s="20" t="s">
        <v>23</v>
      </c>
      <c r="D294" s="23" t="s">
        <v>323</v>
      </c>
      <c r="E294" s="22">
        <v>1000000</v>
      </c>
      <c r="F294" s="22">
        <v>1000000</v>
      </c>
      <c r="G294" s="22">
        <f t="shared" si="4"/>
        <v>0</v>
      </c>
    </row>
    <row r="295" spans="1:7" s="12" customFormat="1" ht="12.75">
      <c r="A295" s="17" t="s">
        <v>319</v>
      </c>
      <c r="B295" s="17" t="s">
        <v>118</v>
      </c>
      <c r="C295" s="17" t="s">
        <v>1</v>
      </c>
      <c r="D295" s="18" t="s">
        <v>454</v>
      </c>
      <c r="E295" s="19">
        <v>53092492</v>
      </c>
      <c r="F295" s="19">
        <v>53092492</v>
      </c>
      <c r="G295" s="19">
        <f t="shared" si="4"/>
        <v>0</v>
      </c>
    </row>
    <row r="296" spans="1:7" ht="12.75">
      <c r="A296" s="20" t="s">
        <v>1</v>
      </c>
      <c r="B296" s="20" t="s">
        <v>1</v>
      </c>
      <c r="C296" s="20" t="s">
        <v>29</v>
      </c>
      <c r="D296" s="23" t="s">
        <v>324</v>
      </c>
      <c r="E296" s="22">
        <v>53092492</v>
      </c>
      <c r="F296" s="22">
        <v>53092492</v>
      </c>
      <c r="G296" s="22">
        <f t="shared" si="4"/>
        <v>0</v>
      </c>
    </row>
    <row r="297" spans="1:7" s="12" customFormat="1" ht="12.75">
      <c r="A297" s="17" t="s">
        <v>319</v>
      </c>
      <c r="B297" s="17" t="s">
        <v>101</v>
      </c>
      <c r="C297" s="17" t="s">
        <v>1</v>
      </c>
      <c r="D297" s="25" t="s">
        <v>325</v>
      </c>
      <c r="E297" s="19">
        <v>186585864</v>
      </c>
      <c r="F297" s="19">
        <v>186585864</v>
      </c>
      <c r="G297" s="19">
        <f t="shared" si="4"/>
        <v>0</v>
      </c>
    </row>
    <row r="298" spans="1:7" ht="12.75">
      <c r="A298" s="20" t="s">
        <v>1</v>
      </c>
      <c r="B298" s="20" t="s">
        <v>1</v>
      </c>
      <c r="C298" s="20" t="s">
        <v>326</v>
      </c>
      <c r="D298" s="21" t="s">
        <v>325</v>
      </c>
      <c r="E298" s="22">
        <v>186585864</v>
      </c>
      <c r="F298" s="22">
        <v>186585864</v>
      </c>
      <c r="G298" s="22">
        <f t="shared" si="4"/>
        <v>0</v>
      </c>
    </row>
    <row r="299" spans="1:7" ht="5.25" customHeight="1">
      <c r="A299" s="20"/>
      <c r="B299" s="20"/>
      <c r="C299" s="20"/>
      <c r="D299" s="21"/>
      <c r="E299" s="22">
        <v>0</v>
      </c>
      <c r="F299" s="22">
        <v>0</v>
      </c>
      <c r="G299" s="22">
        <f t="shared" si="4"/>
        <v>0</v>
      </c>
    </row>
    <row r="300" spans="1:7" s="12" customFormat="1" ht="21" customHeight="1">
      <c r="A300" s="14" t="s">
        <v>1</v>
      </c>
      <c r="B300" s="14" t="s">
        <v>1</v>
      </c>
      <c r="C300" s="14" t="s">
        <v>1</v>
      </c>
      <c r="D300" s="24" t="s">
        <v>471</v>
      </c>
      <c r="E300" s="16">
        <v>3271814454</v>
      </c>
      <c r="F300" s="16">
        <v>3274015582</v>
      </c>
      <c r="G300" s="16">
        <f t="shared" si="4"/>
        <v>2201128</v>
      </c>
    </row>
  </sheetData>
  <sheetProtection/>
  <mergeCells count="12">
    <mergeCell ref="G12:G14"/>
    <mergeCell ref="A12:B12"/>
    <mergeCell ref="A13:A14"/>
    <mergeCell ref="B13:B14"/>
    <mergeCell ref="C12:C14"/>
    <mergeCell ref="D12:D14"/>
    <mergeCell ref="E12:E14"/>
    <mergeCell ref="A2:F2"/>
    <mergeCell ref="A3:F3"/>
    <mergeCell ref="A4:F4"/>
    <mergeCell ref="A5:F5"/>
    <mergeCell ref="F12:F14"/>
  </mergeCells>
  <printOptions/>
  <pageMargins left="0.3937007874015748" right="0.3937007874015748" top="0.7874015748031497" bottom="0.3937007874015748" header="0" footer="0"/>
  <pageSetup firstPageNumber="1" useFirstPageNumber="1" horizontalDpi="600" verticalDpi="600" orientation="landscape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304"/>
  <sheetViews>
    <sheetView zoomScalePageLayoutView="0" workbookViewId="0" topLeftCell="A285">
      <selection activeCell="D5" sqref="D5:H5"/>
    </sheetView>
  </sheetViews>
  <sheetFormatPr defaultColWidth="11.375" defaultRowHeight="12.75"/>
  <cols>
    <col min="1" max="1" width="4.75390625" style="5" customWidth="1"/>
    <col min="2" max="2" width="4.875" style="5" customWidth="1"/>
    <col min="3" max="3" width="4.75390625" style="5" customWidth="1"/>
    <col min="4" max="4" width="55.125" style="6" customWidth="1"/>
    <col min="5" max="5" width="12.00390625" style="3" customWidth="1"/>
    <col min="6" max="6" width="12.25390625" style="3" customWidth="1"/>
    <col min="7" max="7" width="12.00390625" style="3" customWidth="1"/>
    <col min="8" max="8" width="12.125" style="3" customWidth="1"/>
    <col min="9" max="10" width="11.00390625" style="3" customWidth="1"/>
    <col min="11" max="11" width="13.375" style="3" bestFit="1" customWidth="1"/>
    <col min="12" max="13" width="9.875" style="3" customWidth="1"/>
    <col min="14" max="14" width="8.75390625" style="3" customWidth="1"/>
    <col min="15" max="15" width="10.00390625" style="3" customWidth="1"/>
    <col min="16" max="16" width="10.25390625" style="3" customWidth="1"/>
    <col min="17" max="17" width="11.125" style="3" customWidth="1"/>
    <col min="18" max="18" width="8.875" style="3" customWidth="1"/>
    <col min="19" max="20" width="9.375" style="3" customWidth="1"/>
    <col min="21" max="21" width="10.25390625" style="3" customWidth="1"/>
    <col min="22" max="22" width="10.875" style="3" customWidth="1"/>
    <col min="23" max="23" width="11.375" style="3" customWidth="1"/>
    <col min="24" max="24" width="9.75390625" style="3" customWidth="1"/>
    <col min="25" max="25" width="9.625" style="3" customWidth="1"/>
    <col min="26" max="26" width="9.375" style="3" customWidth="1"/>
    <col min="27" max="27" width="8.625" style="3" customWidth="1"/>
    <col min="28" max="28" width="8.00390625" style="3" customWidth="1"/>
    <col min="29" max="29" width="9.875" style="3" customWidth="1"/>
    <col min="30" max="30" width="8.75390625" style="3" customWidth="1"/>
    <col min="31" max="31" width="11.125" style="3" customWidth="1"/>
    <col min="32" max="32" width="7.625" style="3" customWidth="1"/>
    <col min="33" max="33" width="9.125" style="3" customWidth="1"/>
    <col min="34" max="34" width="8.875" style="3" customWidth="1"/>
    <col min="35" max="35" width="7.875" style="3" customWidth="1"/>
    <col min="36" max="36" width="8.625" style="3" customWidth="1"/>
    <col min="37" max="37" width="7.375" style="3" customWidth="1"/>
    <col min="38" max="38" width="8.625" style="3" customWidth="1"/>
    <col min="39" max="40" width="9.00390625" style="3" customWidth="1"/>
    <col min="41" max="41" width="9.125" style="3" customWidth="1"/>
    <col min="42" max="42" width="9.75390625" style="3" customWidth="1"/>
    <col min="43" max="43" width="7.375" style="3" customWidth="1"/>
    <col min="44" max="44" width="9.00390625" style="3" customWidth="1"/>
    <col min="45" max="45" width="8.125" style="3" customWidth="1"/>
    <col min="46" max="47" width="8.75390625" style="3" customWidth="1"/>
    <col min="48" max="48" width="10.375" style="3" customWidth="1"/>
    <col min="49" max="49" width="7.625" style="3" customWidth="1"/>
    <col min="50" max="50" width="10.75390625" style="3" customWidth="1"/>
    <col min="51" max="51" width="11.00390625" style="3" customWidth="1"/>
    <col min="52" max="52" width="10.625" style="3" customWidth="1"/>
    <col min="53" max="54" width="9.375" style="3" customWidth="1"/>
    <col min="55" max="55" width="8.875" style="3" customWidth="1"/>
    <col min="56" max="56" width="10.75390625" style="3" customWidth="1"/>
    <col min="57" max="57" width="7.875" style="3" customWidth="1"/>
    <col min="58" max="58" width="9.75390625" style="3" customWidth="1"/>
    <col min="59" max="59" width="11.375" style="3" customWidth="1"/>
    <col min="60" max="60" width="9.75390625" style="3" customWidth="1"/>
    <col min="61" max="61" width="9.875" style="3" customWidth="1"/>
    <col min="62" max="62" width="12.00390625" style="3" customWidth="1"/>
    <col min="63" max="63" width="11.00390625" style="3" customWidth="1"/>
    <col min="64" max="64" width="9.875" style="3" customWidth="1"/>
    <col min="65" max="65" width="11.00390625" style="3" customWidth="1"/>
    <col min="66" max="66" width="10.125" style="3" customWidth="1"/>
    <col min="67" max="67" width="8.25390625" style="3" customWidth="1"/>
    <col min="68" max="68" width="11.625" style="3" customWidth="1"/>
    <col min="69" max="69" width="10.00390625" style="3" customWidth="1"/>
    <col min="70" max="70" width="10.375" style="3" customWidth="1"/>
    <col min="71" max="71" width="10.75390625" style="3" customWidth="1"/>
    <col min="72" max="72" width="10.625" style="3" customWidth="1"/>
    <col min="73" max="73" width="11.125" style="3" customWidth="1"/>
    <col min="74" max="74" width="8.875" style="3" customWidth="1"/>
    <col min="75" max="75" width="12.25390625" style="3" customWidth="1"/>
    <col min="76" max="76" width="12.75390625" style="3" customWidth="1"/>
    <col min="77" max="78" width="10.75390625" style="3" customWidth="1"/>
    <col min="79" max="79" width="11.875" style="3" customWidth="1"/>
    <col min="80" max="80" width="11.00390625" style="3" customWidth="1"/>
    <col min="81" max="83" width="10.125" style="3" customWidth="1"/>
    <col min="84" max="84" width="10.25390625" style="3" customWidth="1"/>
    <col min="85" max="85" width="10.75390625" style="3" customWidth="1"/>
    <col min="86" max="86" width="9.125" style="3" customWidth="1"/>
    <col min="87" max="87" width="11.625" style="3" customWidth="1"/>
    <col min="88" max="88" width="9.25390625" style="3" customWidth="1"/>
    <col min="89" max="89" width="13.125" style="3" customWidth="1"/>
    <col min="90" max="90" width="11.875" style="3" customWidth="1"/>
    <col min="91" max="92" width="10.75390625" style="3" customWidth="1"/>
    <col min="93" max="93" width="12.00390625" style="3" customWidth="1"/>
    <col min="94" max="96" width="10.75390625" style="3" customWidth="1"/>
    <col min="97" max="16384" width="11.375" style="4" customWidth="1"/>
  </cols>
  <sheetData>
    <row r="1" spans="1:96" s="42" customFormat="1" ht="13.5" customHeight="1">
      <c r="A1" s="45"/>
      <c r="B1" s="46"/>
      <c r="C1" s="46"/>
      <c r="D1" s="46"/>
      <c r="E1" s="46"/>
      <c r="F1" s="46"/>
      <c r="G1" s="69" t="s">
        <v>528</v>
      </c>
      <c r="H1" s="69"/>
      <c r="I1" s="69"/>
      <c r="J1" s="69"/>
      <c r="K1" s="69"/>
      <c r="L1" s="69"/>
      <c r="M1" s="69"/>
      <c r="N1" s="69"/>
      <c r="O1" s="47"/>
      <c r="P1" s="47"/>
      <c r="Q1" s="47"/>
      <c r="R1" s="47"/>
      <c r="S1" s="47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</row>
    <row r="2" spans="1:96" s="42" customFormat="1" ht="13.5" customHeight="1">
      <c r="A2" s="45"/>
      <c r="B2" s="46"/>
      <c r="C2" s="46"/>
      <c r="D2" s="46"/>
      <c r="E2" s="46"/>
      <c r="F2" s="46"/>
      <c r="G2" s="69" t="s">
        <v>468</v>
      </c>
      <c r="H2" s="69"/>
      <c r="I2" s="69"/>
      <c r="J2" s="69"/>
      <c r="K2" s="69"/>
      <c r="L2" s="69"/>
      <c r="M2" s="69"/>
      <c r="N2" s="69"/>
      <c r="O2" s="47"/>
      <c r="P2" s="47"/>
      <c r="Q2" s="47"/>
      <c r="R2" s="47"/>
      <c r="S2" s="47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</row>
    <row r="3" spans="1:96" s="42" customFormat="1" ht="13.5" customHeight="1">
      <c r="A3" s="45"/>
      <c r="B3" s="49"/>
      <c r="C3" s="49"/>
      <c r="D3" s="49"/>
      <c r="E3" s="49"/>
      <c r="F3" s="49"/>
      <c r="G3" s="70" t="s">
        <v>501</v>
      </c>
      <c r="H3" s="70"/>
      <c r="I3" s="70"/>
      <c r="J3" s="70"/>
      <c r="K3" s="70"/>
      <c r="L3" s="70"/>
      <c r="M3" s="70"/>
      <c r="N3" s="70"/>
      <c r="O3" s="51"/>
      <c r="P3" s="51"/>
      <c r="Q3" s="51"/>
      <c r="R3" s="51"/>
      <c r="S3" s="51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</row>
    <row r="4" spans="1:96" s="42" customFormat="1" ht="13.5" customHeight="1">
      <c r="A4" s="45"/>
      <c r="B4" s="49"/>
      <c r="C4" s="49"/>
      <c r="D4" s="49"/>
      <c r="E4" s="49"/>
      <c r="F4" s="49"/>
      <c r="G4" s="70" t="s">
        <v>470</v>
      </c>
      <c r="H4" s="70"/>
      <c r="I4" s="70"/>
      <c r="J4" s="70"/>
      <c r="K4" s="70"/>
      <c r="L4" s="70"/>
      <c r="M4" s="70"/>
      <c r="N4" s="70"/>
      <c r="O4" s="52"/>
      <c r="P4" s="52"/>
      <c r="Q4" s="52"/>
      <c r="R4" s="52"/>
      <c r="S4" s="52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s="42" customFormat="1" ht="13.5" customHeight="1">
      <c r="A5" s="45"/>
      <c r="B5" s="50"/>
      <c r="C5" s="50"/>
      <c r="D5" s="72" t="s">
        <v>534</v>
      </c>
      <c r="E5" s="72"/>
      <c r="F5" s="72"/>
      <c r="G5" s="72"/>
      <c r="H5" s="72"/>
      <c r="I5" s="50"/>
      <c r="J5" s="50"/>
      <c r="K5" s="50"/>
      <c r="L5" s="50"/>
      <c r="M5" s="50"/>
      <c r="N5" s="50"/>
      <c r="O5" s="52"/>
      <c r="P5" s="52"/>
      <c r="Q5" s="52"/>
      <c r="R5" s="52"/>
      <c r="S5" s="5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2:19" ht="12" customHeight="1">
      <c r="B6" s="32"/>
      <c r="C6" s="32"/>
      <c r="D6" s="32"/>
      <c r="E6" s="32"/>
      <c r="F6" s="32"/>
      <c r="G6" s="71" t="s">
        <v>469</v>
      </c>
      <c r="H6" s="71"/>
      <c r="I6" s="71"/>
      <c r="J6" s="71"/>
      <c r="K6" s="71"/>
      <c r="L6" s="71"/>
      <c r="M6" s="71"/>
      <c r="N6" s="71"/>
      <c r="O6" s="2"/>
      <c r="P6" s="2"/>
      <c r="Q6" s="2"/>
      <c r="R6" s="2"/>
      <c r="S6" s="2"/>
    </row>
    <row r="7" spans="2:19" ht="13.5" customHeight="1">
      <c r="B7" s="32"/>
      <c r="C7" s="32"/>
      <c r="D7" s="32"/>
      <c r="E7" s="32"/>
      <c r="F7" s="32"/>
      <c r="G7" s="71" t="s">
        <v>468</v>
      </c>
      <c r="H7" s="71"/>
      <c r="I7" s="71"/>
      <c r="J7" s="71"/>
      <c r="K7" s="71"/>
      <c r="L7" s="71"/>
      <c r="M7" s="71"/>
      <c r="N7" s="71"/>
      <c r="O7" s="2"/>
      <c r="P7" s="2"/>
      <c r="Q7" s="2"/>
      <c r="R7" s="2"/>
      <c r="S7" s="2"/>
    </row>
    <row r="8" spans="2:19" ht="13.5" customHeight="1">
      <c r="B8" s="32"/>
      <c r="C8" s="32"/>
      <c r="D8" s="32" t="s">
        <v>533</v>
      </c>
      <c r="E8" s="32"/>
      <c r="F8" s="32"/>
      <c r="G8" s="71" t="s">
        <v>470</v>
      </c>
      <c r="H8" s="71"/>
      <c r="I8" s="71"/>
      <c r="J8" s="71"/>
      <c r="K8" s="71"/>
      <c r="L8" s="71"/>
      <c r="M8" s="71"/>
      <c r="N8" s="71"/>
      <c r="O8" s="2"/>
      <c r="P8" s="2"/>
      <c r="Q8" s="2"/>
      <c r="R8" s="2"/>
      <c r="S8" s="2"/>
    </row>
    <row r="9" ht="8.25" customHeight="1"/>
    <row r="10" spans="1:19" ht="15.75" customHeight="1">
      <c r="A10" s="4"/>
      <c r="B10" s="7"/>
      <c r="C10" s="7"/>
      <c r="D10" s="7"/>
      <c r="E10" s="7"/>
      <c r="F10" s="1" t="s">
        <v>502</v>
      </c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</row>
    <row r="11" ht="8.25" customHeight="1"/>
    <row r="12" spans="1:96" s="33" customFormat="1" ht="21.75" customHeight="1">
      <c r="A12" s="68" t="s">
        <v>452</v>
      </c>
      <c r="B12" s="68"/>
      <c r="C12" s="68" t="s">
        <v>451</v>
      </c>
      <c r="D12" s="63" t="s">
        <v>327</v>
      </c>
      <c r="E12" s="64" t="s">
        <v>328</v>
      </c>
      <c r="F12" s="64" t="s">
        <v>329</v>
      </c>
      <c r="G12" s="64" t="s">
        <v>331</v>
      </c>
      <c r="H12" s="64" t="s">
        <v>333</v>
      </c>
      <c r="I12" s="64" t="s">
        <v>453</v>
      </c>
      <c r="J12" s="73" t="s">
        <v>519</v>
      </c>
      <c r="K12" s="73" t="s">
        <v>455</v>
      </c>
      <c r="L12" s="73" t="s">
        <v>338</v>
      </c>
      <c r="M12" s="73" t="s">
        <v>340</v>
      </c>
      <c r="N12" s="73" t="s">
        <v>342</v>
      </c>
      <c r="O12" s="73" t="s">
        <v>344</v>
      </c>
      <c r="P12" s="73" t="s">
        <v>472</v>
      </c>
      <c r="Q12" s="73" t="s">
        <v>520</v>
      </c>
      <c r="R12" s="73" t="s">
        <v>484</v>
      </c>
      <c r="S12" s="73" t="s">
        <v>473</v>
      </c>
      <c r="T12" s="73" t="s">
        <v>503</v>
      </c>
      <c r="U12" s="73" t="s">
        <v>351</v>
      </c>
      <c r="V12" s="73" t="s">
        <v>353</v>
      </c>
      <c r="W12" s="73" t="s">
        <v>504</v>
      </c>
      <c r="X12" s="73" t="s">
        <v>356</v>
      </c>
      <c r="Y12" s="73" t="s">
        <v>486</v>
      </c>
      <c r="Z12" s="73" t="s">
        <v>485</v>
      </c>
      <c r="AA12" s="73" t="s">
        <v>360</v>
      </c>
      <c r="AB12" s="73" t="s">
        <v>487</v>
      </c>
      <c r="AC12" s="73" t="s">
        <v>363</v>
      </c>
      <c r="AD12" s="73" t="s">
        <v>365</v>
      </c>
      <c r="AE12" s="73" t="s">
        <v>521</v>
      </c>
      <c r="AF12" s="73" t="s">
        <v>523</v>
      </c>
      <c r="AG12" s="73" t="s">
        <v>369</v>
      </c>
      <c r="AH12" s="73" t="s">
        <v>371</v>
      </c>
      <c r="AI12" s="73" t="s">
        <v>373</v>
      </c>
      <c r="AJ12" s="73" t="s">
        <v>375</v>
      </c>
      <c r="AK12" s="73" t="s">
        <v>522</v>
      </c>
      <c r="AL12" s="73" t="s">
        <v>456</v>
      </c>
      <c r="AM12" s="73" t="s">
        <v>379</v>
      </c>
      <c r="AN12" s="73" t="s">
        <v>488</v>
      </c>
      <c r="AO12" s="73" t="s">
        <v>505</v>
      </c>
      <c r="AP12" s="73" t="s">
        <v>457</v>
      </c>
      <c r="AQ12" s="73" t="s">
        <v>384</v>
      </c>
      <c r="AR12" s="73" t="s">
        <v>386</v>
      </c>
      <c r="AS12" s="73" t="s">
        <v>489</v>
      </c>
      <c r="AT12" s="73" t="s">
        <v>389</v>
      </c>
      <c r="AU12" s="73" t="s">
        <v>458</v>
      </c>
      <c r="AV12" s="73" t="s">
        <v>496</v>
      </c>
      <c r="AW12" s="73" t="s">
        <v>474</v>
      </c>
      <c r="AX12" s="73" t="s">
        <v>527</v>
      </c>
      <c r="AY12" s="73" t="s">
        <v>475</v>
      </c>
      <c r="AZ12" s="73" t="s">
        <v>513</v>
      </c>
      <c r="BA12" s="73" t="s">
        <v>459</v>
      </c>
      <c r="BB12" s="73" t="s">
        <v>398</v>
      </c>
      <c r="BC12" s="73" t="s">
        <v>476</v>
      </c>
      <c r="BD12" s="73" t="s">
        <v>460</v>
      </c>
      <c r="BE12" s="73" t="s">
        <v>402</v>
      </c>
      <c r="BF12" s="73" t="s">
        <v>497</v>
      </c>
      <c r="BG12" s="73" t="s">
        <v>518</v>
      </c>
      <c r="BH12" s="73" t="s">
        <v>406</v>
      </c>
      <c r="BI12" s="73" t="s">
        <v>517</v>
      </c>
      <c r="BJ12" s="73" t="s">
        <v>477</v>
      </c>
      <c r="BK12" s="73" t="s">
        <v>410</v>
      </c>
      <c r="BL12" s="73" t="s">
        <v>478</v>
      </c>
      <c r="BM12" s="73" t="s">
        <v>506</v>
      </c>
      <c r="BN12" s="73" t="s">
        <v>479</v>
      </c>
      <c r="BO12" s="73" t="s">
        <v>415</v>
      </c>
      <c r="BP12" s="73" t="s">
        <v>461</v>
      </c>
      <c r="BQ12" s="73" t="s">
        <v>516</v>
      </c>
      <c r="BR12" s="73" t="s">
        <v>507</v>
      </c>
      <c r="BS12" s="73" t="s">
        <v>480</v>
      </c>
      <c r="BT12" s="73" t="s">
        <v>462</v>
      </c>
      <c r="BU12" s="73" t="s">
        <v>508</v>
      </c>
      <c r="BV12" s="73" t="s">
        <v>423</v>
      </c>
      <c r="BW12" s="73" t="s">
        <v>524</v>
      </c>
      <c r="BX12" s="73" t="s">
        <v>481</v>
      </c>
      <c r="BY12" s="73" t="s">
        <v>427</v>
      </c>
      <c r="BZ12" s="73" t="s">
        <v>429</v>
      </c>
      <c r="CA12" s="73" t="s">
        <v>463</v>
      </c>
      <c r="CB12" s="73" t="s">
        <v>464</v>
      </c>
      <c r="CC12" s="73" t="s">
        <v>530</v>
      </c>
      <c r="CD12" s="73" t="s">
        <v>433</v>
      </c>
      <c r="CE12" s="73" t="s">
        <v>532</v>
      </c>
      <c r="CF12" s="73" t="s">
        <v>465</v>
      </c>
      <c r="CG12" s="73" t="s">
        <v>498</v>
      </c>
      <c r="CH12" s="73" t="s">
        <v>499</v>
      </c>
      <c r="CI12" s="73" t="s">
        <v>509</v>
      </c>
      <c r="CJ12" s="73" t="s">
        <v>510</v>
      </c>
      <c r="CK12" s="73" t="s">
        <v>440</v>
      </c>
      <c r="CL12" s="73" t="s">
        <v>483</v>
      </c>
      <c r="CM12" s="73" t="s">
        <v>482</v>
      </c>
      <c r="CN12" s="73" t="s">
        <v>511</v>
      </c>
      <c r="CO12" s="73" t="s">
        <v>466</v>
      </c>
      <c r="CP12" s="73" t="s">
        <v>467</v>
      </c>
      <c r="CQ12" s="73" t="s">
        <v>500</v>
      </c>
      <c r="CR12" s="73" t="s">
        <v>512</v>
      </c>
    </row>
    <row r="13" spans="1:96" s="33" customFormat="1" ht="45.75" customHeight="1">
      <c r="A13" s="68" t="s">
        <v>449</v>
      </c>
      <c r="B13" s="68" t="s">
        <v>450</v>
      </c>
      <c r="C13" s="68"/>
      <c r="D13" s="63"/>
      <c r="E13" s="65"/>
      <c r="F13" s="66"/>
      <c r="G13" s="66"/>
      <c r="H13" s="66"/>
      <c r="I13" s="66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</row>
    <row r="14" spans="1:96" s="33" customFormat="1" ht="15" customHeight="1">
      <c r="A14" s="68"/>
      <c r="B14" s="68"/>
      <c r="C14" s="68"/>
      <c r="D14" s="63"/>
      <c r="E14" s="66"/>
      <c r="F14" s="34" t="s">
        <v>330</v>
      </c>
      <c r="G14" s="34" t="s">
        <v>332</v>
      </c>
      <c r="H14" s="34" t="s">
        <v>334</v>
      </c>
      <c r="I14" s="34" t="s">
        <v>335</v>
      </c>
      <c r="J14" s="34" t="s">
        <v>336</v>
      </c>
      <c r="K14" s="34" t="s">
        <v>337</v>
      </c>
      <c r="L14" s="34" t="s">
        <v>339</v>
      </c>
      <c r="M14" s="34" t="s">
        <v>341</v>
      </c>
      <c r="N14" s="34" t="s">
        <v>343</v>
      </c>
      <c r="O14" s="34" t="s">
        <v>345</v>
      </c>
      <c r="P14" s="34" t="s">
        <v>346</v>
      </c>
      <c r="Q14" s="34" t="s">
        <v>347</v>
      </c>
      <c r="R14" s="34" t="s">
        <v>348</v>
      </c>
      <c r="S14" s="34" t="s">
        <v>349</v>
      </c>
      <c r="T14" s="34" t="s">
        <v>350</v>
      </c>
      <c r="U14" s="34" t="s">
        <v>352</v>
      </c>
      <c r="V14" s="34" t="s">
        <v>354</v>
      </c>
      <c r="W14" s="34" t="s">
        <v>355</v>
      </c>
      <c r="X14" s="34" t="s">
        <v>357</v>
      </c>
      <c r="Y14" s="34" t="s">
        <v>358</v>
      </c>
      <c r="Z14" s="34" t="s">
        <v>359</v>
      </c>
      <c r="AA14" s="34" t="s">
        <v>361</v>
      </c>
      <c r="AB14" s="34" t="s">
        <v>362</v>
      </c>
      <c r="AC14" s="34" t="s">
        <v>364</v>
      </c>
      <c r="AD14" s="34" t="s">
        <v>366</v>
      </c>
      <c r="AE14" s="34" t="s">
        <v>367</v>
      </c>
      <c r="AF14" s="34" t="s">
        <v>368</v>
      </c>
      <c r="AG14" s="34" t="s">
        <v>370</v>
      </c>
      <c r="AH14" s="34" t="s">
        <v>372</v>
      </c>
      <c r="AI14" s="34" t="s">
        <v>374</v>
      </c>
      <c r="AJ14" s="34" t="s">
        <v>376</v>
      </c>
      <c r="AK14" s="34" t="s">
        <v>377</v>
      </c>
      <c r="AL14" s="34" t="s">
        <v>378</v>
      </c>
      <c r="AM14" s="34" t="s">
        <v>380</v>
      </c>
      <c r="AN14" s="34" t="s">
        <v>381</v>
      </c>
      <c r="AO14" s="34" t="s">
        <v>382</v>
      </c>
      <c r="AP14" s="34" t="s">
        <v>383</v>
      </c>
      <c r="AQ14" s="34" t="s">
        <v>385</v>
      </c>
      <c r="AR14" s="34" t="s">
        <v>387</v>
      </c>
      <c r="AS14" s="34" t="s">
        <v>388</v>
      </c>
      <c r="AT14" s="34" t="s">
        <v>390</v>
      </c>
      <c r="AU14" s="34" t="s">
        <v>391</v>
      </c>
      <c r="AV14" s="34" t="s">
        <v>392</v>
      </c>
      <c r="AW14" s="34" t="s">
        <v>393</v>
      </c>
      <c r="AX14" s="34" t="s">
        <v>394</v>
      </c>
      <c r="AY14" s="34" t="s">
        <v>395</v>
      </c>
      <c r="AZ14" s="34" t="s">
        <v>396</v>
      </c>
      <c r="BA14" s="34" t="s">
        <v>397</v>
      </c>
      <c r="BB14" s="34" t="s">
        <v>399</v>
      </c>
      <c r="BC14" s="34" t="s">
        <v>400</v>
      </c>
      <c r="BD14" s="34" t="s">
        <v>401</v>
      </c>
      <c r="BE14" s="34" t="s">
        <v>403</v>
      </c>
      <c r="BF14" s="34" t="s">
        <v>404</v>
      </c>
      <c r="BG14" s="34" t="s">
        <v>405</v>
      </c>
      <c r="BH14" s="34" t="s">
        <v>407</v>
      </c>
      <c r="BI14" s="34" t="s">
        <v>408</v>
      </c>
      <c r="BJ14" s="34" t="s">
        <v>409</v>
      </c>
      <c r="BK14" s="34" t="s">
        <v>411</v>
      </c>
      <c r="BL14" s="34" t="s">
        <v>412</v>
      </c>
      <c r="BM14" s="34" t="s">
        <v>413</v>
      </c>
      <c r="BN14" s="34" t="s">
        <v>414</v>
      </c>
      <c r="BO14" s="34" t="s">
        <v>416</v>
      </c>
      <c r="BP14" s="34" t="s">
        <v>417</v>
      </c>
      <c r="BQ14" s="34" t="s">
        <v>418</v>
      </c>
      <c r="BR14" s="34" t="s">
        <v>419</v>
      </c>
      <c r="BS14" s="34" t="s">
        <v>420</v>
      </c>
      <c r="BT14" s="34" t="s">
        <v>421</v>
      </c>
      <c r="BU14" s="34" t="s">
        <v>422</v>
      </c>
      <c r="BV14" s="34" t="s">
        <v>424</v>
      </c>
      <c r="BW14" s="34" t="s">
        <v>425</v>
      </c>
      <c r="BX14" s="34" t="s">
        <v>426</v>
      </c>
      <c r="BY14" s="34" t="s">
        <v>428</v>
      </c>
      <c r="BZ14" s="34" t="s">
        <v>430</v>
      </c>
      <c r="CA14" s="34" t="s">
        <v>431</v>
      </c>
      <c r="CB14" s="34" t="s">
        <v>432</v>
      </c>
      <c r="CC14" s="34" t="s">
        <v>529</v>
      </c>
      <c r="CD14" s="34" t="s">
        <v>434</v>
      </c>
      <c r="CE14" s="34" t="s">
        <v>531</v>
      </c>
      <c r="CF14" s="34" t="s">
        <v>435</v>
      </c>
      <c r="CG14" s="34" t="s">
        <v>436</v>
      </c>
      <c r="CH14" s="34" t="s">
        <v>437</v>
      </c>
      <c r="CI14" s="34" t="s">
        <v>438</v>
      </c>
      <c r="CJ14" s="34" t="s">
        <v>439</v>
      </c>
      <c r="CK14" s="34" t="s">
        <v>441</v>
      </c>
      <c r="CL14" s="34" t="s">
        <v>442</v>
      </c>
      <c r="CM14" s="34" t="s">
        <v>443</v>
      </c>
      <c r="CN14" s="34" t="s">
        <v>444</v>
      </c>
      <c r="CO14" s="34" t="s">
        <v>445</v>
      </c>
      <c r="CP14" s="34" t="s">
        <v>446</v>
      </c>
      <c r="CQ14" s="34" t="s">
        <v>447</v>
      </c>
      <c r="CR14" s="34" t="s">
        <v>448</v>
      </c>
    </row>
    <row r="15" spans="1:96" s="12" customFormat="1" ht="12.75">
      <c r="A15" s="9"/>
      <c r="B15" s="9"/>
      <c r="C15" s="9"/>
      <c r="D15" s="10"/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s="12" customFormat="1" ht="25.5">
      <c r="A16" s="14" t="s">
        <v>0</v>
      </c>
      <c r="B16" s="35"/>
      <c r="C16" s="14" t="s">
        <v>1</v>
      </c>
      <c r="D16" s="15" t="s">
        <v>2</v>
      </c>
      <c r="E16" s="16">
        <f aca="true" t="shared" si="0" ref="E16:E80">F16+BW16+CL16+CO16</f>
        <v>157790382</v>
      </c>
      <c r="F16" s="16">
        <f aca="true" t="shared" si="1" ref="F16:BQ16">F17+F19+F23+F40+F42+F46+F48</f>
        <v>152740939</v>
      </c>
      <c r="G16" s="16">
        <f t="shared" si="1"/>
        <v>150579397</v>
      </c>
      <c r="H16" s="16">
        <f t="shared" si="1"/>
        <v>106292945</v>
      </c>
      <c r="I16" s="16">
        <f t="shared" si="1"/>
        <v>21715582</v>
      </c>
      <c r="J16" s="16">
        <f t="shared" si="1"/>
        <v>7309044</v>
      </c>
      <c r="K16" s="16">
        <f t="shared" si="1"/>
        <v>0</v>
      </c>
      <c r="L16" s="16">
        <f t="shared" si="1"/>
        <v>190847</v>
      </c>
      <c r="M16" s="16">
        <f t="shared" si="1"/>
        <v>0</v>
      </c>
      <c r="N16" s="16">
        <f t="shared" si="1"/>
        <v>0</v>
      </c>
      <c r="O16" s="16">
        <f t="shared" si="1"/>
        <v>5321663</v>
      </c>
      <c r="P16" s="16">
        <f t="shared" si="1"/>
        <v>1796534</v>
      </c>
      <c r="Q16" s="16">
        <f t="shared" si="1"/>
        <v>2682313</v>
      </c>
      <c r="R16" s="16">
        <f t="shared" si="1"/>
        <v>183638</v>
      </c>
      <c r="S16" s="16">
        <f t="shared" si="1"/>
        <v>2498675</v>
      </c>
      <c r="T16" s="16">
        <f t="shared" si="1"/>
        <v>0</v>
      </c>
      <c r="U16" s="16">
        <f t="shared" si="1"/>
        <v>3061017</v>
      </c>
      <c r="V16" s="16">
        <f t="shared" si="1"/>
        <v>1535708</v>
      </c>
      <c r="W16" s="16">
        <f t="shared" si="1"/>
        <v>146337</v>
      </c>
      <c r="X16" s="16">
        <f t="shared" si="1"/>
        <v>596508</v>
      </c>
      <c r="Y16" s="16">
        <f t="shared" si="1"/>
        <v>474984</v>
      </c>
      <c r="Z16" s="16">
        <f t="shared" si="1"/>
        <v>51446</v>
      </c>
      <c r="AA16" s="16">
        <f t="shared" si="1"/>
        <v>124422</v>
      </c>
      <c r="AB16" s="16">
        <f t="shared" si="1"/>
        <v>48289</v>
      </c>
      <c r="AC16" s="16">
        <f t="shared" si="1"/>
        <v>0</v>
      </c>
      <c r="AD16" s="16">
        <f t="shared" si="1"/>
        <v>93722</v>
      </c>
      <c r="AE16" s="16">
        <f t="shared" si="1"/>
        <v>7982788</v>
      </c>
      <c r="AF16" s="16">
        <f t="shared" si="1"/>
        <v>0</v>
      </c>
      <c r="AG16" s="16">
        <f t="shared" si="1"/>
        <v>415619</v>
      </c>
      <c r="AH16" s="16">
        <f t="shared" si="1"/>
        <v>615781</v>
      </c>
      <c r="AI16" s="16">
        <f t="shared" si="1"/>
        <v>0</v>
      </c>
      <c r="AJ16" s="16">
        <f t="shared" si="1"/>
        <v>164500</v>
      </c>
      <c r="AK16" s="16">
        <f t="shared" si="1"/>
        <v>88094</v>
      </c>
      <c r="AL16" s="16">
        <f t="shared" si="1"/>
        <v>106620</v>
      </c>
      <c r="AM16" s="16">
        <f t="shared" si="1"/>
        <v>349357</v>
      </c>
      <c r="AN16" s="16">
        <f t="shared" si="1"/>
        <v>2746154</v>
      </c>
      <c r="AO16" s="16">
        <f t="shared" si="1"/>
        <v>466</v>
      </c>
      <c r="AP16" s="16">
        <f t="shared" si="1"/>
        <v>0</v>
      </c>
      <c r="AQ16" s="16">
        <f t="shared" si="1"/>
        <v>35671</v>
      </c>
      <c r="AR16" s="16">
        <f t="shared" si="1"/>
        <v>58128</v>
      </c>
      <c r="AS16" s="16">
        <f t="shared" si="1"/>
        <v>0</v>
      </c>
      <c r="AT16" s="16">
        <f t="shared" si="1"/>
        <v>0</v>
      </c>
      <c r="AU16" s="16">
        <f t="shared" si="1"/>
        <v>0</v>
      </c>
      <c r="AV16" s="16">
        <f t="shared" si="1"/>
        <v>1233678</v>
      </c>
      <c r="AW16" s="16">
        <f t="shared" si="1"/>
        <v>0</v>
      </c>
      <c r="AX16" s="16">
        <f t="shared" si="1"/>
        <v>2168720</v>
      </c>
      <c r="AY16" s="16">
        <f t="shared" si="1"/>
        <v>2161542</v>
      </c>
      <c r="AZ16" s="16">
        <f t="shared" si="1"/>
        <v>0</v>
      </c>
      <c r="BA16" s="16">
        <f t="shared" si="1"/>
        <v>0</v>
      </c>
      <c r="BB16" s="16">
        <f t="shared" si="1"/>
        <v>0</v>
      </c>
      <c r="BC16" s="16">
        <f t="shared" si="1"/>
        <v>0</v>
      </c>
      <c r="BD16" s="16">
        <f t="shared" si="1"/>
        <v>0</v>
      </c>
      <c r="BE16" s="16">
        <f t="shared" si="1"/>
        <v>0</v>
      </c>
      <c r="BF16" s="16">
        <f t="shared" si="1"/>
        <v>0</v>
      </c>
      <c r="BG16" s="16">
        <f t="shared" si="1"/>
        <v>0</v>
      </c>
      <c r="BH16" s="16">
        <f t="shared" si="1"/>
        <v>0</v>
      </c>
      <c r="BI16" s="16">
        <f t="shared" si="1"/>
        <v>0</v>
      </c>
      <c r="BJ16" s="16">
        <f t="shared" si="1"/>
        <v>2160777</v>
      </c>
      <c r="BK16" s="16">
        <f t="shared" si="1"/>
        <v>0</v>
      </c>
      <c r="BL16" s="16">
        <f t="shared" si="1"/>
        <v>0</v>
      </c>
      <c r="BM16" s="16">
        <f t="shared" si="1"/>
        <v>0</v>
      </c>
      <c r="BN16" s="16">
        <f t="shared" si="1"/>
        <v>0</v>
      </c>
      <c r="BO16" s="16">
        <f t="shared" si="1"/>
        <v>0</v>
      </c>
      <c r="BP16" s="16">
        <f t="shared" si="1"/>
        <v>0</v>
      </c>
      <c r="BQ16" s="16">
        <f t="shared" si="1"/>
        <v>0</v>
      </c>
      <c r="BR16" s="16">
        <f aca="true" t="shared" si="2" ref="BR16:CR16">BR17+BR19+BR23+BR40+BR42+BR46+BR48</f>
        <v>0</v>
      </c>
      <c r="BS16" s="16">
        <f t="shared" si="2"/>
        <v>2160777</v>
      </c>
      <c r="BT16" s="16">
        <f t="shared" si="2"/>
        <v>0</v>
      </c>
      <c r="BU16" s="16">
        <f t="shared" si="2"/>
        <v>765</v>
      </c>
      <c r="BV16" s="16">
        <f t="shared" si="2"/>
        <v>765</v>
      </c>
      <c r="BW16" s="16">
        <f t="shared" si="2"/>
        <v>5049443</v>
      </c>
      <c r="BX16" s="16">
        <f t="shared" si="2"/>
        <v>5049443</v>
      </c>
      <c r="BY16" s="16">
        <f t="shared" si="2"/>
        <v>4066305</v>
      </c>
      <c r="BZ16" s="16">
        <f t="shared" si="2"/>
        <v>4066305</v>
      </c>
      <c r="CA16" s="16">
        <f>CB16+CC16+CD16+CE16</f>
        <v>160000</v>
      </c>
      <c r="CB16" s="16">
        <f t="shared" si="2"/>
        <v>160000</v>
      </c>
      <c r="CC16" s="16">
        <f t="shared" si="2"/>
        <v>0</v>
      </c>
      <c r="CD16" s="16">
        <f t="shared" si="2"/>
        <v>0</v>
      </c>
      <c r="CE16" s="16">
        <f t="shared" si="2"/>
        <v>0</v>
      </c>
      <c r="CF16" s="16">
        <f t="shared" si="2"/>
        <v>823138</v>
      </c>
      <c r="CG16" s="16">
        <f t="shared" si="2"/>
        <v>0</v>
      </c>
      <c r="CH16" s="16">
        <f t="shared" si="2"/>
        <v>823138</v>
      </c>
      <c r="CI16" s="16">
        <f t="shared" si="2"/>
        <v>0</v>
      </c>
      <c r="CJ16" s="16">
        <f t="shared" si="2"/>
        <v>0</v>
      </c>
      <c r="CK16" s="16">
        <f t="shared" si="2"/>
        <v>0</v>
      </c>
      <c r="CL16" s="16">
        <f t="shared" si="2"/>
        <v>0</v>
      </c>
      <c r="CM16" s="16">
        <f t="shared" si="2"/>
        <v>0</v>
      </c>
      <c r="CN16" s="16">
        <f t="shared" si="2"/>
        <v>0</v>
      </c>
      <c r="CO16" s="16">
        <f t="shared" si="2"/>
        <v>0</v>
      </c>
      <c r="CP16" s="16">
        <f t="shared" si="2"/>
        <v>0</v>
      </c>
      <c r="CQ16" s="16">
        <f t="shared" si="2"/>
        <v>0</v>
      </c>
      <c r="CR16" s="16">
        <f t="shared" si="2"/>
        <v>0</v>
      </c>
    </row>
    <row r="17" spans="1:96" s="12" customFormat="1" ht="12.75">
      <c r="A17" s="17" t="s">
        <v>3</v>
      </c>
      <c r="B17" s="17" t="s">
        <v>3</v>
      </c>
      <c r="C17" s="17" t="s">
        <v>1</v>
      </c>
      <c r="D17" s="18" t="s">
        <v>4</v>
      </c>
      <c r="E17" s="19">
        <f t="shared" si="0"/>
        <v>19120089</v>
      </c>
      <c r="F17" s="19">
        <f aca="true" t="shared" si="3" ref="F17:BQ17">F18</f>
        <v>17272724</v>
      </c>
      <c r="G17" s="19">
        <f t="shared" si="3"/>
        <v>17248847</v>
      </c>
      <c r="H17" s="19">
        <f t="shared" si="3"/>
        <v>7831124</v>
      </c>
      <c r="I17" s="19">
        <f t="shared" si="3"/>
        <v>1897788</v>
      </c>
      <c r="J17" s="19">
        <f t="shared" si="3"/>
        <v>1958662</v>
      </c>
      <c r="K17" s="19">
        <f t="shared" si="3"/>
        <v>0</v>
      </c>
      <c r="L17" s="19">
        <f t="shared" si="3"/>
        <v>12487</v>
      </c>
      <c r="M17" s="19">
        <f t="shared" si="3"/>
        <v>0</v>
      </c>
      <c r="N17" s="19">
        <f t="shared" si="3"/>
        <v>0</v>
      </c>
      <c r="O17" s="19">
        <f t="shared" si="3"/>
        <v>1593120</v>
      </c>
      <c r="P17" s="19">
        <f t="shared" si="3"/>
        <v>353055</v>
      </c>
      <c r="Q17" s="19">
        <f t="shared" si="3"/>
        <v>676610</v>
      </c>
      <c r="R17" s="19">
        <f t="shared" si="3"/>
        <v>14066</v>
      </c>
      <c r="S17" s="19">
        <f t="shared" si="3"/>
        <v>662544</v>
      </c>
      <c r="T17" s="19">
        <f t="shared" si="3"/>
        <v>0</v>
      </c>
      <c r="U17" s="19">
        <f t="shared" si="3"/>
        <v>500000</v>
      </c>
      <c r="V17" s="19">
        <f t="shared" si="3"/>
        <v>279316</v>
      </c>
      <c r="W17" s="19">
        <f t="shared" si="3"/>
        <v>58685</v>
      </c>
      <c r="X17" s="19">
        <f t="shared" si="3"/>
        <v>59181</v>
      </c>
      <c r="Y17" s="19">
        <f t="shared" si="3"/>
        <v>75712</v>
      </c>
      <c r="Z17" s="19">
        <f t="shared" si="3"/>
        <v>8339</v>
      </c>
      <c r="AA17" s="19">
        <f t="shared" si="3"/>
        <v>39924</v>
      </c>
      <c r="AB17" s="19">
        <f t="shared" si="3"/>
        <v>0</v>
      </c>
      <c r="AC17" s="19">
        <f t="shared" si="3"/>
        <v>0</v>
      </c>
      <c r="AD17" s="19">
        <f t="shared" si="3"/>
        <v>37475</v>
      </c>
      <c r="AE17" s="19">
        <f t="shared" si="3"/>
        <v>4105347</v>
      </c>
      <c r="AF17" s="19">
        <f t="shared" si="3"/>
        <v>0</v>
      </c>
      <c r="AG17" s="19">
        <f t="shared" si="3"/>
        <v>118918</v>
      </c>
      <c r="AH17" s="19">
        <f t="shared" si="3"/>
        <v>43647</v>
      </c>
      <c r="AI17" s="19">
        <f t="shared" si="3"/>
        <v>0</v>
      </c>
      <c r="AJ17" s="19">
        <f t="shared" si="3"/>
        <v>48577</v>
      </c>
      <c r="AK17" s="19">
        <f t="shared" si="3"/>
        <v>78094</v>
      </c>
      <c r="AL17" s="19">
        <f t="shared" si="3"/>
        <v>7785</v>
      </c>
      <c r="AM17" s="19">
        <f t="shared" si="3"/>
        <v>67500</v>
      </c>
      <c r="AN17" s="19">
        <f t="shared" si="3"/>
        <v>1600000</v>
      </c>
      <c r="AO17" s="19">
        <f t="shared" si="3"/>
        <v>0</v>
      </c>
      <c r="AP17" s="19">
        <f t="shared" si="3"/>
        <v>0</v>
      </c>
      <c r="AQ17" s="19">
        <f t="shared" si="3"/>
        <v>0</v>
      </c>
      <c r="AR17" s="19">
        <f t="shared" si="3"/>
        <v>9272</v>
      </c>
      <c r="AS17" s="19">
        <f t="shared" si="3"/>
        <v>0</v>
      </c>
      <c r="AT17" s="19">
        <f t="shared" si="3"/>
        <v>0</v>
      </c>
      <c r="AU17" s="19">
        <f t="shared" si="3"/>
        <v>0</v>
      </c>
      <c r="AV17" s="19">
        <f t="shared" si="3"/>
        <v>0</v>
      </c>
      <c r="AW17" s="19">
        <f t="shared" si="3"/>
        <v>0</v>
      </c>
      <c r="AX17" s="19">
        <f t="shared" si="3"/>
        <v>2131554</v>
      </c>
      <c r="AY17" s="19">
        <f t="shared" si="3"/>
        <v>23877</v>
      </c>
      <c r="AZ17" s="19">
        <f t="shared" si="3"/>
        <v>0</v>
      </c>
      <c r="BA17" s="19">
        <f t="shared" si="3"/>
        <v>0</v>
      </c>
      <c r="BB17" s="19">
        <f t="shared" si="3"/>
        <v>0</v>
      </c>
      <c r="BC17" s="19">
        <f t="shared" si="3"/>
        <v>0</v>
      </c>
      <c r="BD17" s="19">
        <f t="shared" si="3"/>
        <v>0</v>
      </c>
      <c r="BE17" s="19">
        <f t="shared" si="3"/>
        <v>0</v>
      </c>
      <c r="BF17" s="19">
        <f t="shared" si="3"/>
        <v>0</v>
      </c>
      <c r="BG17" s="19">
        <f t="shared" si="3"/>
        <v>0</v>
      </c>
      <c r="BH17" s="19">
        <f t="shared" si="3"/>
        <v>0</v>
      </c>
      <c r="BI17" s="19">
        <f t="shared" si="3"/>
        <v>0</v>
      </c>
      <c r="BJ17" s="19">
        <f t="shared" si="3"/>
        <v>23877</v>
      </c>
      <c r="BK17" s="19">
        <f t="shared" si="3"/>
        <v>0</v>
      </c>
      <c r="BL17" s="19">
        <f t="shared" si="3"/>
        <v>0</v>
      </c>
      <c r="BM17" s="19">
        <f t="shared" si="3"/>
        <v>0</v>
      </c>
      <c r="BN17" s="19">
        <f t="shared" si="3"/>
        <v>0</v>
      </c>
      <c r="BO17" s="19">
        <f t="shared" si="3"/>
        <v>0</v>
      </c>
      <c r="BP17" s="19">
        <f t="shared" si="3"/>
        <v>0</v>
      </c>
      <c r="BQ17" s="19">
        <f t="shared" si="3"/>
        <v>0</v>
      </c>
      <c r="BR17" s="19">
        <f aca="true" t="shared" si="4" ref="BR17:CR17">BR18</f>
        <v>0</v>
      </c>
      <c r="BS17" s="19">
        <f t="shared" si="4"/>
        <v>23877</v>
      </c>
      <c r="BT17" s="19">
        <f t="shared" si="4"/>
        <v>0</v>
      </c>
      <c r="BU17" s="19">
        <f t="shared" si="4"/>
        <v>0</v>
      </c>
      <c r="BV17" s="19">
        <f t="shared" si="4"/>
        <v>0</v>
      </c>
      <c r="BW17" s="19">
        <f t="shared" si="4"/>
        <v>1847365</v>
      </c>
      <c r="BX17" s="19">
        <f t="shared" si="4"/>
        <v>1847365</v>
      </c>
      <c r="BY17" s="19">
        <f t="shared" si="4"/>
        <v>1292764</v>
      </c>
      <c r="BZ17" s="19">
        <f t="shared" si="4"/>
        <v>1292764</v>
      </c>
      <c r="CA17" s="19">
        <f aca="true" t="shared" si="5" ref="CA17:CA81">CB17+CC17+CD17+CE17</f>
        <v>0</v>
      </c>
      <c r="CB17" s="19">
        <f t="shared" si="4"/>
        <v>0</v>
      </c>
      <c r="CC17" s="19">
        <f t="shared" si="4"/>
        <v>0</v>
      </c>
      <c r="CD17" s="19">
        <f t="shared" si="4"/>
        <v>0</v>
      </c>
      <c r="CE17" s="19">
        <f t="shared" si="4"/>
        <v>0</v>
      </c>
      <c r="CF17" s="19">
        <f t="shared" si="4"/>
        <v>554601</v>
      </c>
      <c r="CG17" s="19">
        <f t="shared" si="4"/>
        <v>0</v>
      </c>
      <c r="CH17" s="19">
        <f t="shared" si="4"/>
        <v>554601</v>
      </c>
      <c r="CI17" s="19">
        <f t="shared" si="4"/>
        <v>0</v>
      </c>
      <c r="CJ17" s="19">
        <f t="shared" si="4"/>
        <v>0</v>
      </c>
      <c r="CK17" s="19">
        <f t="shared" si="4"/>
        <v>0</v>
      </c>
      <c r="CL17" s="19">
        <f t="shared" si="4"/>
        <v>0</v>
      </c>
      <c r="CM17" s="19">
        <f t="shared" si="4"/>
        <v>0</v>
      </c>
      <c r="CN17" s="19">
        <f t="shared" si="4"/>
        <v>0</v>
      </c>
      <c r="CO17" s="19">
        <f t="shared" si="4"/>
        <v>0</v>
      </c>
      <c r="CP17" s="19">
        <f t="shared" si="4"/>
        <v>0</v>
      </c>
      <c r="CQ17" s="19">
        <f t="shared" si="4"/>
        <v>0</v>
      </c>
      <c r="CR17" s="19">
        <f t="shared" si="4"/>
        <v>0</v>
      </c>
    </row>
    <row r="18" spans="1:96" ht="12.75">
      <c r="A18" s="20" t="s">
        <v>1</v>
      </c>
      <c r="B18" s="20" t="s">
        <v>1</v>
      </c>
      <c r="C18" s="20" t="s">
        <v>5</v>
      </c>
      <c r="D18" s="21" t="s">
        <v>6</v>
      </c>
      <c r="E18" s="22">
        <f t="shared" si="0"/>
        <v>19120089</v>
      </c>
      <c r="F18" s="22">
        <f aca="true" t="shared" si="6" ref="F18:F81">G18+AY18</f>
        <v>17272724</v>
      </c>
      <c r="G18" s="22">
        <f>H18+I18+J18+Q18+T18+U18+V18+AE18</f>
        <v>17248847</v>
      </c>
      <c r="H18" s="22">
        <f>7686989+144135</f>
        <v>7831124</v>
      </c>
      <c r="I18" s="22">
        <f>1861754+36034</f>
        <v>1897788</v>
      </c>
      <c r="J18" s="22">
        <f aca="true" t="shared" si="7" ref="J18:J81">K18+L18+M18+N18+O18+P18</f>
        <v>1958662</v>
      </c>
      <c r="K18" s="22">
        <v>0</v>
      </c>
      <c r="L18" s="22">
        <v>12487</v>
      </c>
      <c r="M18" s="22">
        <v>0</v>
      </c>
      <c r="N18" s="22">
        <v>0</v>
      </c>
      <c r="O18" s="22">
        <f>1773289-180169</f>
        <v>1593120</v>
      </c>
      <c r="P18" s="22">
        <v>353055</v>
      </c>
      <c r="Q18" s="22">
        <f aca="true" t="shared" si="8" ref="Q18:Q81">R18+S18</f>
        <v>676610</v>
      </c>
      <c r="R18" s="22">
        <v>14066</v>
      </c>
      <c r="S18" s="22">
        <v>662544</v>
      </c>
      <c r="T18" s="22">
        <v>0</v>
      </c>
      <c r="U18" s="22">
        <v>500000</v>
      </c>
      <c r="V18" s="22">
        <f aca="true" t="shared" si="9" ref="V18:V81">SUM(W18:AD18)</f>
        <v>279316</v>
      </c>
      <c r="W18" s="22">
        <v>58685</v>
      </c>
      <c r="X18" s="22">
        <f>36164+23017</f>
        <v>59181</v>
      </c>
      <c r="Y18" s="22">
        <v>75712</v>
      </c>
      <c r="Z18" s="22">
        <v>8339</v>
      </c>
      <c r="AA18" s="22">
        <v>39924</v>
      </c>
      <c r="AB18" s="22">
        <v>0</v>
      </c>
      <c r="AC18" s="22">
        <v>0</v>
      </c>
      <c r="AD18" s="22">
        <f>31766+5709</f>
        <v>37475</v>
      </c>
      <c r="AE18" s="22">
        <f aca="true" t="shared" si="10" ref="AE18:AE81">SUM(AF18:AX18)</f>
        <v>4105347</v>
      </c>
      <c r="AF18" s="22">
        <v>0</v>
      </c>
      <c r="AG18" s="22">
        <v>118918</v>
      </c>
      <c r="AH18" s="22">
        <v>43647</v>
      </c>
      <c r="AI18" s="22">
        <v>0</v>
      </c>
      <c r="AJ18" s="22">
        <v>48577</v>
      </c>
      <c r="AK18" s="22">
        <v>78094</v>
      </c>
      <c r="AL18" s="22">
        <v>7785</v>
      </c>
      <c r="AM18" s="22">
        <v>67500</v>
      </c>
      <c r="AN18" s="22">
        <v>1600000</v>
      </c>
      <c r="AO18" s="22">
        <v>0</v>
      </c>
      <c r="AP18" s="22">
        <v>0</v>
      </c>
      <c r="AQ18" s="22">
        <v>0</v>
      </c>
      <c r="AR18" s="22">
        <v>9272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f>2160280-28726</f>
        <v>2131554</v>
      </c>
      <c r="AY18" s="22">
        <f aca="true" t="shared" si="11" ref="AY18:AY81">AZ18+BC18+BG18+BH18+BJ18+BU18</f>
        <v>23877</v>
      </c>
      <c r="AZ18" s="22">
        <f aca="true" t="shared" si="12" ref="AZ18:AZ81">BA18+BB18</f>
        <v>0</v>
      </c>
      <c r="BA18" s="22">
        <v>0</v>
      </c>
      <c r="BB18" s="22">
        <v>0</v>
      </c>
      <c r="BC18" s="22">
        <f aca="true" t="shared" si="13" ref="BC18:BC81">BD18+BE18+BF18</f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f aca="true" t="shared" si="14" ref="BH18:BH81">BI18</f>
        <v>0</v>
      </c>
      <c r="BI18" s="22">
        <v>0</v>
      </c>
      <c r="BJ18" s="22">
        <f aca="true" t="shared" si="15" ref="BJ18:BJ81">SUM(BK18:BT18)</f>
        <v>23877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23877</v>
      </c>
      <c r="BT18" s="22">
        <v>0</v>
      </c>
      <c r="BU18" s="22">
        <f aca="true" t="shared" si="16" ref="BU18:BU81">BV18</f>
        <v>0</v>
      </c>
      <c r="BV18" s="22">
        <v>0</v>
      </c>
      <c r="BW18" s="22">
        <f>BX18+CK18+CI18</f>
        <v>1847365</v>
      </c>
      <c r="BX18" s="22">
        <f>BY18+CA18+CF18</f>
        <v>1847365</v>
      </c>
      <c r="BY18" s="22">
        <f aca="true" t="shared" si="17" ref="BY18:BY81">BZ18</f>
        <v>1292764</v>
      </c>
      <c r="BZ18" s="22">
        <v>1292764</v>
      </c>
      <c r="CA18" s="22">
        <f t="shared" si="5"/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f aca="true" t="shared" si="18" ref="CF18:CF81">CG18+CH18</f>
        <v>554601</v>
      </c>
      <c r="CG18" s="22">
        <v>0</v>
      </c>
      <c r="CH18" s="22">
        <v>554601</v>
      </c>
      <c r="CI18" s="22">
        <f aca="true" t="shared" si="19" ref="CI18:CI81">CJ18</f>
        <v>0</v>
      </c>
      <c r="CJ18" s="22">
        <v>0</v>
      </c>
      <c r="CK18" s="22">
        <v>0</v>
      </c>
      <c r="CL18" s="22">
        <f>CM18</f>
        <v>0</v>
      </c>
      <c r="CM18" s="22">
        <f>CN18</f>
        <v>0</v>
      </c>
      <c r="CN18" s="22">
        <v>0</v>
      </c>
      <c r="CO18" s="22">
        <f aca="true" t="shared" si="20" ref="CO18:CO81">CP18</f>
        <v>0</v>
      </c>
      <c r="CP18" s="22">
        <f aca="true" t="shared" si="21" ref="CP18:CP81">CQ18+CR18</f>
        <v>0</v>
      </c>
      <c r="CQ18" s="22">
        <v>0</v>
      </c>
      <c r="CR18" s="22">
        <v>0</v>
      </c>
    </row>
    <row r="19" spans="1:96" s="12" customFormat="1" ht="12.75" hidden="1">
      <c r="A19" s="17" t="s">
        <v>3</v>
      </c>
      <c r="B19" s="17" t="s">
        <v>7</v>
      </c>
      <c r="C19" s="17" t="s">
        <v>1</v>
      </c>
      <c r="D19" s="18" t="s">
        <v>8</v>
      </c>
      <c r="E19" s="19">
        <f t="shared" si="0"/>
        <v>26147726</v>
      </c>
      <c r="F19" s="19">
        <f aca="true" t="shared" si="22" ref="F19:BQ19">SUM(F20:F22)</f>
        <v>24785182</v>
      </c>
      <c r="G19" s="19">
        <f t="shared" si="22"/>
        <v>24151777</v>
      </c>
      <c r="H19" s="19">
        <f t="shared" si="22"/>
        <v>16713037</v>
      </c>
      <c r="I19" s="19">
        <f t="shared" si="22"/>
        <v>3931703</v>
      </c>
      <c r="J19" s="19">
        <f t="shared" si="22"/>
        <v>1461812</v>
      </c>
      <c r="K19" s="19">
        <f t="shared" si="22"/>
        <v>0</v>
      </c>
      <c r="L19" s="19">
        <f t="shared" si="22"/>
        <v>38350</v>
      </c>
      <c r="M19" s="19">
        <f t="shared" si="22"/>
        <v>0</v>
      </c>
      <c r="N19" s="19">
        <f t="shared" si="22"/>
        <v>0</v>
      </c>
      <c r="O19" s="19">
        <f t="shared" si="22"/>
        <v>1041226</v>
      </c>
      <c r="P19" s="19">
        <f t="shared" si="22"/>
        <v>382236</v>
      </c>
      <c r="Q19" s="19">
        <f t="shared" si="22"/>
        <v>163384</v>
      </c>
      <c r="R19" s="19">
        <f t="shared" si="22"/>
        <v>42067</v>
      </c>
      <c r="S19" s="19">
        <f t="shared" si="22"/>
        <v>121317</v>
      </c>
      <c r="T19" s="19">
        <f t="shared" si="22"/>
        <v>0</v>
      </c>
      <c r="U19" s="19">
        <f t="shared" si="22"/>
        <v>442000</v>
      </c>
      <c r="V19" s="19">
        <f t="shared" si="22"/>
        <v>46532</v>
      </c>
      <c r="W19" s="19">
        <f t="shared" si="22"/>
        <v>6104</v>
      </c>
      <c r="X19" s="19">
        <f t="shared" si="22"/>
        <v>13553</v>
      </c>
      <c r="Y19" s="19">
        <f t="shared" si="22"/>
        <v>11615</v>
      </c>
      <c r="Z19" s="19">
        <f t="shared" si="22"/>
        <v>2075</v>
      </c>
      <c r="AA19" s="19">
        <f t="shared" si="22"/>
        <v>4673</v>
      </c>
      <c r="AB19" s="19">
        <f t="shared" si="22"/>
        <v>0</v>
      </c>
      <c r="AC19" s="19">
        <f t="shared" si="22"/>
        <v>0</v>
      </c>
      <c r="AD19" s="19">
        <f t="shared" si="22"/>
        <v>8512</v>
      </c>
      <c r="AE19" s="19">
        <f t="shared" si="22"/>
        <v>1393309</v>
      </c>
      <c r="AF19" s="19">
        <f t="shared" si="22"/>
        <v>0</v>
      </c>
      <c r="AG19" s="19">
        <f t="shared" si="22"/>
        <v>81558</v>
      </c>
      <c r="AH19" s="19">
        <f t="shared" si="22"/>
        <v>469266</v>
      </c>
      <c r="AI19" s="19">
        <f t="shared" si="22"/>
        <v>0</v>
      </c>
      <c r="AJ19" s="19">
        <f t="shared" si="22"/>
        <v>61491</v>
      </c>
      <c r="AK19" s="19">
        <f t="shared" si="22"/>
        <v>0</v>
      </c>
      <c r="AL19" s="19">
        <f t="shared" si="22"/>
        <v>15565</v>
      </c>
      <c r="AM19" s="19">
        <f t="shared" si="22"/>
        <v>22766</v>
      </c>
      <c r="AN19" s="19">
        <f t="shared" si="22"/>
        <v>695000</v>
      </c>
      <c r="AO19" s="19">
        <f t="shared" si="22"/>
        <v>0</v>
      </c>
      <c r="AP19" s="19">
        <f t="shared" si="22"/>
        <v>0</v>
      </c>
      <c r="AQ19" s="19">
        <f t="shared" si="22"/>
        <v>11107</v>
      </c>
      <c r="AR19" s="19">
        <f t="shared" si="22"/>
        <v>16956</v>
      </c>
      <c r="AS19" s="19">
        <f t="shared" si="22"/>
        <v>0</v>
      </c>
      <c r="AT19" s="19">
        <f t="shared" si="22"/>
        <v>0</v>
      </c>
      <c r="AU19" s="19">
        <f t="shared" si="22"/>
        <v>0</v>
      </c>
      <c r="AV19" s="19">
        <f t="shared" si="22"/>
        <v>0</v>
      </c>
      <c r="AW19" s="19">
        <f t="shared" si="22"/>
        <v>0</v>
      </c>
      <c r="AX19" s="19">
        <f t="shared" si="22"/>
        <v>19600</v>
      </c>
      <c r="AY19" s="19">
        <f t="shared" si="22"/>
        <v>633405</v>
      </c>
      <c r="AZ19" s="19">
        <f t="shared" si="22"/>
        <v>0</v>
      </c>
      <c r="BA19" s="19">
        <f t="shared" si="22"/>
        <v>0</v>
      </c>
      <c r="BB19" s="19">
        <f t="shared" si="22"/>
        <v>0</v>
      </c>
      <c r="BC19" s="19">
        <f t="shared" si="22"/>
        <v>0</v>
      </c>
      <c r="BD19" s="19">
        <f t="shared" si="22"/>
        <v>0</v>
      </c>
      <c r="BE19" s="19">
        <f t="shared" si="22"/>
        <v>0</v>
      </c>
      <c r="BF19" s="19">
        <f t="shared" si="22"/>
        <v>0</v>
      </c>
      <c r="BG19" s="19">
        <f t="shared" si="22"/>
        <v>0</v>
      </c>
      <c r="BH19" s="19">
        <f t="shared" si="22"/>
        <v>0</v>
      </c>
      <c r="BI19" s="19">
        <f t="shared" si="22"/>
        <v>0</v>
      </c>
      <c r="BJ19" s="19">
        <f t="shared" si="22"/>
        <v>632640</v>
      </c>
      <c r="BK19" s="19">
        <f t="shared" si="22"/>
        <v>0</v>
      </c>
      <c r="BL19" s="19">
        <f t="shared" si="22"/>
        <v>0</v>
      </c>
      <c r="BM19" s="19">
        <f t="shared" si="22"/>
        <v>0</v>
      </c>
      <c r="BN19" s="19">
        <f t="shared" si="22"/>
        <v>0</v>
      </c>
      <c r="BO19" s="19">
        <f t="shared" si="22"/>
        <v>0</v>
      </c>
      <c r="BP19" s="19">
        <f t="shared" si="22"/>
        <v>0</v>
      </c>
      <c r="BQ19" s="19">
        <f t="shared" si="22"/>
        <v>0</v>
      </c>
      <c r="BR19" s="19">
        <f aca="true" t="shared" si="23" ref="BR19:CR19">SUM(BR20:BR22)</f>
        <v>0</v>
      </c>
      <c r="BS19" s="19">
        <f t="shared" si="23"/>
        <v>632640</v>
      </c>
      <c r="BT19" s="19">
        <f t="shared" si="23"/>
        <v>0</v>
      </c>
      <c r="BU19" s="19">
        <f t="shared" si="23"/>
        <v>765</v>
      </c>
      <c r="BV19" s="19">
        <f t="shared" si="23"/>
        <v>765</v>
      </c>
      <c r="BW19" s="19">
        <f t="shared" si="23"/>
        <v>1362544</v>
      </c>
      <c r="BX19" s="19">
        <f t="shared" si="23"/>
        <v>1362544</v>
      </c>
      <c r="BY19" s="19">
        <f t="shared" si="23"/>
        <v>1134007</v>
      </c>
      <c r="BZ19" s="19">
        <f t="shared" si="23"/>
        <v>1134007</v>
      </c>
      <c r="CA19" s="19">
        <f t="shared" si="5"/>
        <v>160000</v>
      </c>
      <c r="CB19" s="19">
        <f t="shared" si="23"/>
        <v>160000</v>
      </c>
      <c r="CC19" s="19">
        <f t="shared" si="23"/>
        <v>0</v>
      </c>
      <c r="CD19" s="19">
        <f t="shared" si="23"/>
        <v>0</v>
      </c>
      <c r="CE19" s="19">
        <f t="shared" si="23"/>
        <v>0</v>
      </c>
      <c r="CF19" s="19">
        <f t="shared" si="23"/>
        <v>68537</v>
      </c>
      <c r="CG19" s="19">
        <f t="shared" si="23"/>
        <v>0</v>
      </c>
      <c r="CH19" s="19">
        <f t="shared" si="23"/>
        <v>68537</v>
      </c>
      <c r="CI19" s="19">
        <f t="shared" si="23"/>
        <v>0</v>
      </c>
      <c r="CJ19" s="19">
        <f t="shared" si="23"/>
        <v>0</v>
      </c>
      <c r="CK19" s="19">
        <f t="shared" si="23"/>
        <v>0</v>
      </c>
      <c r="CL19" s="19">
        <f t="shared" si="23"/>
        <v>0</v>
      </c>
      <c r="CM19" s="19">
        <f t="shared" si="23"/>
        <v>0</v>
      </c>
      <c r="CN19" s="19">
        <f t="shared" si="23"/>
        <v>0</v>
      </c>
      <c r="CO19" s="19">
        <f t="shared" si="23"/>
        <v>0</v>
      </c>
      <c r="CP19" s="19">
        <f t="shared" si="23"/>
        <v>0</v>
      </c>
      <c r="CQ19" s="19">
        <f t="shared" si="23"/>
        <v>0</v>
      </c>
      <c r="CR19" s="19">
        <f t="shared" si="23"/>
        <v>0</v>
      </c>
    </row>
    <row r="20" spans="1:96" ht="12.75" hidden="1">
      <c r="A20" s="20" t="s">
        <v>1</v>
      </c>
      <c r="B20" s="20" t="s">
        <v>1</v>
      </c>
      <c r="C20" s="20" t="s">
        <v>9</v>
      </c>
      <c r="D20" s="21" t="s">
        <v>10</v>
      </c>
      <c r="E20" s="22">
        <f t="shared" si="0"/>
        <v>16326623</v>
      </c>
      <c r="F20" s="22">
        <f t="shared" si="6"/>
        <v>15482508</v>
      </c>
      <c r="G20" s="22">
        <f aca="true" t="shared" si="24" ref="G20:G81">H20+I20+J20+Q20+T20+U20+V20+AE20</f>
        <v>14861855</v>
      </c>
      <c r="H20" s="22">
        <f>9959830+200000</f>
        <v>10159830</v>
      </c>
      <c r="I20" s="22">
        <v>2360825</v>
      </c>
      <c r="J20" s="22">
        <f t="shared" si="7"/>
        <v>1039726</v>
      </c>
      <c r="K20" s="22">
        <v>0</v>
      </c>
      <c r="L20" s="22">
        <v>0</v>
      </c>
      <c r="M20" s="22">
        <v>0</v>
      </c>
      <c r="N20" s="22">
        <v>0</v>
      </c>
      <c r="O20" s="22">
        <v>765976</v>
      </c>
      <c r="P20" s="22">
        <v>273750</v>
      </c>
      <c r="Q20" s="22">
        <f t="shared" si="8"/>
        <v>116750</v>
      </c>
      <c r="R20" s="22">
        <v>0</v>
      </c>
      <c r="S20" s="22">
        <v>116750</v>
      </c>
      <c r="T20" s="22">
        <v>0</v>
      </c>
      <c r="U20" s="22">
        <v>350000</v>
      </c>
      <c r="V20" s="22">
        <f t="shared" si="9"/>
        <v>1362</v>
      </c>
      <c r="W20" s="22">
        <v>0</v>
      </c>
      <c r="X20" s="22">
        <v>0</v>
      </c>
      <c r="Y20" s="22">
        <v>500</v>
      </c>
      <c r="Z20" s="22">
        <v>500</v>
      </c>
      <c r="AA20" s="22">
        <v>362</v>
      </c>
      <c r="AB20" s="22">
        <v>0</v>
      </c>
      <c r="AC20" s="22">
        <v>0</v>
      </c>
      <c r="AD20" s="22">
        <v>0</v>
      </c>
      <c r="AE20" s="22">
        <f t="shared" si="10"/>
        <v>833362</v>
      </c>
      <c r="AF20" s="22">
        <v>0</v>
      </c>
      <c r="AG20" s="22">
        <v>71595</v>
      </c>
      <c r="AH20" s="22">
        <v>55000</v>
      </c>
      <c r="AI20" s="22">
        <v>0</v>
      </c>
      <c r="AJ20" s="22">
        <v>51436</v>
      </c>
      <c r="AK20" s="22">
        <v>0</v>
      </c>
      <c r="AL20" s="22">
        <v>7785</v>
      </c>
      <c r="AM20" s="22">
        <v>22766</v>
      </c>
      <c r="AN20" s="22">
        <v>600000</v>
      </c>
      <c r="AO20" s="22">
        <v>0</v>
      </c>
      <c r="AP20" s="22">
        <v>0</v>
      </c>
      <c r="AQ20" s="22">
        <v>11107</v>
      </c>
      <c r="AR20" s="22">
        <v>10073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3600</v>
      </c>
      <c r="AY20" s="22">
        <f t="shared" si="11"/>
        <v>620653</v>
      </c>
      <c r="AZ20" s="22">
        <f t="shared" si="12"/>
        <v>0</v>
      </c>
      <c r="BA20" s="22">
        <v>0</v>
      </c>
      <c r="BB20" s="22">
        <v>0</v>
      </c>
      <c r="BC20" s="22">
        <f t="shared" si="13"/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f t="shared" si="14"/>
        <v>0</v>
      </c>
      <c r="BI20" s="22">
        <v>0</v>
      </c>
      <c r="BJ20" s="22">
        <f t="shared" si="15"/>
        <v>620653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620653</v>
      </c>
      <c r="BT20" s="22">
        <v>0</v>
      </c>
      <c r="BU20" s="22">
        <f t="shared" si="16"/>
        <v>0</v>
      </c>
      <c r="BV20" s="22">
        <v>0</v>
      </c>
      <c r="BW20" s="22">
        <f>BX20+CK20+CI20</f>
        <v>844115</v>
      </c>
      <c r="BX20" s="22">
        <f>BY20+CA20+CF20</f>
        <v>844115</v>
      </c>
      <c r="BY20" s="22">
        <f t="shared" si="17"/>
        <v>844115</v>
      </c>
      <c r="BZ20" s="22">
        <v>844115</v>
      </c>
      <c r="CA20" s="22">
        <f t="shared" si="5"/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f t="shared" si="18"/>
        <v>0</v>
      </c>
      <c r="CG20" s="22">
        <v>0</v>
      </c>
      <c r="CH20" s="22">
        <v>0</v>
      </c>
      <c r="CI20" s="22">
        <f t="shared" si="19"/>
        <v>0</v>
      </c>
      <c r="CJ20" s="22">
        <v>0</v>
      </c>
      <c r="CK20" s="22">
        <v>0</v>
      </c>
      <c r="CL20" s="22">
        <f aca="true" t="shared" si="25" ref="CL20:CM22">CM20</f>
        <v>0</v>
      </c>
      <c r="CM20" s="22">
        <f t="shared" si="25"/>
        <v>0</v>
      </c>
      <c r="CN20" s="22">
        <v>0</v>
      </c>
      <c r="CO20" s="22">
        <f t="shared" si="20"/>
        <v>0</v>
      </c>
      <c r="CP20" s="22">
        <f t="shared" si="21"/>
        <v>0</v>
      </c>
      <c r="CQ20" s="22">
        <v>0</v>
      </c>
      <c r="CR20" s="22">
        <v>0</v>
      </c>
    </row>
    <row r="21" spans="1:96" ht="12.75" hidden="1">
      <c r="A21" s="20" t="s">
        <v>1</v>
      </c>
      <c r="B21" s="20" t="s">
        <v>1</v>
      </c>
      <c r="C21" s="20" t="s">
        <v>11</v>
      </c>
      <c r="D21" s="21" t="s">
        <v>12</v>
      </c>
      <c r="E21" s="22">
        <f t="shared" si="0"/>
        <v>8336997</v>
      </c>
      <c r="F21" s="22">
        <f t="shared" si="6"/>
        <v>7848460</v>
      </c>
      <c r="G21" s="22">
        <f t="shared" si="24"/>
        <v>7841185</v>
      </c>
      <c r="H21" s="22">
        <v>5531421</v>
      </c>
      <c r="I21" s="22">
        <v>1325649</v>
      </c>
      <c r="J21" s="22">
        <f t="shared" si="7"/>
        <v>321100</v>
      </c>
      <c r="K21" s="22">
        <v>0</v>
      </c>
      <c r="L21" s="22">
        <v>38350</v>
      </c>
      <c r="M21" s="22">
        <v>0</v>
      </c>
      <c r="N21" s="22">
        <v>0</v>
      </c>
      <c r="O21" s="22">
        <v>221250</v>
      </c>
      <c r="P21" s="22">
        <v>61500</v>
      </c>
      <c r="Q21" s="22">
        <f t="shared" si="8"/>
        <v>37500</v>
      </c>
      <c r="R21" s="22">
        <v>37500</v>
      </c>
      <c r="S21" s="22">
        <v>0</v>
      </c>
      <c r="T21" s="22">
        <v>0</v>
      </c>
      <c r="U21" s="22">
        <v>50000</v>
      </c>
      <c r="V21" s="22">
        <f t="shared" si="9"/>
        <v>37769</v>
      </c>
      <c r="W21" s="22">
        <v>6104</v>
      </c>
      <c r="X21" s="22">
        <v>8285</v>
      </c>
      <c r="Y21" s="22">
        <v>9211</v>
      </c>
      <c r="Z21" s="22">
        <v>1346</v>
      </c>
      <c r="AA21" s="22">
        <v>4311</v>
      </c>
      <c r="AB21" s="22">
        <v>0</v>
      </c>
      <c r="AC21" s="22">
        <v>0</v>
      </c>
      <c r="AD21" s="22">
        <v>8512</v>
      </c>
      <c r="AE21" s="22">
        <f t="shared" si="10"/>
        <v>537746</v>
      </c>
      <c r="AF21" s="22">
        <v>0</v>
      </c>
      <c r="AG21" s="22">
        <v>5203</v>
      </c>
      <c r="AH21" s="22">
        <v>412935</v>
      </c>
      <c r="AI21" s="22">
        <v>0</v>
      </c>
      <c r="AJ21" s="22">
        <v>10055</v>
      </c>
      <c r="AK21" s="22">
        <v>0</v>
      </c>
      <c r="AL21" s="22">
        <v>6670</v>
      </c>
      <c r="AM21" s="22">
        <v>0</v>
      </c>
      <c r="AN21" s="22">
        <v>80000</v>
      </c>
      <c r="AO21" s="22">
        <v>0</v>
      </c>
      <c r="AP21" s="22">
        <v>0</v>
      </c>
      <c r="AQ21" s="22">
        <v>0</v>
      </c>
      <c r="AR21" s="22">
        <v>6883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16000</v>
      </c>
      <c r="AY21" s="22">
        <f t="shared" si="11"/>
        <v>7275</v>
      </c>
      <c r="AZ21" s="22">
        <f t="shared" si="12"/>
        <v>0</v>
      </c>
      <c r="BA21" s="22">
        <v>0</v>
      </c>
      <c r="BB21" s="22">
        <v>0</v>
      </c>
      <c r="BC21" s="22">
        <f t="shared" si="13"/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f t="shared" si="14"/>
        <v>0</v>
      </c>
      <c r="BI21" s="22">
        <v>0</v>
      </c>
      <c r="BJ21" s="22">
        <f t="shared" si="15"/>
        <v>7275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7275</v>
      </c>
      <c r="BT21" s="22">
        <v>0</v>
      </c>
      <c r="BU21" s="22">
        <f t="shared" si="16"/>
        <v>0</v>
      </c>
      <c r="BV21" s="22">
        <v>0</v>
      </c>
      <c r="BW21" s="22">
        <f>BX21+CK21+CI21</f>
        <v>488537</v>
      </c>
      <c r="BX21" s="22">
        <f>BY21+CA21+CF21</f>
        <v>488537</v>
      </c>
      <c r="BY21" s="22">
        <f t="shared" si="17"/>
        <v>260000</v>
      </c>
      <c r="BZ21" s="22">
        <v>260000</v>
      </c>
      <c r="CA21" s="22">
        <f t="shared" si="5"/>
        <v>160000</v>
      </c>
      <c r="CB21" s="22">
        <v>160000</v>
      </c>
      <c r="CC21" s="22">
        <v>0</v>
      </c>
      <c r="CD21" s="22">
        <v>0</v>
      </c>
      <c r="CE21" s="22">
        <v>0</v>
      </c>
      <c r="CF21" s="22">
        <f t="shared" si="18"/>
        <v>68537</v>
      </c>
      <c r="CG21" s="22">
        <v>0</v>
      </c>
      <c r="CH21" s="22">
        <v>68537</v>
      </c>
      <c r="CI21" s="22">
        <f t="shared" si="19"/>
        <v>0</v>
      </c>
      <c r="CJ21" s="22">
        <v>0</v>
      </c>
      <c r="CK21" s="22">
        <v>0</v>
      </c>
      <c r="CL21" s="22">
        <f t="shared" si="25"/>
        <v>0</v>
      </c>
      <c r="CM21" s="22">
        <f t="shared" si="25"/>
        <v>0</v>
      </c>
      <c r="CN21" s="22">
        <v>0</v>
      </c>
      <c r="CO21" s="22">
        <f t="shared" si="20"/>
        <v>0</v>
      </c>
      <c r="CP21" s="22">
        <f t="shared" si="21"/>
        <v>0</v>
      </c>
      <c r="CQ21" s="22">
        <v>0</v>
      </c>
      <c r="CR21" s="22">
        <v>0</v>
      </c>
    </row>
    <row r="22" spans="1:96" ht="12.75" hidden="1">
      <c r="A22" s="20" t="s">
        <v>1</v>
      </c>
      <c r="B22" s="20" t="s">
        <v>1</v>
      </c>
      <c r="C22" s="20" t="s">
        <v>13</v>
      </c>
      <c r="D22" s="23" t="s">
        <v>14</v>
      </c>
      <c r="E22" s="22">
        <f t="shared" si="0"/>
        <v>1484106</v>
      </c>
      <c r="F22" s="22">
        <f t="shared" si="6"/>
        <v>1454214</v>
      </c>
      <c r="G22" s="22">
        <f t="shared" si="24"/>
        <v>1448737</v>
      </c>
      <c r="H22" s="22">
        <v>1021786</v>
      </c>
      <c r="I22" s="22">
        <v>245229</v>
      </c>
      <c r="J22" s="22">
        <f t="shared" si="7"/>
        <v>100986</v>
      </c>
      <c r="K22" s="22">
        <v>0</v>
      </c>
      <c r="L22" s="22">
        <v>0</v>
      </c>
      <c r="M22" s="22">
        <v>0</v>
      </c>
      <c r="N22" s="22">
        <v>0</v>
      </c>
      <c r="O22" s="22">
        <v>54000</v>
      </c>
      <c r="P22" s="22">
        <v>46986</v>
      </c>
      <c r="Q22" s="22">
        <f t="shared" si="8"/>
        <v>9134</v>
      </c>
      <c r="R22" s="22">
        <v>4567</v>
      </c>
      <c r="S22" s="22">
        <v>4567</v>
      </c>
      <c r="T22" s="22">
        <v>0</v>
      </c>
      <c r="U22" s="22">
        <v>42000</v>
      </c>
      <c r="V22" s="22">
        <f t="shared" si="9"/>
        <v>7401</v>
      </c>
      <c r="W22" s="22">
        <v>0</v>
      </c>
      <c r="X22" s="22">
        <v>5268</v>
      </c>
      <c r="Y22" s="22">
        <v>1904</v>
      </c>
      <c r="Z22" s="22">
        <v>229</v>
      </c>
      <c r="AA22" s="22">
        <v>0</v>
      </c>
      <c r="AB22" s="22">
        <v>0</v>
      </c>
      <c r="AC22" s="22">
        <v>0</v>
      </c>
      <c r="AD22" s="22">
        <v>0</v>
      </c>
      <c r="AE22" s="22">
        <f t="shared" si="10"/>
        <v>22201</v>
      </c>
      <c r="AF22" s="22">
        <v>0</v>
      </c>
      <c r="AG22" s="22">
        <v>4760</v>
      </c>
      <c r="AH22" s="22">
        <v>1331</v>
      </c>
      <c r="AI22" s="22">
        <v>0</v>
      </c>
      <c r="AJ22" s="22">
        <v>0</v>
      </c>
      <c r="AK22" s="22">
        <v>0</v>
      </c>
      <c r="AL22" s="22">
        <v>1110</v>
      </c>
      <c r="AM22" s="22">
        <v>0</v>
      </c>
      <c r="AN22" s="22">
        <v>15000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f t="shared" si="11"/>
        <v>5477</v>
      </c>
      <c r="AZ22" s="22">
        <f t="shared" si="12"/>
        <v>0</v>
      </c>
      <c r="BA22" s="22">
        <v>0</v>
      </c>
      <c r="BB22" s="22">
        <v>0</v>
      </c>
      <c r="BC22" s="22">
        <f t="shared" si="13"/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f t="shared" si="14"/>
        <v>0</v>
      </c>
      <c r="BI22" s="22">
        <v>0</v>
      </c>
      <c r="BJ22" s="22">
        <f t="shared" si="15"/>
        <v>4712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4712</v>
      </c>
      <c r="BT22" s="22">
        <v>0</v>
      </c>
      <c r="BU22" s="22">
        <f t="shared" si="16"/>
        <v>765</v>
      </c>
      <c r="BV22" s="22">
        <v>765</v>
      </c>
      <c r="BW22" s="22">
        <f>BX22+CK22+CI22</f>
        <v>29892</v>
      </c>
      <c r="BX22" s="22">
        <f>BY22+CA22+CF22</f>
        <v>29892</v>
      </c>
      <c r="BY22" s="22">
        <f t="shared" si="17"/>
        <v>29892</v>
      </c>
      <c r="BZ22" s="22">
        <v>29892</v>
      </c>
      <c r="CA22" s="22">
        <f t="shared" si="5"/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f t="shared" si="18"/>
        <v>0</v>
      </c>
      <c r="CG22" s="22">
        <v>0</v>
      </c>
      <c r="CH22" s="22">
        <v>0</v>
      </c>
      <c r="CI22" s="22">
        <f t="shared" si="19"/>
        <v>0</v>
      </c>
      <c r="CJ22" s="22">
        <v>0</v>
      </c>
      <c r="CK22" s="22">
        <v>0</v>
      </c>
      <c r="CL22" s="22">
        <f t="shared" si="25"/>
        <v>0</v>
      </c>
      <c r="CM22" s="22">
        <f t="shared" si="25"/>
        <v>0</v>
      </c>
      <c r="CN22" s="22">
        <v>0</v>
      </c>
      <c r="CO22" s="22">
        <f t="shared" si="20"/>
        <v>0</v>
      </c>
      <c r="CP22" s="22">
        <f t="shared" si="21"/>
        <v>0</v>
      </c>
      <c r="CQ22" s="22">
        <v>0</v>
      </c>
      <c r="CR22" s="22">
        <v>0</v>
      </c>
    </row>
    <row r="23" spans="1:96" s="33" customFormat="1" ht="12.75" hidden="1">
      <c r="A23" s="36" t="s">
        <v>3</v>
      </c>
      <c r="B23" s="36" t="s">
        <v>15</v>
      </c>
      <c r="C23" s="36" t="s">
        <v>1</v>
      </c>
      <c r="D23" s="37" t="s">
        <v>16</v>
      </c>
      <c r="E23" s="38">
        <f t="shared" si="0"/>
        <v>66486959</v>
      </c>
      <c r="F23" s="38">
        <f aca="true" t="shared" si="26" ref="F23:BQ23">SUM(F24:F39)</f>
        <v>65439182</v>
      </c>
      <c r="G23" s="38">
        <f t="shared" si="26"/>
        <v>65134922</v>
      </c>
      <c r="H23" s="38">
        <f t="shared" si="26"/>
        <v>48256038</v>
      </c>
      <c r="I23" s="38">
        <f t="shared" si="26"/>
        <v>10449417</v>
      </c>
      <c r="J23" s="38">
        <f t="shared" si="26"/>
        <v>2504911</v>
      </c>
      <c r="K23" s="38">
        <f t="shared" si="26"/>
        <v>0</v>
      </c>
      <c r="L23" s="38">
        <f t="shared" si="26"/>
        <v>46260</v>
      </c>
      <c r="M23" s="38">
        <f t="shared" si="26"/>
        <v>0</v>
      </c>
      <c r="N23" s="38">
        <f t="shared" si="26"/>
        <v>0</v>
      </c>
      <c r="O23" s="38">
        <f t="shared" si="26"/>
        <v>1828160</v>
      </c>
      <c r="P23" s="38">
        <f t="shared" si="26"/>
        <v>630491</v>
      </c>
      <c r="Q23" s="38">
        <f t="shared" si="26"/>
        <v>1206893</v>
      </c>
      <c r="R23" s="38">
        <f t="shared" si="26"/>
        <v>82851</v>
      </c>
      <c r="S23" s="38">
        <f t="shared" si="26"/>
        <v>1124042</v>
      </c>
      <c r="T23" s="38">
        <f t="shared" si="26"/>
        <v>0</v>
      </c>
      <c r="U23" s="38">
        <f t="shared" si="26"/>
        <v>1229000</v>
      </c>
      <c r="V23" s="38">
        <f t="shared" si="26"/>
        <v>600649</v>
      </c>
      <c r="W23" s="38">
        <f t="shared" si="26"/>
        <v>30367</v>
      </c>
      <c r="X23" s="38">
        <f t="shared" si="26"/>
        <v>238000</v>
      </c>
      <c r="Y23" s="38">
        <f t="shared" si="26"/>
        <v>234578</v>
      </c>
      <c r="Z23" s="38">
        <f t="shared" si="26"/>
        <v>19492</v>
      </c>
      <c r="AA23" s="38">
        <f t="shared" si="26"/>
        <v>50025</v>
      </c>
      <c r="AB23" s="38">
        <f t="shared" si="26"/>
        <v>0</v>
      </c>
      <c r="AC23" s="38">
        <f t="shared" si="26"/>
        <v>0</v>
      </c>
      <c r="AD23" s="38">
        <f t="shared" si="26"/>
        <v>28187</v>
      </c>
      <c r="AE23" s="38">
        <f t="shared" si="26"/>
        <v>888014</v>
      </c>
      <c r="AF23" s="38">
        <f t="shared" si="26"/>
        <v>0</v>
      </c>
      <c r="AG23" s="38">
        <f t="shared" si="26"/>
        <v>146001</v>
      </c>
      <c r="AH23" s="38">
        <f t="shared" si="26"/>
        <v>50833</v>
      </c>
      <c r="AI23" s="38">
        <f t="shared" si="26"/>
        <v>0</v>
      </c>
      <c r="AJ23" s="38">
        <f t="shared" si="26"/>
        <v>21312</v>
      </c>
      <c r="AK23" s="38">
        <f t="shared" si="26"/>
        <v>0</v>
      </c>
      <c r="AL23" s="38">
        <f t="shared" si="26"/>
        <v>58820</v>
      </c>
      <c r="AM23" s="38">
        <f t="shared" si="26"/>
        <v>122796</v>
      </c>
      <c r="AN23" s="38">
        <f t="shared" si="26"/>
        <v>284408</v>
      </c>
      <c r="AO23" s="38">
        <f t="shared" si="26"/>
        <v>0</v>
      </c>
      <c r="AP23" s="38">
        <f t="shared" si="26"/>
        <v>0</v>
      </c>
      <c r="AQ23" s="38">
        <f t="shared" si="26"/>
        <v>0</v>
      </c>
      <c r="AR23" s="38">
        <f t="shared" si="26"/>
        <v>22900</v>
      </c>
      <c r="AS23" s="38">
        <f t="shared" si="26"/>
        <v>0</v>
      </c>
      <c r="AT23" s="38">
        <f t="shared" si="26"/>
        <v>0</v>
      </c>
      <c r="AU23" s="38">
        <f t="shared" si="26"/>
        <v>0</v>
      </c>
      <c r="AV23" s="38">
        <f t="shared" si="26"/>
        <v>176113</v>
      </c>
      <c r="AW23" s="38">
        <f t="shared" si="26"/>
        <v>0</v>
      </c>
      <c r="AX23" s="38">
        <f t="shared" si="26"/>
        <v>4831</v>
      </c>
      <c r="AY23" s="38">
        <f t="shared" si="26"/>
        <v>304260</v>
      </c>
      <c r="AZ23" s="38">
        <f t="shared" si="26"/>
        <v>0</v>
      </c>
      <c r="BA23" s="38">
        <f t="shared" si="26"/>
        <v>0</v>
      </c>
      <c r="BB23" s="38">
        <f t="shared" si="26"/>
        <v>0</v>
      </c>
      <c r="BC23" s="38">
        <f t="shared" si="26"/>
        <v>0</v>
      </c>
      <c r="BD23" s="38">
        <f t="shared" si="26"/>
        <v>0</v>
      </c>
      <c r="BE23" s="38">
        <f t="shared" si="26"/>
        <v>0</v>
      </c>
      <c r="BF23" s="38">
        <f t="shared" si="26"/>
        <v>0</v>
      </c>
      <c r="BG23" s="38">
        <f t="shared" si="26"/>
        <v>0</v>
      </c>
      <c r="BH23" s="38">
        <f t="shared" si="26"/>
        <v>0</v>
      </c>
      <c r="BI23" s="38">
        <f t="shared" si="26"/>
        <v>0</v>
      </c>
      <c r="BJ23" s="38">
        <f t="shared" si="26"/>
        <v>304260</v>
      </c>
      <c r="BK23" s="38">
        <f t="shared" si="26"/>
        <v>0</v>
      </c>
      <c r="BL23" s="38">
        <f t="shared" si="26"/>
        <v>0</v>
      </c>
      <c r="BM23" s="38">
        <f t="shared" si="26"/>
        <v>0</v>
      </c>
      <c r="BN23" s="38">
        <f t="shared" si="26"/>
        <v>0</v>
      </c>
      <c r="BO23" s="38">
        <f t="shared" si="26"/>
        <v>0</v>
      </c>
      <c r="BP23" s="38">
        <f t="shared" si="26"/>
        <v>0</v>
      </c>
      <c r="BQ23" s="38">
        <f t="shared" si="26"/>
        <v>0</v>
      </c>
      <c r="BR23" s="38">
        <f aca="true" t="shared" si="27" ref="BR23:CR23">SUM(BR24:BR39)</f>
        <v>0</v>
      </c>
      <c r="BS23" s="38">
        <f t="shared" si="27"/>
        <v>304260</v>
      </c>
      <c r="BT23" s="38">
        <f t="shared" si="27"/>
        <v>0</v>
      </c>
      <c r="BU23" s="38">
        <f t="shared" si="27"/>
        <v>0</v>
      </c>
      <c r="BV23" s="38">
        <f t="shared" si="27"/>
        <v>0</v>
      </c>
      <c r="BW23" s="38">
        <f t="shared" si="27"/>
        <v>1047777</v>
      </c>
      <c r="BX23" s="38">
        <f t="shared" si="27"/>
        <v>1047777</v>
      </c>
      <c r="BY23" s="38">
        <f t="shared" si="27"/>
        <v>1047777</v>
      </c>
      <c r="BZ23" s="38">
        <f t="shared" si="27"/>
        <v>1047777</v>
      </c>
      <c r="CA23" s="38">
        <f t="shared" si="5"/>
        <v>0</v>
      </c>
      <c r="CB23" s="38">
        <f t="shared" si="27"/>
        <v>0</v>
      </c>
      <c r="CC23" s="38">
        <f t="shared" si="27"/>
        <v>0</v>
      </c>
      <c r="CD23" s="38">
        <f t="shared" si="27"/>
        <v>0</v>
      </c>
      <c r="CE23" s="38">
        <f t="shared" si="27"/>
        <v>0</v>
      </c>
      <c r="CF23" s="38">
        <f t="shared" si="27"/>
        <v>0</v>
      </c>
      <c r="CG23" s="38">
        <f t="shared" si="27"/>
        <v>0</v>
      </c>
      <c r="CH23" s="38">
        <f t="shared" si="27"/>
        <v>0</v>
      </c>
      <c r="CI23" s="38">
        <f t="shared" si="27"/>
        <v>0</v>
      </c>
      <c r="CJ23" s="38">
        <f t="shared" si="27"/>
        <v>0</v>
      </c>
      <c r="CK23" s="38">
        <f t="shared" si="27"/>
        <v>0</v>
      </c>
      <c r="CL23" s="38">
        <f t="shared" si="27"/>
        <v>0</v>
      </c>
      <c r="CM23" s="38">
        <f t="shared" si="27"/>
        <v>0</v>
      </c>
      <c r="CN23" s="38">
        <f t="shared" si="27"/>
        <v>0</v>
      </c>
      <c r="CO23" s="38">
        <f t="shared" si="27"/>
        <v>0</v>
      </c>
      <c r="CP23" s="38">
        <f t="shared" si="27"/>
        <v>0</v>
      </c>
      <c r="CQ23" s="38">
        <f t="shared" si="27"/>
        <v>0</v>
      </c>
      <c r="CR23" s="38">
        <f t="shared" si="27"/>
        <v>0</v>
      </c>
    </row>
    <row r="24" spans="1:96" s="42" customFormat="1" ht="12.75" hidden="1">
      <c r="A24" s="39" t="s">
        <v>1</v>
      </c>
      <c r="B24" s="39" t="s">
        <v>1</v>
      </c>
      <c r="C24" s="39" t="s">
        <v>17</v>
      </c>
      <c r="D24" s="40" t="s">
        <v>18</v>
      </c>
      <c r="E24" s="41">
        <f t="shared" si="0"/>
        <v>13699723</v>
      </c>
      <c r="F24" s="41">
        <f t="shared" si="6"/>
        <v>13514274</v>
      </c>
      <c r="G24" s="41">
        <f t="shared" si="24"/>
        <v>13496053</v>
      </c>
      <c r="H24" s="41">
        <v>9923952</v>
      </c>
      <c r="I24" s="41">
        <v>2336765</v>
      </c>
      <c r="J24" s="41">
        <f t="shared" si="7"/>
        <v>675166</v>
      </c>
      <c r="K24" s="41">
        <v>0</v>
      </c>
      <c r="L24" s="41">
        <v>0</v>
      </c>
      <c r="M24" s="41">
        <v>0</v>
      </c>
      <c r="N24" s="41">
        <v>0</v>
      </c>
      <c r="O24" s="41">
        <v>577235</v>
      </c>
      <c r="P24" s="41">
        <v>97931</v>
      </c>
      <c r="Q24" s="41">
        <f t="shared" si="8"/>
        <v>63217</v>
      </c>
      <c r="R24" s="41">
        <v>10000</v>
      </c>
      <c r="S24" s="41">
        <v>53217</v>
      </c>
      <c r="T24" s="41">
        <v>0</v>
      </c>
      <c r="U24" s="41">
        <v>225000</v>
      </c>
      <c r="V24" s="41">
        <f t="shared" si="9"/>
        <v>97431</v>
      </c>
      <c r="W24" s="41">
        <v>8802</v>
      </c>
      <c r="X24" s="41">
        <v>51200</v>
      </c>
      <c r="Y24" s="41">
        <v>21521</v>
      </c>
      <c r="Z24" s="41">
        <v>2788</v>
      </c>
      <c r="AA24" s="41">
        <v>13120</v>
      </c>
      <c r="AB24" s="41">
        <v>0</v>
      </c>
      <c r="AC24" s="41">
        <v>0</v>
      </c>
      <c r="AD24" s="41">
        <v>0</v>
      </c>
      <c r="AE24" s="41">
        <f t="shared" si="10"/>
        <v>174522</v>
      </c>
      <c r="AF24" s="41">
        <v>0</v>
      </c>
      <c r="AG24" s="41">
        <v>40678</v>
      </c>
      <c r="AH24" s="41">
        <v>6136</v>
      </c>
      <c r="AI24" s="41">
        <v>0</v>
      </c>
      <c r="AJ24" s="41">
        <v>3448</v>
      </c>
      <c r="AK24" s="41">
        <v>0</v>
      </c>
      <c r="AL24" s="41">
        <v>11172</v>
      </c>
      <c r="AM24" s="41">
        <v>60000</v>
      </c>
      <c r="AN24" s="41">
        <v>43088</v>
      </c>
      <c r="AO24" s="41">
        <v>0</v>
      </c>
      <c r="AP24" s="41">
        <v>0</v>
      </c>
      <c r="AQ24" s="41">
        <v>0</v>
      </c>
      <c r="AR24" s="41">
        <v>10000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f t="shared" si="11"/>
        <v>18221</v>
      </c>
      <c r="AZ24" s="41">
        <f t="shared" si="12"/>
        <v>0</v>
      </c>
      <c r="BA24" s="41">
        <v>0</v>
      </c>
      <c r="BB24" s="41">
        <v>0</v>
      </c>
      <c r="BC24" s="41">
        <f t="shared" si="13"/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f t="shared" si="14"/>
        <v>0</v>
      </c>
      <c r="BI24" s="41">
        <v>0</v>
      </c>
      <c r="BJ24" s="41">
        <f t="shared" si="15"/>
        <v>18221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18221</v>
      </c>
      <c r="BT24" s="41">
        <v>0</v>
      </c>
      <c r="BU24" s="41">
        <f t="shared" si="16"/>
        <v>0</v>
      </c>
      <c r="BV24" s="41">
        <v>0</v>
      </c>
      <c r="BW24" s="41">
        <f aca="true" t="shared" si="28" ref="BW24:BW39">BX24+CK24+CI24</f>
        <v>185449</v>
      </c>
      <c r="BX24" s="41">
        <f aca="true" t="shared" si="29" ref="BX24:BX39">BY24+CA24+CF24</f>
        <v>185449</v>
      </c>
      <c r="BY24" s="41">
        <f t="shared" si="17"/>
        <v>185449</v>
      </c>
      <c r="BZ24" s="41">
        <v>185449</v>
      </c>
      <c r="CA24" s="41">
        <f t="shared" si="5"/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f t="shared" si="18"/>
        <v>0</v>
      </c>
      <c r="CG24" s="41">
        <v>0</v>
      </c>
      <c r="CH24" s="41">
        <v>0</v>
      </c>
      <c r="CI24" s="41">
        <f t="shared" si="19"/>
        <v>0</v>
      </c>
      <c r="CJ24" s="41">
        <v>0</v>
      </c>
      <c r="CK24" s="41">
        <v>0</v>
      </c>
      <c r="CL24" s="41">
        <f aca="true" t="shared" si="30" ref="CL24:CM39">CM24</f>
        <v>0</v>
      </c>
      <c r="CM24" s="41">
        <f t="shared" si="30"/>
        <v>0</v>
      </c>
      <c r="CN24" s="41">
        <v>0</v>
      </c>
      <c r="CO24" s="41">
        <f t="shared" si="20"/>
        <v>0</v>
      </c>
      <c r="CP24" s="41">
        <f t="shared" si="21"/>
        <v>0</v>
      </c>
      <c r="CQ24" s="41">
        <v>0</v>
      </c>
      <c r="CR24" s="41">
        <v>0</v>
      </c>
    </row>
    <row r="25" spans="1:96" s="42" customFormat="1" ht="12.75" hidden="1">
      <c r="A25" s="39" t="s">
        <v>1</v>
      </c>
      <c r="B25" s="39" t="s">
        <v>1</v>
      </c>
      <c r="C25" s="39" t="s">
        <v>19</v>
      </c>
      <c r="D25" s="40" t="s">
        <v>20</v>
      </c>
      <c r="E25" s="41">
        <f t="shared" si="0"/>
        <v>5331139</v>
      </c>
      <c r="F25" s="41">
        <f t="shared" si="6"/>
        <v>5247139</v>
      </c>
      <c r="G25" s="41">
        <f t="shared" si="24"/>
        <v>5241170</v>
      </c>
      <c r="H25" s="41">
        <v>4027412</v>
      </c>
      <c r="I25" s="41">
        <v>809731</v>
      </c>
      <c r="J25" s="41">
        <f t="shared" si="7"/>
        <v>201000</v>
      </c>
      <c r="K25" s="41">
        <v>0</v>
      </c>
      <c r="L25" s="41">
        <v>0</v>
      </c>
      <c r="M25" s="41">
        <v>0</v>
      </c>
      <c r="N25" s="41">
        <v>0</v>
      </c>
      <c r="O25" s="41">
        <v>75000</v>
      </c>
      <c r="P25" s="41">
        <v>126000</v>
      </c>
      <c r="Q25" s="41">
        <f t="shared" si="8"/>
        <v>27300</v>
      </c>
      <c r="R25" s="41">
        <v>0</v>
      </c>
      <c r="S25" s="41">
        <v>27300</v>
      </c>
      <c r="T25" s="41">
        <v>0</v>
      </c>
      <c r="U25" s="41">
        <v>104000</v>
      </c>
      <c r="V25" s="41">
        <f t="shared" si="9"/>
        <v>27311</v>
      </c>
      <c r="W25" s="41">
        <v>0</v>
      </c>
      <c r="X25" s="41">
        <v>17490</v>
      </c>
      <c r="Y25" s="41">
        <v>5512</v>
      </c>
      <c r="Z25" s="41">
        <v>1913</v>
      </c>
      <c r="AA25" s="41">
        <v>2396</v>
      </c>
      <c r="AB25" s="41">
        <v>0</v>
      </c>
      <c r="AC25" s="41">
        <v>0</v>
      </c>
      <c r="AD25" s="41">
        <v>0</v>
      </c>
      <c r="AE25" s="41">
        <f t="shared" si="10"/>
        <v>44416</v>
      </c>
      <c r="AF25" s="41">
        <v>0</v>
      </c>
      <c r="AG25" s="41">
        <v>7619</v>
      </c>
      <c r="AH25" s="41">
        <v>4116</v>
      </c>
      <c r="AI25" s="41">
        <v>0</v>
      </c>
      <c r="AJ25" s="41">
        <v>1191</v>
      </c>
      <c r="AK25" s="41">
        <v>0</v>
      </c>
      <c r="AL25" s="41">
        <v>4440</v>
      </c>
      <c r="AM25" s="41">
        <v>500</v>
      </c>
      <c r="AN25" s="41">
        <v>14550</v>
      </c>
      <c r="AO25" s="41">
        <v>0</v>
      </c>
      <c r="AP25" s="41">
        <v>0</v>
      </c>
      <c r="AQ25" s="41">
        <v>0</v>
      </c>
      <c r="AR25" s="41">
        <v>12000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f t="shared" si="11"/>
        <v>5969</v>
      </c>
      <c r="AZ25" s="41">
        <f t="shared" si="12"/>
        <v>0</v>
      </c>
      <c r="BA25" s="41">
        <v>0</v>
      </c>
      <c r="BB25" s="41">
        <v>0</v>
      </c>
      <c r="BC25" s="41">
        <f t="shared" si="13"/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f t="shared" si="14"/>
        <v>0</v>
      </c>
      <c r="BI25" s="41">
        <v>0</v>
      </c>
      <c r="BJ25" s="41">
        <f t="shared" si="15"/>
        <v>5969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5969</v>
      </c>
      <c r="BT25" s="41">
        <v>0</v>
      </c>
      <c r="BU25" s="41">
        <f t="shared" si="16"/>
        <v>0</v>
      </c>
      <c r="BV25" s="41">
        <v>0</v>
      </c>
      <c r="BW25" s="41">
        <f t="shared" si="28"/>
        <v>84000</v>
      </c>
      <c r="BX25" s="41">
        <f t="shared" si="29"/>
        <v>84000</v>
      </c>
      <c r="BY25" s="41">
        <f t="shared" si="17"/>
        <v>84000</v>
      </c>
      <c r="BZ25" s="41">
        <v>84000</v>
      </c>
      <c r="CA25" s="41">
        <f t="shared" si="5"/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f t="shared" si="18"/>
        <v>0</v>
      </c>
      <c r="CG25" s="41">
        <v>0</v>
      </c>
      <c r="CH25" s="41">
        <v>0</v>
      </c>
      <c r="CI25" s="41">
        <f t="shared" si="19"/>
        <v>0</v>
      </c>
      <c r="CJ25" s="41">
        <v>0</v>
      </c>
      <c r="CK25" s="41">
        <v>0</v>
      </c>
      <c r="CL25" s="41">
        <f t="shared" si="30"/>
        <v>0</v>
      </c>
      <c r="CM25" s="41">
        <f t="shared" si="30"/>
        <v>0</v>
      </c>
      <c r="CN25" s="41">
        <v>0</v>
      </c>
      <c r="CO25" s="41">
        <f t="shared" si="20"/>
        <v>0</v>
      </c>
      <c r="CP25" s="41">
        <f t="shared" si="21"/>
        <v>0</v>
      </c>
      <c r="CQ25" s="41">
        <v>0</v>
      </c>
      <c r="CR25" s="41">
        <v>0</v>
      </c>
    </row>
    <row r="26" spans="1:96" s="42" customFormat="1" ht="12.75" hidden="1">
      <c r="A26" s="39" t="s">
        <v>1</v>
      </c>
      <c r="B26" s="39" t="s">
        <v>1</v>
      </c>
      <c r="C26" s="39" t="s">
        <v>21</v>
      </c>
      <c r="D26" s="40" t="s">
        <v>22</v>
      </c>
      <c r="E26" s="41">
        <f t="shared" si="0"/>
        <v>3554116</v>
      </c>
      <c r="F26" s="41">
        <f t="shared" si="6"/>
        <v>3504116</v>
      </c>
      <c r="G26" s="41">
        <f t="shared" si="24"/>
        <v>3498461</v>
      </c>
      <c r="H26" s="41">
        <v>2768188</v>
      </c>
      <c r="I26" s="41">
        <v>555544</v>
      </c>
      <c r="J26" s="41">
        <f t="shared" si="7"/>
        <v>60000</v>
      </c>
      <c r="K26" s="41">
        <v>0</v>
      </c>
      <c r="L26" s="41">
        <v>0</v>
      </c>
      <c r="M26" s="41">
        <v>0</v>
      </c>
      <c r="N26" s="41">
        <v>0</v>
      </c>
      <c r="O26" s="41">
        <v>41250</v>
      </c>
      <c r="P26" s="41">
        <v>18750</v>
      </c>
      <c r="Q26" s="41">
        <f t="shared" si="8"/>
        <v>18000</v>
      </c>
      <c r="R26" s="41">
        <v>0</v>
      </c>
      <c r="S26" s="41">
        <v>18000</v>
      </c>
      <c r="T26" s="41">
        <v>0</v>
      </c>
      <c r="U26" s="41">
        <v>70000</v>
      </c>
      <c r="V26" s="41">
        <f t="shared" si="9"/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f t="shared" si="10"/>
        <v>26729</v>
      </c>
      <c r="AF26" s="41">
        <v>0</v>
      </c>
      <c r="AG26" s="41">
        <v>6822</v>
      </c>
      <c r="AH26" s="41">
        <v>2000</v>
      </c>
      <c r="AI26" s="41">
        <v>0</v>
      </c>
      <c r="AJ26" s="41">
        <v>1191</v>
      </c>
      <c r="AK26" s="41">
        <v>0</v>
      </c>
      <c r="AL26" s="41">
        <v>3330</v>
      </c>
      <c r="AM26" s="41">
        <v>0</v>
      </c>
      <c r="AN26" s="41">
        <v>13386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f t="shared" si="11"/>
        <v>5655</v>
      </c>
      <c r="AZ26" s="41">
        <f t="shared" si="12"/>
        <v>0</v>
      </c>
      <c r="BA26" s="41">
        <v>0</v>
      </c>
      <c r="BB26" s="41">
        <v>0</v>
      </c>
      <c r="BC26" s="41">
        <f t="shared" si="13"/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f t="shared" si="14"/>
        <v>0</v>
      </c>
      <c r="BI26" s="41">
        <v>0</v>
      </c>
      <c r="BJ26" s="41">
        <f t="shared" si="15"/>
        <v>5655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5655</v>
      </c>
      <c r="BT26" s="41">
        <v>0</v>
      </c>
      <c r="BU26" s="41">
        <f t="shared" si="16"/>
        <v>0</v>
      </c>
      <c r="BV26" s="41">
        <v>0</v>
      </c>
      <c r="BW26" s="41">
        <f t="shared" si="28"/>
        <v>50000</v>
      </c>
      <c r="BX26" s="41">
        <f t="shared" si="29"/>
        <v>50000</v>
      </c>
      <c r="BY26" s="41">
        <f t="shared" si="17"/>
        <v>50000</v>
      </c>
      <c r="BZ26" s="41">
        <v>50000</v>
      </c>
      <c r="CA26" s="41">
        <f t="shared" si="5"/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f t="shared" si="18"/>
        <v>0</v>
      </c>
      <c r="CG26" s="41">
        <v>0</v>
      </c>
      <c r="CH26" s="41">
        <v>0</v>
      </c>
      <c r="CI26" s="41">
        <f t="shared" si="19"/>
        <v>0</v>
      </c>
      <c r="CJ26" s="41">
        <v>0</v>
      </c>
      <c r="CK26" s="41">
        <v>0</v>
      </c>
      <c r="CL26" s="41">
        <f t="shared" si="30"/>
        <v>0</v>
      </c>
      <c r="CM26" s="41">
        <f t="shared" si="30"/>
        <v>0</v>
      </c>
      <c r="CN26" s="41">
        <v>0</v>
      </c>
      <c r="CO26" s="41">
        <f t="shared" si="20"/>
        <v>0</v>
      </c>
      <c r="CP26" s="41">
        <f t="shared" si="21"/>
        <v>0</v>
      </c>
      <c r="CQ26" s="41">
        <v>0</v>
      </c>
      <c r="CR26" s="41">
        <v>0</v>
      </c>
    </row>
    <row r="27" spans="1:96" s="42" customFormat="1" ht="12.75" hidden="1">
      <c r="A27" s="39" t="s">
        <v>1</v>
      </c>
      <c r="B27" s="39" t="s">
        <v>1</v>
      </c>
      <c r="C27" s="39" t="s">
        <v>23</v>
      </c>
      <c r="D27" s="40" t="s">
        <v>24</v>
      </c>
      <c r="E27" s="41">
        <f t="shared" si="0"/>
        <v>3980827</v>
      </c>
      <c r="F27" s="41">
        <f t="shared" si="6"/>
        <v>3925827</v>
      </c>
      <c r="G27" s="41">
        <f t="shared" si="24"/>
        <v>3921743</v>
      </c>
      <c r="H27" s="41">
        <f>2861677+55145</f>
        <v>2916822</v>
      </c>
      <c r="I27" s="41">
        <f>735149+13785</f>
        <v>748934</v>
      </c>
      <c r="J27" s="41">
        <f t="shared" si="7"/>
        <v>78000</v>
      </c>
      <c r="K27" s="41">
        <v>0</v>
      </c>
      <c r="L27" s="41">
        <v>0</v>
      </c>
      <c r="M27" s="41">
        <v>0</v>
      </c>
      <c r="N27" s="41">
        <v>0</v>
      </c>
      <c r="O27" s="41">
        <v>66000</v>
      </c>
      <c r="P27" s="41">
        <v>12000</v>
      </c>
      <c r="Q27" s="41">
        <f t="shared" si="8"/>
        <v>12900</v>
      </c>
      <c r="R27" s="41">
        <v>0</v>
      </c>
      <c r="S27" s="41">
        <v>12900</v>
      </c>
      <c r="T27" s="41">
        <v>0</v>
      </c>
      <c r="U27" s="41">
        <v>78000</v>
      </c>
      <c r="V27" s="41">
        <f t="shared" si="9"/>
        <v>65072</v>
      </c>
      <c r="W27" s="41">
        <v>2410</v>
      </c>
      <c r="X27" s="41">
        <v>49723</v>
      </c>
      <c r="Y27" s="41">
        <v>7597</v>
      </c>
      <c r="Z27" s="41">
        <v>1970</v>
      </c>
      <c r="AA27" s="41">
        <v>3372</v>
      </c>
      <c r="AB27" s="41">
        <v>0</v>
      </c>
      <c r="AC27" s="41">
        <v>0</v>
      </c>
      <c r="AD27" s="41">
        <v>0</v>
      </c>
      <c r="AE27" s="41">
        <f t="shared" si="10"/>
        <v>22015</v>
      </c>
      <c r="AF27" s="41">
        <v>0</v>
      </c>
      <c r="AG27" s="41">
        <v>2600</v>
      </c>
      <c r="AH27" s="41">
        <v>5000</v>
      </c>
      <c r="AI27" s="41">
        <v>0</v>
      </c>
      <c r="AJ27" s="41">
        <v>1191</v>
      </c>
      <c r="AK27" s="41">
        <v>0</v>
      </c>
      <c r="AL27" s="41">
        <v>3330</v>
      </c>
      <c r="AM27" s="41">
        <v>0</v>
      </c>
      <c r="AN27" s="41">
        <v>9894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f t="shared" si="11"/>
        <v>4084</v>
      </c>
      <c r="AZ27" s="41">
        <f t="shared" si="12"/>
        <v>0</v>
      </c>
      <c r="BA27" s="41">
        <v>0</v>
      </c>
      <c r="BB27" s="41">
        <v>0</v>
      </c>
      <c r="BC27" s="41">
        <f t="shared" si="13"/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f t="shared" si="14"/>
        <v>0</v>
      </c>
      <c r="BI27" s="41">
        <v>0</v>
      </c>
      <c r="BJ27" s="41">
        <f t="shared" si="15"/>
        <v>4084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4084</v>
      </c>
      <c r="BT27" s="41">
        <v>0</v>
      </c>
      <c r="BU27" s="41">
        <f t="shared" si="16"/>
        <v>0</v>
      </c>
      <c r="BV27" s="41">
        <v>0</v>
      </c>
      <c r="BW27" s="41">
        <f t="shared" si="28"/>
        <v>55000</v>
      </c>
      <c r="BX27" s="41">
        <f t="shared" si="29"/>
        <v>55000</v>
      </c>
      <c r="BY27" s="41">
        <f t="shared" si="17"/>
        <v>55000</v>
      </c>
      <c r="BZ27" s="41">
        <f>50000+5000</f>
        <v>55000</v>
      </c>
      <c r="CA27" s="41">
        <f t="shared" si="5"/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f t="shared" si="18"/>
        <v>0</v>
      </c>
      <c r="CG27" s="41">
        <v>0</v>
      </c>
      <c r="CH27" s="41">
        <v>0</v>
      </c>
      <c r="CI27" s="41">
        <f t="shared" si="19"/>
        <v>0</v>
      </c>
      <c r="CJ27" s="41">
        <v>0</v>
      </c>
      <c r="CK27" s="41">
        <v>0</v>
      </c>
      <c r="CL27" s="41">
        <f t="shared" si="30"/>
        <v>0</v>
      </c>
      <c r="CM27" s="41">
        <f t="shared" si="30"/>
        <v>0</v>
      </c>
      <c r="CN27" s="41">
        <v>0</v>
      </c>
      <c r="CO27" s="41">
        <f t="shared" si="20"/>
        <v>0</v>
      </c>
      <c r="CP27" s="41">
        <f t="shared" si="21"/>
        <v>0</v>
      </c>
      <c r="CQ27" s="41">
        <v>0</v>
      </c>
      <c r="CR27" s="41">
        <v>0</v>
      </c>
    </row>
    <row r="28" spans="1:96" s="42" customFormat="1" ht="12.75" hidden="1">
      <c r="A28" s="39" t="s">
        <v>1</v>
      </c>
      <c r="B28" s="39" t="s">
        <v>1</v>
      </c>
      <c r="C28" s="39" t="s">
        <v>25</v>
      </c>
      <c r="D28" s="43" t="s">
        <v>26</v>
      </c>
      <c r="E28" s="41">
        <f t="shared" si="0"/>
        <v>4595846</v>
      </c>
      <c r="F28" s="41">
        <f t="shared" si="6"/>
        <v>4535846</v>
      </c>
      <c r="G28" s="41">
        <f t="shared" si="24"/>
        <v>4529877</v>
      </c>
      <c r="H28" s="41">
        <v>3385150</v>
      </c>
      <c r="I28" s="41">
        <v>685064</v>
      </c>
      <c r="J28" s="41">
        <f t="shared" si="7"/>
        <v>232500</v>
      </c>
      <c r="K28" s="41">
        <v>0</v>
      </c>
      <c r="L28" s="41">
        <v>15000</v>
      </c>
      <c r="M28" s="41">
        <v>0</v>
      </c>
      <c r="N28" s="41">
        <v>0</v>
      </c>
      <c r="O28" s="41">
        <v>187500</v>
      </c>
      <c r="P28" s="41">
        <v>30000</v>
      </c>
      <c r="Q28" s="41">
        <f t="shared" si="8"/>
        <v>29741</v>
      </c>
      <c r="R28" s="41">
        <v>16995</v>
      </c>
      <c r="S28" s="41">
        <v>12746</v>
      </c>
      <c r="T28" s="41">
        <v>0</v>
      </c>
      <c r="U28" s="41">
        <v>115000</v>
      </c>
      <c r="V28" s="41">
        <f t="shared" si="9"/>
        <v>37434</v>
      </c>
      <c r="W28" s="41">
        <v>4433</v>
      </c>
      <c r="X28" s="41">
        <v>11993</v>
      </c>
      <c r="Y28" s="41">
        <v>11519</v>
      </c>
      <c r="Z28" s="41">
        <v>1978</v>
      </c>
      <c r="AA28" s="41">
        <v>2264</v>
      </c>
      <c r="AB28" s="41">
        <v>0</v>
      </c>
      <c r="AC28" s="41">
        <v>0</v>
      </c>
      <c r="AD28" s="41">
        <v>5247</v>
      </c>
      <c r="AE28" s="41">
        <f t="shared" si="10"/>
        <v>44988</v>
      </c>
      <c r="AF28" s="41">
        <v>0</v>
      </c>
      <c r="AG28" s="41">
        <v>12726</v>
      </c>
      <c r="AH28" s="41">
        <v>10000</v>
      </c>
      <c r="AI28" s="41">
        <v>0</v>
      </c>
      <c r="AJ28" s="41">
        <v>1191</v>
      </c>
      <c r="AK28" s="41">
        <v>0</v>
      </c>
      <c r="AL28" s="41">
        <v>4440</v>
      </c>
      <c r="AM28" s="41">
        <v>1250</v>
      </c>
      <c r="AN28" s="41">
        <v>14550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831</v>
      </c>
      <c r="AY28" s="41">
        <f t="shared" si="11"/>
        <v>5969</v>
      </c>
      <c r="AZ28" s="41">
        <f t="shared" si="12"/>
        <v>0</v>
      </c>
      <c r="BA28" s="41">
        <v>0</v>
      </c>
      <c r="BB28" s="41">
        <v>0</v>
      </c>
      <c r="BC28" s="41">
        <f t="shared" si="13"/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f t="shared" si="14"/>
        <v>0</v>
      </c>
      <c r="BI28" s="41">
        <v>0</v>
      </c>
      <c r="BJ28" s="41">
        <f t="shared" si="15"/>
        <v>5969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5969</v>
      </c>
      <c r="BT28" s="41">
        <v>0</v>
      </c>
      <c r="BU28" s="41">
        <f t="shared" si="16"/>
        <v>0</v>
      </c>
      <c r="BV28" s="41">
        <v>0</v>
      </c>
      <c r="BW28" s="41">
        <f t="shared" si="28"/>
        <v>60000</v>
      </c>
      <c r="BX28" s="41">
        <f t="shared" si="29"/>
        <v>60000</v>
      </c>
      <c r="BY28" s="41">
        <f t="shared" si="17"/>
        <v>60000</v>
      </c>
      <c r="BZ28" s="41">
        <v>60000</v>
      </c>
      <c r="CA28" s="41">
        <f t="shared" si="5"/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f t="shared" si="18"/>
        <v>0</v>
      </c>
      <c r="CG28" s="41">
        <v>0</v>
      </c>
      <c r="CH28" s="41">
        <v>0</v>
      </c>
      <c r="CI28" s="41">
        <f t="shared" si="19"/>
        <v>0</v>
      </c>
      <c r="CJ28" s="41">
        <v>0</v>
      </c>
      <c r="CK28" s="41">
        <v>0</v>
      </c>
      <c r="CL28" s="41">
        <f t="shared" si="30"/>
        <v>0</v>
      </c>
      <c r="CM28" s="41">
        <f t="shared" si="30"/>
        <v>0</v>
      </c>
      <c r="CN28" s="41">
        <v>0</v>
      </c>
      <c r="CO28" s="41">
        <f t="shared" si="20"/>
        <v>0</v>
      </c>
      <c r="CP28" s="41">
        <f t="shared" si="21"/>
        <v>0</v>
      </c>
      <c r="CQ28" s="41">
        <v>0</v>
      </c>
      <c r="CR28" s="41">
        <v>0</v>
      </c>
    </row>
    <row r="29" spans="1:96" s="42" customFormat="1" ht="12.75" hidden="1">
      <c r="A29" s="39" t="s">
        <v>1</v>
      </c>
      <c r="B29" s="39" t="s">
        <v>1</v>
      </c>
      <c r="C29" s="39" t="s">
        <v>27</v>
      </c>
      <c r="D29" s="40" t="s">
        <v>28</v>
      </c>
      <c r="E29" s="41">
        <f t="shared" si="0"/>
        <v>6259444</v>
      </c>
      <c r="F29" s="41">
        <f t="shared" si="6"/>
        <v>6229444</v>
      </c>
      <c r="G29" s="41">
        <f t="shared" si="24"/>
        <v>6141212</v>
      </c>
      <c r="H29" s="41">
        <v>3671986</v>
      </c>
      <c r="I29" s="41">
        <v>881277</v>
      </c>
      <c r="J29" s="41">
        <f t="shared" si="7"/>
        <v>361854</v>
      </c>
      <c r="K29" s="41">
        <v>0</v>
      </c>
      <c r="L29" s="41">
        <v>16260</v>
      </c>
      <c r="M29" s="41">
        <v>0</v>
      </c>
      <c r="N29" s="41">
        <v>0</v>
      </c>
      <c r="O29" s="41">
        <v>314094</v>
      </c>
      <c r="P29" s="41">
        <v>31500</v>
      </c>
      <c r="Q29" s="41">
        <f t="shared" si="8"/>
        <v>954189</v>
      </c>
      <c r="R29" s="41">
        <v>0</v>
      </c>
      <c r="S29" s="41">
        <v>954189</v>
      </c>
      <c r="T29" s="41">
        <v>0</v>
      </c>
      <c r="U29" s="41">
        <v>90000</v>
      </c>
      <c r="V29" s="41">
        <f t="shared" si="9"/>
        <v>23095</v>
      </c>
      <c r="W29" s="41">
        <v>5373</v>
      </c>
      <c r="X29" s="41">
        <v>0</v>
      </c>
      <c r="Y29" s="41">
        <v>6478</v>
      </c>
      <c r="Z29" s="41">
        <v>755</v>
      </c>
      <c r="AA29" s="41">
        <v>4196</v>
      </c>
      <c r="AB29" s="41">
        <v>0</v>
      </c>
      <c r="AC29" s="41">
        <v>0</v>
      </c>
      <c r="AD29" s="41">
        <v>6293</v>
      </c>
      <c r="AE29" s="41">
        <f t="shared" si="10"/>
        <v>158811</v>
      </c>
      <c r="AF29" s="41">
        <v>0</v>
      </c>
      <c r="AG29" s="41">
        <v>8080</v>
      </c>
      <c r="AH29" s="41">
        <v>4600</v>
      </c>
      <c r="AI29" s="41">
        <v>0</v>
      </c>
      <c r="AJ29" s="41">
        <v>1191</v>
      </c>
      <c r="AK29" s="41">
        <v>0</v>
      </c>
      <c r="AL29" s="41">
        <v>4440</v>
      </c>
      <c r="AM29" s="41">
        <v>49600</v>
      </c>
      <c r="AN29" s="41">
        <v>90000</v>
      </c>
      <c r="AO29" s="41">
        <v>0</v>
      </c>
      <c r="AP29" s="41">
        <v>0</v>
      </c>
      <c r="AQ29" s="41">
        <v>0</v>
      </c>
      <c r="AR29" s="41">
        <v>900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f t="shared" si="11"/>
        <v>88232</v>
      </c>
      <c r="AZ29" s="41">
        <f t="shared" si="12"/>
        <v>0</v>
      </c>
      <c r="BA29" s="41">
        <v>0</v>
      </c>
      <c r="BB29" s="41">
        <v>0</v>
      </c>
      <c r="BC29" s="41">
        <f t="shared" si="13"/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f t="shared" si="14"/>
        <v>0</v>
      </c>
      <c r="BI29" s="41">
        <v>0</v>
      </c>
      <c r="BJ29" s="41">
        <f t="shared" si="15"/>
        <v>88232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88232</v>
      </c>
      <c r="BT29" s="41">
        <v>0</v>
      </c>
      <c r="BU29" s="41">
        <f t="shared" si="16"/>
        <v>0</v>
      </c>
      <c r="BV29" s="41">
        <v>0</v>
      </c>
      <c r="BW29" s="41">
        <f t="shared" si="28"/>
        <v>30000</v>
      </c>
      <c r="BX29" s="41">
        <f t="shared" si="29"/>
        <v>30000</v>
      </c>
      <c r="BY29" s="41">
        <f t="shared" si="17"/>
        <v>30000</v>
      </c>
      <c r="BZ29" s="41">
        <v>30000</v>
      </c>
      <c r="CA29" s="41">
        <f t="shared" si="5"/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f t="shared" si="18"/>
        <v>0</v>
      </c>
      <c r="CG29" s="41">
        <v>0</v>
      </c>
      <c r="CH29" s="41">
        <v>0</v>
      </c>
      <c r="CI29" s="41">
        <f t="shared" si="19"/>
        <v>0</v>
      </c>
      <c r="CJ29" s="41">
        <v>0</v>
      </c>
      <c r="CK29" s="41">
        <v>0</v>
      </c>
      <c r="CL29" s="41">
        <f t="shared" si="30"/>
        <v>0</v>
      </c>
      <c r="CM29" s="41">
        <f t="shared" si="30"/>
        <v>0</v>
      </c>
      <c r="CN29" s="41">
        <v>0</v>
      </c>
      <c r="CO29" s="41">
        <f t="shared" si="20"/>
        <v>0</v>
      </c>
      <c r="CP29" s="41">
        <f t="shared" si="21"/>
        <v>0</v>
      </c>
      <c r="CQ29" s="41">
        <v>0</v>
      </c>
      <c r="CR29" s="41">
        <v>0</v>
      </c>
    </row>
    <row r="30" spans="1:96" s="42" customFormat="1" ht="12.75" hidden="1">
      <c r="A30" s="39" t="s">
        <v>1</v>
      </c>
      <c r="B30" s="39" t="s">
        <v>1</v>
      </c>
      <c r="C30" s="39" t="s">
        <v>29</v>
      </c>
      <c r="D30" s="40" t="s">
        <v>30</v>
      </c>
      <c r="E30" s="41">
        <f t="shared" si="0"/>
        <v>6061311</v>
      </c>
      <c r="F30" s="41">
        <f t="shared" si="6"/>
        <v>5997983</v>
      </c>
      <c r="G30" s="41">
        <f t="shared" si="24"/>
        <v>5990443</v>
      </c>
      <c r="H30" s="41">
        <f>4594818+229951</f>
        <v>4824769</v>
      </c>
      <c r="I30" s="41">
        <f>798474+70779</f>
        <v>869253</v>
      </c>
      <c r="J30" s="41">
        <f t="shared" si="7"/>
        <v>63164</v>
      </c>
      <c r="K30" s="41">
        <v>0</v>
      </c>
      <c r="L30" s="41">
        <v>0</v>
      </c>
      <c r="M30" s="41">
        <v>0</v>
      </c>
      <c r="N30" s="41">
        <v>0</v>
      </c>
      <c r="O30" s="41">
        <v>53001</v>
      </c>
      <c r="P30" s="41">
        <v>10163</v>
      </c>
      <c r="Q30" s="41">
        <f t="shared" si="8"/>
        <v>35349</v>
      </c>
      <c r="R30" s="41">
        <v>20647</v>
      </c>
      <c r="S30" s="41">
        <v>14702</v>
      </c>
      <c r="T30" s="41">
        <v>0</v>
      </c>
      <c r="U30" s="41">
        <v>50000</v>
      </c>
      <c r="V30" s="41">
        <f t="shared" si="9"/>
        <v>86272</v>
      </c>
      <c r="W30" s="41">
        <v>0</v>
      </c>
      <c r="X30" s="41">
        <v>64287</v>
      </c>
      <c r="Y30" s="41">
        <v>10991</v>
      </c>
      <c r="Z30" s="41">
        <v>2418</v>
      </c>
      <c r="AA30" s="41">
        <v>8576</v>
      </c>
      <c r="AB30" s="41">
        <v>0</v>
      </c>
      <c r="AC30" s="41">
        <v>0</v>
      </c>
      <c r="AD30" s="41">
        <v>0</v>
      </c>
      <c r="AE30" s="41">
        <f t="shared" si="10"/>
        <v>61636</v>
      </c>
      <c r="AF30" s="41">
        <v>0</v>
      </c>
      <c r="AG30" s="41">
        <v>30000</v>
      </c>
      <c r="AH30" s="41">
        <v>12000</v>
      </c>
      <c r="AI30" s="41">
        <v>0</v>
      </c>
      <c r="AJ30" s="41">
        <v>1191</v>
      </c>
      <c r="AK30" s="41">
        <v>0</v>
      </c>
      <c r="AL30" s="41">
        <v>403</v>
      </c>
      <c r="AM30" s="41">
        <v>0</v>
      </c>
      <c r="AN30" s="41">
        <v>18042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f t="shared" si="11"/>
        <v>7540</v>
      </c>
      <c r="AZ30" s="41">
        <f t="shared" si="12"/>
        <v>0</v>
      </c>
      <c r="BA30" s="41">
        <v>0</v>
      </c>
      <c r="BB30" s="41">
        <v>0</v>
      </c>
      <c r="BC30" s="41">
        <f t="shared" si="13"/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f t="shared" si="14"/>
        <v>0</v>
      </c>
      <c r="BI30" s="41">
        <v>0</v>
      </c>
      <c r="BJ30" s="41">
        <f t="shared" si="15"/>
        <v>7540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7540</v>
      </c>
      <c r="BT30" s="41">
        <v>0</v>
      </c>
      <c r="BU30" s="41">
        <f t="shared" si="16"/>
        <v>0</v>
      </c>
      <c r="BV30" s="41">
        <v>0</v>
      </c>
      <c r="BW30" s="41">
        <f t="shared" si="28"/>
        <v>63328</v>
      </c>
      <c r="BX30" s="41">
        <f t="shared" si="29"/>
        <v>63328</v>
      </c>
      <c r="BY30" s="41">
        <f t="shared" si="17"/>
        <v>63328</v>
      </c>
      <c r="BZ30" s="41">
        <v>63328</v>
      </c>
      <c r="CA30" s="41">
        <f t="shared" si="5"/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f t="shared" si="18"/>
        <v>0</v>
      </c>
      <c r="CG30" s="41">
        <v>0</v>
      </c>
      <c r="CH30" s="41">
        <v>0</v>
      </c>
      <c r="CI30" s="41">
        <f t="shared" si="19"/>
        <v>0</v>
      </c>
      <c r="CJ30" s="41">
        <v>0</v>
      </c>
      <c r="CK30" s="41">
        <v>0</v>
      </c>
      <c r="CL30" s="41">
        <f t="shared" si="30"/>
        <v>0</v>
      </c>
      <c r="CM30" s="41">
        <f t="shared" si="30"/>
        <v>0</v>
      </c>
      <c r="CN30" s="41">
        <v>0</v>
      </c>
      <c r="CO30" s="41">
        <f t="shared" si="20"/>
        <v>0</v>
      </c>
      <c r="CP30" s="41">
        <f t="shared" si="21"/>
        <v>0</v>
      </c>
      <c r="CQ30" s="41">
        <v>0</v>
      </c>
      <c r="CR30" s="41">
        <v>0</v>
      </c>
    </row>
    <row r="31" spans="1:96" s="42" customFormat="1" ht="12.75" hidden="1">
      <c r="A31" s="39" t="s">
        <v>1</v>
      </c>
      <c r="B31" s="39" t="s">
        <v>1</v>
      </c>
      <c r="C31" s="39" t="s">
        <v>31</v>
      </c>
      <c r="D31" s="40" t="s">
        <v>32</v>
      </c>
      <c r="E31" s="41">
        <f t="shared" si="0"/>
        <v>1124750</v>
      </c>
      <c r="F31" s="41">
        <f t="shared" si="6"/>
        <v>1094750</v>
      </c>
      <c r="G31" s="41">
        <f t="shared" si="24"/>
        <v>1090980</v>
      </c>
      <c r="H31" s="41">
        <v>805663</v>
      </c>
      <c r="I31" s="41">
        <v>189960</v>
      </c>
      <c r="J31" s="41">
        <f t="shared" si="7"/>
        <v>49782</v>
      </c>
      <c r="K31" s="41">
        <v>0</v>
      </c>
      <c r="L31" s="41">
        <v>0</v>
      </c>
      <c r="M31" s="41">
        <v>0</v>
      </c>
      <c r="N31" s="41">
        <v>0</v>
      </c>
      <c r="O31" s="41">
        <v>25000</v>
      </c>
      <c r="P31" s="41">
        <v>24782</v>
      </c>
      <c r="Q31" s="41">
        <f t="shared" si="8"/>
        <v>6609</v>
      </c>
      <c r="R31" s="41">
        <v>6609</v>
      </c>
      <c r="S31" s="41">
        <v>0</v>
      </c>
      <c r="T31" s="41">
        <v>0</v>
      </c>
      <c r="U31" s="41">
        <v>20000</v>
      </c>
      <c r="V31" s="41">
        <f t="shared" si="9"/>
        <v>3848</v>
      </c>
      <c r="W31" s="41">
        <v>0</v>
      </c>
      <c r="X31" s="41">
        <v>2765</v>
      </c>
      <c r="Y31" s="41">
        <v>833</v>
      </c>
      <c r="Z31" s="41">
        <v>250</v>
      </c>
      <c r="AA31" s="41">
        <v>0</v>
      </c>
      <c r="AB31" s="41">
        <v>0</v>
      </c>
      <c r="AC31" s="41">
        <v>0</v>
      </c>
      <c r="AD31" s="41">
        <v>0</v>
      </c>
      <c r="AE31" s="41">
        <f t="shared" si="10"/>
        <v>15118</v>
      </c>
      <c r="AF31" s="41">
        <v>0</v>
      </c>
      <c r="AG31" s="41">
        <v>4200</v>
      </c>
      <c r="AH31" s="41">
        <v>0</v>
      </c>
      <c r="AI31" s="41">
        <v>0</v>
      </c>
      <c r="AJ31" s="41">
        <v>1191</v>
      </c>
      <c r="AK31" s="41">
        <v>0</v>
      </c>
      <c r="AL31" s="41">
        <v>997</v>
      </c>
      <c r="AM31" s="41">
        <v>0</v>
      </c>
      <c r="AN31" s="41">
        <v>8730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f t="shared" si="11"/>
        <v>3770</v>
      </c>
      <c r="AZ31" s="41">
        <f t="shared" si="12"/>
        <v>0</v>
      </c>
      <c r="BA31" s="41">
        <v>0</v>
      </c>
      <c r="BB31" s="41">
        <v>0</v>
      </c>
      <c r="BC31" s="41">
        <f t="shared" si="13"/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f t="shared" si="14"/>
        <v>0</v>
      </c>
      <c r="BI31" s="41">
        <v>0</v>
      </c>
      <c r="BJ31" s="41">
        <f t="shared" si="15"/>
        <v>3770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3770</v>
      </c>
      <c r="BT31" s="41">
        <v>0</v>
      </c>
      <c r="BU31" s="41">
        <f t="shared" si="16"/>
        <v>0</v>
      </c>
      <c r="BV31" s="41">
        <v>0</v>
      </c>
      <c r="BW31" s="41">
        <f t="shared" si="28"/>
        <v>30000</v>
      </c>
      <c r="BX31" s="41">
        <f t="shared" si="29"/>
        <v>30000</v>
      </c>
      <c r="BY31" s="41">
        <f t="shared" si="17"/>
        <v>30000</v>
      </c>
      <c r="BZ31" s="41">
        <v>30000</v>
      </c>
      <c r="CA31" s="41">
        <f t="shared" si="5"/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f t="shared" si="18"/>
        <v>0</v>
      </c>
      <c r="CG31" s="41">
        <v>0</v>
      </c>
      <c r="CH31" s="41">
        <v>0</v>
      </c>
      <c r="CI31" s="41">
        <f t="shared" si="19"/>
        <v>0</v>
      </c>
      <c r="CJ31" s="41">
        <v>0</v>
      </c>
      <c r="CK31" s="41">
        <v>0</v>
      </c>
      <c r="CL31" s="41">
        <f t="shared" si="30"/>
        <v>0</v>
      </c>
      <c r="CM31" s="41">
        <f t="shared" si="30"/>
        <v>0</v>
      </c>
      <c r="CN31" s="41">
        <v>0</v>
      </c>
      <c r="CO31" s="41">
        <f t="shared" si="20"/>
        <v>0</v>
      </c>
      <c r="CP31" s="41">
        <f t="shared" si="21"/>
        <v>0</v>
      </c>
      <c r="CQ31" s="41">
        <v>0</v>
      </c>
      <c r="CR31" s="41">
        <v>0</v>
      </c>
    </row>
    <row r="32" spans="1:96" s="42" customFormat="1" ht="12.75" hidden="1">
      <c r="A32" s="39" t="s">
        <v>1</v>
      </c>
      <c r="B32" s="39" t="s">
        <v>1</v>
      </c>
      <c r="C32" s="39" t="s">
        <v>33</v>
      </c>
      <c r="D32" s="40" t="s">
        <v>34</v>
      </c>
      <c r="E32" s="41">
        <f t="shared" si="0"/>
        <v>1233241</v>
      </c>
      <c r="F32" s="41">
        <f t="shared" si="6"/>
        <v>1203241</v>
      </c>
      <c r="G32" s="41">
        <f t="shared" si="24"/>
        <v>1199471</v>
      </c>
      <c r="H32" s="41">
        <v>898380</v>
      </c>
      <c r="I32" s="41">
        <v>214241</v>
      </c>
      <c r="J32" s="41">
        <f t="shared" si="7"/>
        <v>40000</v>
      </c>
      <c r="K32" s="41">
        <v>0</v>
      </c>
      <c r="L32" s="41">
        <v>0</v>
      </c>
      <c r="M32" s="41">
        <v>0</v>
      </c>
      <c r="N32" s="41">
        <v>0</v>
      </c>
      <c r="O32" s="41">
        <v>25000</v>
      </c>
      <c r="P32" s="41">
        <v>15000</v>
      </c>
      <c r="Q32" s="41">
        <f t="shared" si="8"/>
        <v>6400</v>
      </c>
      <c r="R32" s="41">
        <v>3200</v>
      </c>
      <c r="S32" s="41">
        <v>3200</v>
      </c>
      <c r="T32" s="41">
        <v>0</v>
      </c>
      <c r="U32" s="41">
        <v>25000</v>
      </c>
      <c r="V32" s="41">
        <f t="shared" si="9"/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f t="shared" si="10"/>
        <v>15450</v>
      </c>
      <c r="AF32" s="41">
        <v>0</v>
      </c>
      <c r="AG32" s="41">
        <v>4200</v>
      </c>
      <c r="AH32" s="41">
        <v>0</v>
      </c>
      <c r="AI32" s="41">
        <v>0</v>
      </c>
      <c r="AJ32" s="41">
        <v>1190</v>
      </c>
      <c r="AK32" s="41">
        <v>0</v>
      </c>
      <c r="AL32" s="41">
        <v>1330</v>
      </c>
      <c r="AM32" s="41">
        <v>0</v>
      </c>
      <c r="AN32" s="41">
        <v>8730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f t="shared" si="11"/>
        <v>3770</v>
      </c>
      <c r="AZ32" s="41">
        <f t="shared" si="12"/>
        <v>0</v>
      </c>
      <c r="BA32" s="41">
        <v>0</v>
      </c>
      <c r="BB32" s="41">
        <v>0</v>
      </c>
      <c r="BC32" s="41">
        <f t="shared" si="13"/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f t="shared" si="14"/>
        <v>0</v>
      </c>
      <c r="BI32" s="41">
        <v>0</v>
      </c>
      <c r="BJ32" s="41">
        <f t="shared" si="15"/>
        <v>3770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3770</v>
      </c>
      <c r="BT32" s="41">
        <v>0</v>
      </c>
      <c r="BU32" s="41">
        <f t="shared" si="16"/>
        <v>0</v>
      </c>
      <c r="BV32" s="41">
        <v>0</v>
      </c>
      <c r="BW32" s="41">
        <f t="shared" si="28"/>
        <v>30000</v>
      </c>
      <c r="BX32" s="41">
        <f t="shared" si="29"/>
        <v>30000</v>
      </c>
      <c r="BY32" s="41">
        <f t="shared" si="17"/>
        <v>30000</v>
      </c>
      <c r="BZ32" s="41">
        <v>30000</v>
      </c>
      <c r="CA32" s="41">
        <f t="shared" si="5"/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f t="shared" si="18"/>
        <v>0</v>
      </c>
      <c r="CG32" s="41">
        <v>0</v>
      </c>
      <c r="CH32" s="41">
        <v>0</v>
      </c>
      <c r="CI32" s="41">
        <f t="shared" si="19"/>
        <v>0</v>
      </c>
      <c r="CJ32" s="41">
        <v>0</v>
      </c>
      <c r="CK32" s="41">
        <v>0</v>
      </c>
      <c r="CL32" s="41">
        <f t="shared" si="30"/>
        <v>0</v>
      </c>
      <c r="CM32" s="41">
        <f t="shared" si="30"/>
        <v>0</v>
      </c>
      <c r="CN32" s="41">
        <v>0</v>
      </c>
      <c r="CO32" s="41">
        <f t="shared" si="20"/>
        <v>0</v>
      </c>
      <c r="CP32" s="41">
        <f t="shared" si="21"/>
        <v>0</v>
      </c>
      <c r="CQ32" s="41">
        <v>0</v>
      </c>
      <c r="CR32" s="41">
        <v>0</v>
      </c>
    </row>
    <row r="33" spans="1:96" s="42" customFormat="1" ht="12.75" hidden="1">
      <c r="A33" s="39" t="s">
        <v>1</v>
      </c>
      <c r="B33" s="39" t="s">
        <v>1</v>
      </c>
      <c r="C33" s="39" t="s">
        <v>35</v>
      </c>
      <c r="D33" s="40" t="s">
        <v>36</v>
      </c>
      <c r="E33" s="41">
        <f t="shared" si="0"/>
        <v>2029430</v>
      </c>
      <c r="F33" s="41">
        <f t="shared" si="6"/>
        <v>1999430</v>
      </c>
      <c r="G33" s="41">
        <f t="shared" si="24"/>
        <v>1995660</v>
      </c>
      <c r="H33" s="41">
        <v>1505315</v>
      </c>
      <c r="I33" s="41">
        <v>354921</v>
      </c>
      <c r="J33" s="41">
        <f t="shared" si="7"/>
        <v>70000</v>
      </c>
      <c r="K33" s="41">
        <v>0</v>
      </c>
      <c r="L33" s="41">
        <v>0</v>
      </c>
      <c r="M33" s="41">
        <v>0</v>
      </c>
      <c r="N33" s="41">
        <v>0</v>
      </c>
      <c r="O33" s="41">
        <v>40000</v>
      </c>
      <c r="P33" s="41">
        <v>30000</v>
      </c>
      <c r="Q33" s="41">
        <f t="shared" si="8"/>
        <v>6400</v>
      </c>
      <c r="R33" s="41">
        <v>3200</v>
      </c>
      <c r="S33" s="41">
        <v>3200</v>
      </c>
      <c r="T33" s="41">
        <v>0</v>
      </c>
      <c r="U33" s="41">
        <v>30000</v>
      </c>
      <c r="V33" s="41">
        <f t="shared" si="9"/>
        <v>13573</v>
      </c>
      <c r="W33" s="41">
        <v>0</v>
      </c>
      <c r="X33" s="41">
        <v>9245</v>
      </c>
      <c r="Y33" s="41">
        <v>3950</v>
      </c>
      <c r="Z33" s="41">
        <v>378</v>
      </c>
      <c r="AA33" s="41">
        <v>0</v>
      </c>
      <c r="AB33" s="41">
        <v>0</v>
      </c>
      <c r="AC33" s="41">
        <v>0</v>
      </c>
      <c r="AD33" s="41">
        <v>0</v>
      </c>
      <c r="AE33" s="41">
        <f t="shared" si="10"/>
        <v>15451</v>
      </c>
      <c r="AF33" s="41">
        <v>0</v>
      </c>
      <c r="AG33" s="41">
        <v>4200</v>
      </c>
      <c r="AH33" s="41">
        <v>0</v>
      </c>
      <c r="AI33" s="41">
        <v>0</v>
      </c>
      <c r="AJ33" s="41">
        <v>1191</v>
      </c>
      <c r="AK33" s="41">
        <v>0</v>
      </c>
      <c r="AL33" s="41">
        <v>1330</v>
      </c>
      <c r="AM33" s="41">
        <v>0</v>
      </c>
      <c r="AN33" s="41">
        <v>8730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f t="shared" si="11"/>
        <v>3770</v>
      </c>
      <c r="AZ33" s="41">
        <f t="shared" si="12"/>
        <v>0</v>
      </c>
      <c r="BA33" s="41">
        <v>0</v>
      </c>
      <c r="BB33" s="41">
        <v>0</v>
      </c>
      <c r="BC33" s="41">
        <f t="shared" si="13"/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f t="shared" si="14"/>
        <v>0</v>
      </c>
      <c r="BI33" s="41">
        <v>0</v>
      </c>
      <c r="BJ33" s="41">
        <f t="shared" si="15"/>
        <v>3770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3770</v>
      </c>
      <c r="BT33" s="41">
        <v>0</v>
      </c>
      <c r="BU33" s="41">
        <f t="shared" si="16"/>
        <v>0</v>
      </c>
      <c r="BV33" s="41">
        <v>0</v>
      </c>
      <c r="BW33" s="41">
        <f t="shared" si="28"/>
        <v>30000</v>
      </c>
      <c r="BX33" s="41">
        <f t="shared" si="29"/>
        <v>30000</v>
      </c>
      <c r="BY33" s="41">
        <f t="shared" si="17"/>
        <v>30000</v>
      </c>
      <c r="BZ33" s="41">
        <v>30000</v>
      </c>
      <c r="CA33" s="41">
        <f t="shared" si="5"/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f t="shared" si="18"/>
        <v>0</v>
      </c>
      <c r="CG33" s="41">
        <v>0</v>
      </c>
      <c r="CH33" s="41">
        <v>0</v>
      </c>
      <c r="CI33" s="41">
        <f t="shared" si="19"/>
        <v>0</v>
      </c>
      <c r="CJ33" s="41">
        <v>0</v>
      </c>
      <c r="CK33" s="41">
        <v>0</v>
      </c>
      <c r="CL33" s="41">
        <f t="shared" si="30"/>
        <v>0</v>
      </c>
      <c r="CM33" s="41">
        <f t="shared" si="30"/>
        <v>0</v>
      </c>
      <c r="CN33" s="41">
        <v>0</v>
      </c>
      <c r="CO33" s="41">
        <f t="shared" si="20"/>
        <v>0</v>
      </c>
      <c r="CP33" s="41">
        <f t="shared" si="21"/>
        <v>0</v>
      </c>
      <c r="CQ33" s="41">
        <v>0</v>
      </c>
      <c r="CR33" s="41">
        <v>0</v>
      </c>
    </row>
    <row r="34" spans="1:96" s="42" customFormat="1" ht="12.75" hidden="1">
      <c r="A34" s="39" t="s">
        <v>1</v>
      </c>
      <c r="B34" s="39" t="s">
        <v>1</v>
      </c>
      <c r="C34" s="39" t="s">
        <v>37</v>
      </c>
      <c r="D34" s="40" t="s">
        <v>38</v>
      </c>
      <c r="E34" s="41">
        <f t="shared" si="0"/>
        <v>2659357</v>
      </c>
      <c r="F34" s="41">
        <f t="shared" si="6"/>
        <v>2629357</v>
      </c>
      <c r="G34" s="41">
        <f t="shared" si="24"/>
        <v>2625587</v>
      </c>
      <c r="H34" s="41">
        <v>1917167</v>
      </c>
      <c r="I34" s="41">
        <v>452842</v>
      </c>
      <c r="J34" s="41">
        <f t="shared" si="7"/>
        <v>70000</v>
      </c>
      <c r="K34" s="41">
        <v>0</v>
      </c>
      <c r="L34" s="41">
        <v>0</v>
      </c>
      <c r="M34" s="41">
        <v>0</v>
      </c>
      <c r="N34" s="41">
        <v>0</v>
      </c>
      <c r="O34" s="41">
        <v>40000</v>
      </c>
      <c r="P34" s="41">
        <v>30000</v>
      </c>
      <c r="Q34" s="41">
        <f t="shared" si="8"/>
        <v>6400</v>
      </c>
      <c r="R34" s="41">
        <v>3200</v>
      </c>
      <c r="S34" s="41">
        <v>3200</v>
      </c>
      <c r="T34" s="41">
        <v>0</v>
      </c>
      <c r="U34" s="41">
        <v>130000</v>
      </c>
      <c r="V34" s="41">
        <f t="shared" si="9"/>
        <v>33727</v>
      </c>
      <c r="W34" s="41">
        <v>0</v>
      </c>
      <c r="X34" s="41">
        <v>20728</v>
      </c>
      <c r="Y34" s="41">
        <v>11716</v>
      </c>
      <c r="Z34" s="41">
        <v>1283</v>
      </c>
      <c r="AA34" s="41">
        <v>0</v>
      </c>
      <c r="AB34" s="41">
        <v>0</v>
      </c>
      <c r="AC34" s="41">
        <v>0</v>
      </c>
      <c r="AD34" s="41">
        <v>0</v>
      </c>
      <c r="AE34" s="41">
        <f t="shared" si="10"/>
        <v>15451</v>
      </c>
      <c r="AF34" s="41">
        <v>0</v>
      </c>
      <c r="AG34" s="41">
        <v>4200</v>
      </c>
      <c r="AH34" s="41">
        <v>0</v>
      </c>
      <c r="AI34" s="41">
        <v>0</v>
      </c>
      <c r="AJ34" s="41">
        <v>1191</v>
      </c>
      <c r="AK34" s="41">
        <v>0</v>
      </c>
      <c r="AL34" s="41">
        <v>1330</v>
      </c>
      <c r="AM34" s="41">
        <v>0</v>
      </c>
      <c r="AN34" s="41">
        <v>8730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f t="shared" si="11"/>
        <v>3770</v>
      </c>
      <c r="AZ34" s="41">
        <f t="shared" si="12"/>
        <v>0</v>
      </c>
      <c r="BA34" s="41">
        <v>0</v>
      </c>
      <c r="BB34" s="41">
        <v>0</v>
      </c>
      <c r="BC34" s="41">
        <f t="shared" si="13"/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f t="shared" si="14"/>
        <v>0</v>
      </c>
      <c r="BI34" s="41">
        <v>0</v>
      </c>
      <c r="BJ34" s="41">
        <f t="shared" si="15"/>
        <v>3770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3770</v>
      </c>
      <c r="BT34" s="41">
        <v>0</v>
      </c>
      <c r="BU34" s="41">
        <f t="shared" si="16"/>
        <v>0</v>
      </c>
      <c r="BV34" s="41">
        <v>0</v>
      </c>
      <c r="BW34" s="41">
        <f t="shared" si="28"/>
        <v>30000</v>
      </c>
      <c r="BX34" s="41">
        <f t="shared" si="29"/>
        <v>30000</v>
      </c>
      <c r="BY34" s="41">
        <f t="shared" si="17"/>
        <v>30000</v>
      </c>
      <c r="BZ34" s="41">
        <v>30000</v>
      </c>
      <c r="CA34" s="41">
        <f t="shared" si="5"/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f t="shared" si="18"/>
        <v>0</v>
      </c>
      <c r="CG34" s="41">
        <v>0</v>
      </c>
      <c r="CH34" s="41">
        <v>0</v>
      </c>
      <c r="CI34" s="41">
        <f t="shared" si="19"/>
        <v>0</v>
      </c>
      <c r="CJ34" s="41">
        <v>0</v>
      </c>
      <c r="CK34" s="41">
        <v>0</v>
      </c>
      <c r="CL34" s="41">
        <f t="shared" si="30"/>
        <v>0</v>
      </c>
      <c r="CM34" s="41">
        <f t="shared" si="30"/>
        <v>0</v>
      </c>
      <c r="CN34" s="41">
        <v>0</v>
      </c>
      <c r="CO34" s="41">
        <f t="shared" si="20"/>
        <v>0</v>
      </c>
      <c r="CP34" s="41">
        <f t="shared" si="21"/>
        <v>0</v>
      </c>
      <c r="CQ34" s="41">
        <v>0</v>
      </c>
      <c r="CR34" s="41">
        <v>0</v>
      </c>
    </row>
    <row r="35" spans="1:96" s="42" customFormat="1" ht="12.75" hidden="1">
      <c r="A35" s="39" t="s">
        <v>1</v>
      </c>
      <c r="B35" s="39" t="s">
        <v>1</v>
      </c>
      <c r="C35" s="39" t="s">
        <v>39</v>
      </c>
      <c r="D35" s="40" t="s">
        <v>40</v>
      </c>
      <c r="E35" s="41">
        <f t="shared" si="0"/>
        <v>1341440</v>
      </c>
      <c r="F35" s="41">
        <f t="shared" si="6"/>
        <v>1301440</v>
      </c>
      <c r="G35" s="41">
        <f t="shared" si="24"/>
        <v>1297670</v>
      </c>
      <c r="H35" s="41">
        <v>991241</v>
      </c>
      <c r="I35" s="41">
        <v>239360</v>
      </c>
      <c r="J35" s="41">
        <f t="shared" si="7"/>
        <v>23250</v>
      </c>
      <c r="K35" s="41">
        <v>0</v>
      </c>
      <c r="L35" s="41">
        <v>0</v>
      </c>
      <c r="M35" s="41">
        <v>0</v>
      </c>
      <c r="N35" s="41">
        <v>0</v>
      </c>
      <c r="O35" s="41">
        <v>17250</v>
      </c>
      <c r="P35" s="41">
        <v>6000</v>
      </c>
      <c r="Q35" s="41">
        <f t="shared" si="8"/>
        <v>7000</v>
      </c>
      <c r="R35" s="41">
        <v>7000</v>
      </c>
      <c r="S35" s="41">
        <v>0</v>
      </c>
      <c r="T35" s="41">
        <v>0</v>
      </c>
      <c r="U35" s="41">
        <v>12000</v>
      </c>
      <c r="V35" s="41">
        <f t="shared" si="9"/>
        <v>10092</v>
      </c>
      <c r="W35" s="41">
        <v>2006</v>
      </c>
      <c r="X35" s="41">
        <v>3859</v>
      </c>
      <c r="Y35" s="41">
        <v>1822</v>
      </c>
      <c r="Z35" s="41">
        <v>322</v>
      </c>
      <c r="AA35" s="41">
        <v>2083</v>
      </c>
      <c r="AB35" s="41">
        <v>0</v>
      </c>
      <c r="AC35" s="41">
        <v>0</v>
      </c>
      <c r="AD35" s="41">
        <v>0</v>
      </c>
      <c r="AE35" s="41">
        <f t="shared" si="10"/>
        <v>14727</v>
      </c>
      <c r="AF35" s="41">
        <v>0</v>
      </c>
      <c r="AG35" s="41">
        <v>2000</v>
      </c>
      <c r="AH35" s="41">
        <v>1696</v>
      </c>
      <c r="AI35" s="41">
        <v>0</v>
      </c>
      <c r="AJ35" s="41">
        <v>1191</v>
      </c>
      <c r="AK35" s="41">
        <v>0</v>
      </c>
      <c r="AL35" s="41">
        <v>1110</v>
      </c>
      <c r="AM35" s="41">
        <v>0</v>
      </c>
      <c r="AN35" s="41">
        <v>8730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f t="shared" si="11"/>
        <v>3770</v>
      </c>
      <c r="AZ35" s="41">
        <f t="shared" si="12"/>
        <v>0</v>
      </c>
      <c r="BA35" s="41">
        <v>0</v>
      </c>
      <c r="BB35" s="41">
        <v>0</v>
      </c>
      <c r="BC35" s="41">
        <f t="shared" si="13"/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f t="shared" si="14"/>
        <v>0</v>
      </c>
      <c r="BI35" s="41">
        <v>0</v>
      </c>
      <c r="BJ35" s="41">
        <f t="shared" si="15"/>
        <v>3770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3770</v>
      </c>
      <c r="BT35" s="41">
        <v>0</v>
      </c>
      <c r="BU35" s="41">
        <f t="shared" si="16"/>
        <v>0</v>
      </c>
      <c r="BV35" s="41">
        <v>0</v>
      </c>
      <c r="BW35" s="41">
        <f t="shared" si="28"/>
        <v>40000</v>
      </c>
      <c r="BX35" s="41">
        <f t="shared" si="29"/>
        <v>40000</v>
      </c>
      <c r="BY35" s="41">
        <f t="shared" si="17"/>
        <v>40000</v>
      </c>
      <c r="BZ35" s="41">
        <v>40000</v>
      </c>
      <c r="CA35" s="41">
        <f t="shared" si="5"/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f t="shared" si="18"/>
        <v>0</v>
      </c>
      <c r="CG35" s="41">
        <v>0</v>
      </c>
      <c r="CH35" s="41">
        <v>0</v>
      </c>
      <c r="CI35" s="41">
        <f t="shared" si="19"/>
        <v>0</v>
      </c>
      <c r="CJ35" s="41">
        <v>0</v>
      </c>
      <c r="CK35" s="41">
        <v>0</v>
      </c>
      <c r="CL35" s="41">
        <f t="shared" si="30"/>
        <v>0</v>
      </c>
      <c r="CM35" s="41">
        <f t="shared" si="30"/>
        <v>0</v>
      </c>
      <c r="CN35" s="41">
        <v>0</v>
      </c>
      <c r="CO35" s="41">
        <f t="shared" si="20"/>
        <v>0</v>
      </c>
      <c r="CP35" s="41">
        <f t="shared" si="21"/>
        <v>0</v>
      </c>
      <c r="CQ35" s="41">
        <v>0</v>
      </c>
      <c r="CR35" s="41">
        <v>0</v>
      </c>
    </row>
    <row r="36" spans="1:96" s="42" customFormat="1" ht="12.75" hidden="1">
      <c r="A36" s="39" t="s">
        <v>1</v>
      </c>
      <c r="B36" s="39" t="s">
        <v>1</v>
      </c>
      <c r="C36" s="39" t="s">
        <v>41</v>
      </c>
      <c r="D36" s="40" t="s">
        <v>42</v>
      </c>
      <c r="E36" s="41">
        <f t="shared" si="0"/>
        <v>2646476</v>
      </c>
      <c r="F36" s="41">
        <f t="shared" si="6"/>
        <v>2566476</v>
      </c>
      <c r="G36" s="41">
        <f t="shared" si="24"/>
        <v>2562706</v>
      </c>
      <c r="H36" s="41">
        <f>1805184+125000</f>
        <v>1930184</v>
      </c>
      <c r="I36" s="41">
        <f>422531+28000</f>
        <v>450531</v>
      </c>
      <c r="J36" s="41">
        <f t="shared" si="7"/>
        <v>120000</v>
      </c>
      <c r="K36" s="41">
        <v>0</v>
      </c>
      <c r="L36" s="41">
        <v>0</v>
      </c>
      <c r="M36" s="41">
        <v>0</v>
      </c>
      <c r="N36" s="41">
        <v>0</v>
      </c>
      <c r="O36" s="41">
        <v>70000</v>
      </c>
      <c r="P36" s="41">
        <v>50000</v>
      </c>
      <c r="Q36" s="41">
        <f t="shared" si="8"/>
        <v>10000</v>
      </c>
      <c r="R36" s="41">
        <v>5000</v>
      </c>
      <c r="S36" s="41">
        <v>5000</v>
      </c>
      <c r="T36" s="41">
        <v>0</v>
      </c>
      <c r="U36" s="41">
        <v>30000</v>
      </c>
      <c r="V36" s="41">
        <f t="shared" si="9"/>
        <v>2070</v>
      </c>
      <c r="W36" s="41">
        <v>0</v>
      </c>
      <c r="X36" s="41">
        <v>0</v>
      </c>
      <c r="Y36" s="41">
        <v>1675</v>
      </c>
      <c r="Z36" s="41">
        <v>395</v>
      </c>
      <c r="AA36" s="41">
        <v>0</v>
      </c>
      <c r="AB36" s="41">
        <v>0</v>
      </c>
      <c r="AC36" s="41">
        <v>0</v>
      </c>
      <c r="AD36" s="41">
        <v>0</v>
      </c>
      <c r="AE36" s="41">
        <f t="shared" si="10"/>
        <v>19921</v>
      </c>
      <c r="AF36" s="41">
        <v>0</v>
      </c>
      <c r="AG36" s="41">
        <v>0</v>
      </c>
      <c r="AH36" s="41">
        <v>0</v>
      </c>
      <c r="AI36" s="41">
        <v>0</v>
      </c>
      <c r="AJ36" s="41">
        <v>1191</v>
      </c>
      <c r="AK36" s="41">
        <v>0</v>
      </c>
      <c r="AL36" s="41">
        <v>10000</v>
      </c>
      <c r="AM36" s="41">
        <v>0</v>
      </c>
      <c r="AN36" s="41">
        <v>8730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f t="shared" si="11"/>
        <v>3770</v>
      </c>
      <c r="AZ36" s="41">
        <f t="shared" si="12"/>
        <v>0</v>
      </c>
      <c r="BA36" s="41">
        <v>0</v>
      </c>
      <c r="BB36" s="41">
        <v>0</v>
      </c>
      <c r="BC36" s="41">
        <f t="shared" si="13"/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f t="shared" si="14"/>
        <v>0</v>
      </c>
      <c r="BI36" s="41">
        <v>0</v>
      </c>
      <c r="BJ36" s="41">
        <f t="shared" si="15"/>
        <v>3770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3770</v>
      </c>
      <c r="BT36" s="41">
        <v>0</v>
      </c>
      <c r="BU36" s="41">
        <f t="shared" si="16"/>
        <v>0</v>
      </c>
      <c r="BV36" s="41">
        <v>0</v>
      </c>
      <c r="BW36" s="41">
        <f t="shared" si="28"/>
        <v>80000</v>
      </c>
      <c r="BX36" s="41">
        <f t="shared" si="29"/>
        <v>80000</v>
      </c>
      <c r="BY36" s="41">
        <f t="shared" si="17"/>
        <v>80000</v>
      </c>
      <c r="BZ36" s="41">
        <v>80000</v>
      </c>
      <c r="CA36" s="41">
        <f t="shared" si="5"/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f t="shared" si="18"/>
        <v>0</v>
      </c>
      <c r="CG36" s="41">
        <v>0</v>
      </c>
      <c r="CH36" s="41">
        <v>0</v>
      </c>
      <c r="CI36" s="41">
        <f t="shared" si="19"/>
        <v>0</v>
      </c>
      <c r="CJ36" s="41">
        <v>0</v>
      </c>
      <c r="CK36" s="41">
        <v>0</v>
      </c>
      <c r="CL36" s="41">
        <f t="shared" si="30"/>
        <v>0</v>
      </c>
      <c r="CM36" s="41">
        <f t="shared" si="30"/>
        <v>0</v>
      </c>
      <c r="CN36" s="41">
        <v>0</v>
      </c>
      <c r="CO36" s="41">
        <f t="shared" si="20"/>
        <v>0</v>
      </c>
      <c r="CP36" s="41">
        <f t="shared" si="21"/>
        <v>0</v>
      </c>
      <c r="CQ36" s="41">
        <v>0</v>
      </c>
      <c r="CR36" s="41">
        <v>0</v>
      </c>
    </row>
    <row r="37" spans="1:96" s="42" customFormat="1" ht="12.75" hidden="1">
      <c r="A37" s="39" t="s">
        <v>1</v>
      </c>
      <c r="B37" s="39" t="s">
        <v>1</v>
      </c>
      <c r="C37" s="39" t="s">
        <v>43</v>
      </c>
      <c r="D37" s="40" t="s">
        <v>44</v>
      </c>
      <c r="E37" s="41">
        <f t="shared" si="0"/>
        <v>827043</v>
      </c>
      <c r="F37" s="41">
        <f t="shared" si="6"/>
        <v>807043</v>
      </c>
      <c r="G37" s="41">
        <f t="shared" si="24"/>
        <v>803273</v>
      </c>
      <c r="H37" s="41">
        <v>598254</v>
      </c>
      <c r="I37" s="41">
        <v>143584</v>
      </c>
      <c r="J37" s="41">
        <f t="shared" si="7"/>
        <v>24497</v>
      </c>
      <c r="K37" s="41">
        <v>0</v>
      </c>
      <c r="L37" s="41">
        <v>0</v>
      </c>
      <c r="M37" s="41">
        <v>0</v>
      </c>
      <c r="N37" s="41">
        <v>0</v>
      </c>
      <c r="O37" s="41">
        <v>16500</v>
      </c>
      <c r="P37" s="41">
        <v>7997</v>
      </c>
      <c r="Q37" s="41">
        <f t="shared" si="8"/>
        <v>1000</v>
      </c>
      <c r="R37" s="41">
        <v>1000</v>
      </c>
      <c r="S37" s="41">
        <v>0</v>
      </c>
      <c r="T37" s="41">
        <v>0</v>
      </c>
      <c r="U37" s="41">
        <v>20000</v>
      </c>
      <c r="V37" s="41">
        <f t="shared" si="9"/>
        <v>3511</v>
      </c>
      <c r="W37" s="41">
        <v>0</v>
      </c>
      <c r="X37" s="41">
        <v>1871</v>
      </c>
      <c r="Y37" s="41">
        <v>942</v>
      </c>
      <c r="Z37" s="41">
        <v>164</v>
      </c>
      <c r="AA37" s="41">
        <v>534</v>
      </c>
      <c r="AB37" s="41">
        <v>0</v>
      </c>
      <c r="AC37" s="41">
        <v>0</v>
      </c>
      <c r="AD37" s="41">
        <v>0</v>
      </c>
      <c r="AE37" s="41">
        <f t="shared" si="10"/>
        <v>12427</v>
      </c>
      <c r="AF37" s="41">
        <v>0</v>
      </c>
      <c r="AG37" s="41">
        <v>1176</v>
      </c>
      <c r="AH37" s="41">
        <v>0</v>
      </c>
      <c r="AI37" s="41">
        <v>0</v>
      </c>
      <c r="AJ37" s="41">
        <v>1191</v>
      </c>
      <c r="AK37" s="41">
        <v>0</v>
      </c>
      <c r="AL37" s="41">
        <v>1330</v>
      </c>
      <c r="AM37" s="41">
        <v>0</v>
      </c>
      <c r="AN37" s="41">
        <v>8730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f t="shared" si="11"/>
        <v>3770</v>
      </c>
      <c r="AZ37" s="41">
        <f t="shared" si="12"/>
        <v>0</v>
      </c>
      <c r="BA37" s="41">
        <v>0</v>
      </c>
      <c r="BB37" s="41">
        <v>0</v>
      </c>
      <c r="BC37" s="41">
        <f t="shared" si="13"/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f t="shared" si="14"/>
        <v>0</v>
      </c>
      <c r="BI37" s="41">
        <v>0</v>
      </c>
      <c r="BJ37" s="41">
        <f t="shared" si="15"/>
        <v>3770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3770</v>
      </c>
      <c r="BT37" s="41">
        <v>0</v>
      </c>
      <c r="BU37" s="41">
        <f t="shared" si="16"/>
        <v>0</v>
      </c>
      <c r="BV37" s="41">
        <v>0</v>
      </c>
      <c r="BW37" s="41">
        <f t="shared" si="28"/>
        <v>20000</v>
      </c>
      <c r="BX37" s="41">
        <f t="shared" si="29"/>
        <v>20000</v>
      </c>
      <c r="BY37" s="41">
        <f t="shared" si="17"/>
        <v>20000</v>
      </c>
      <c r="BZ37" s="41">
        <v>20000</v>
      </c>
      <c r="CA37" s="41">
        <f t="shared" si="5"/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f t="shared" si="18"/>
        <v>0</v>
      </c>
      <c r="CG37" s="41">
        <v>0</v>
      </c>
      <c r="CH37" s="41">
        <v>0</v>
      </c>
      <c r="CI37" s="41">
        <f t="shared" si="19"/>
        <v>0</v>
      </c>
      <c r="CJ37" s="41">
        <v>0</v>
      </c>
      <c r="CK37" s="41">
        <v>0</v>
      </c>
      <c r="CL37" s="41">
        <f t="shared" si="30"/>
        <v>0</v>
      </c>
      <c r="CM37" s="41">
        <f t="shared" si="30"/>
        <v>0</v>
      </c>
      <c r="CN37" s="41">
        <v>0</v>
      </c>
      <c r="CO37" s="41">
        <f t="shared" si="20"/>
        <v>0</v>
      </c>
      <c r="CP37" s="41">
        <f t="shared" si="21"/>
        <v>0</v>
      </c>
      <c r="CQ37" s="41">
        <v>0</v>
      </c>
      <c r="CR37" s="41">
        <v>0</v>
      </c>
    </row>
    <row r="38" spans="1:96" s="42" customFormat="1" ht="12.75" hidden="1">
      <c r="A38" s="39" t="s">
        <v>1</v>
      </c>
      <c r="B38" s="39" t="s">
        <v>1</v>
      </c>
      <c r="C38" s="39" t="s">
        <v>45</v>
      </c>
      <c r="D38" s="40" t="s">
        <v>46</v>
      </c>
      <c r="E38" s="41">
        <f t="shared" si="0"/>
        <v>9137707</v>
      </c>
      <c r="F38" s="41">
        <f t="shared" si="6"/>
        <v>8917707</v>
      </c>
      <c r="G38" s="41">
        <f t="shared" si="24"/>
        <v>8777707</v>
      </c>
      <c r="H38" s="41">
        <v>6622274</v>
      </c>
      <c r="I38" s="41">
        <v>1164531</v>
      </c>
      <c r="J38" s="41">
        <f t="shared" si="7"/>
        <v>370330</v>
      </c>
      <c r="K38" s="41">
        <v>0</v>
      </c>
      <c r="L38" s="41">
        <v>15000</v>
      </c>
      <c r="M38" s="41">
        <v>0</v>
      </c>
      <c r="N38" s="41">
        <v>0</v>
      </c>
      <c r="O38" s="41">
        <v>242830</v>
      </c>
      <c r="P38" s="41">
        <v>112500</v>
      </c>
      <c r="Q38" s="41">
        <f t="shared" si="8"/>
        <v>15000</v>
      </c>
      <c r="R38" s="41">
        <v>0</v>
      </c>
      <c r="S38" s="41">
        <v>15000</v>
      </c>
      <c r="T38" s="41">
        <v>0</v>
      </c>
      <c r="U38" s="41">
        <v>200000</v>
      </c>
      <c r="V38" s="41">
        <f t="shared" si="9"/>
        <v>188852</v>
      </c>
      <c r="W38" s="41">
        <v>7343</v>
      </c>
      <c r="X38" s="41">
        <v>0</v>
      </c>
      <c r="Y38" s="41">
        <v>147722</v>
      </c>
      <c r="Z38" s="41">
        <v>4562</v>
      </c>
      <c r="AA38" s="41">
        <v>12578</v>
      </c>
      <c r="AB38" s="41">
        <v>0</v>
      </c>
      <c r="AC38" s="41">
        <v>0</v>
      </c>
      <c r="AD38" s="41">
        <v>16647</v>
      </c>
      <c r="AE38" s="41">
        <f t="shared" si="10"/>
        <v>216720</v>
      </c>
      <c r="AF38" s="41">
        <v>0</v>
      </c>
      <c r="AG38" s="41">
        <v>10000</v>
      </c>
      <c r="AH38" s="41">
        <v>4000</v>
      </c>
      <c r="AI38" s="41">
        <v>0</v>
      </c>
      <c r="AJ38" s="41">
        <v>1191</v>
      </c>
      <c r="AK38" s="41">
        <v>0</v>
      </c>
      <c r="AL38" s="41">
        <v>6670</v>
      </c>
      <c r="AM38" s="41">
        <v>196</v>
      </c>
      <c r="AN38" s="41">
        <v>14550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176113</v>
      </c>
      <c r="AW38" s="41">
        <v>0</v>
      </c>
      <c r="AX38" s="41">
        <v>4000</v>
      </c>
      <c r="AY38" s="41">
        <f t="shared" si="11"/>
        <v>140000</v>
      </c>
      <c r="AZ38" s="41">
        <f t="shared" si="12"/>
        <v>0</v>
      </c>
      <c r="BA38" s="41">
        <v>0</v>
      </c>
      <c r="BB38" s="41">
        <v>0</v>
      </c>
      <c r="BC38" s="41">
        <f t="shared" si="13"/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f t="shared" si="14"/>
        <v>0</v>
      </c>
      <c r="BI38" s="41">
        <v>0</v>
      </c>
      <c r="BJ38" s="41">
        <f t="shared" si="15"/>
        <v>140000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140000</v>
      </c>
      <c r="BT38" s="41">
        <v>0</v>
      </c>
      <c r="BU38" s="41">
        <f t="shared" si="16"/>
        <v>0</v>
      </c>
      <c r="BV38" s="41">
        <v>0</v>
      </c>
      <c r="BW38" s="41">
        <f t="shared" si="28"/>
        <v>220000</v>
      </c>
      <c r="BX38" s="41">
        <f t="shared" si="29"/>
        <v>220000</v>
      </c>
      <c r="BY38" s="41">
        <f t="shared" si="17"/>
        <v>220000</v>
      </c>
      <c r="BZ38" s="41">
        <v>220000</v>
      </c>
      <c r="CA38" s="41">
        <f t="shared" si="5"/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f t="shared" si="18"/>
        <v>0</v>
      </c>
      <c r="CG38" s="41">
        <v>0</v>
      </c>
      <c r="CH38" s="41">
        <v>0</v>
      </c>
      <c r="CI38" s="41">
        <f t="shared" si="19"/>
        <v>0</v>
      </c>
      <c r="CJ38" s="41">
        <v>0</v>
      </c>
      <c r="CK38" s="41">
        <v>0</v>
      </c>
      <c r="CL38" s="41">
        <f t="shared" si="30"/>
        <v>0</v>
      </c>
      <c r="CM38" s="41">
        <f t="shared" si="30"/>
        <v>0</v>
      </c>
      <c r="CN38" s="41">
        <v>0</v>
      </c>
      <c r="CO38" s="41">
        <f t="shared" si="20"/>
        <v>0</v>
      </c>
      <c r="CP38" s="41">
        <f t="shared" si="21"/>
        <v>0</v>
      </c>
      <c r="CQ38" s="41">
        <v>0</v>
      </c>
      <c r="CR38" s="41">
        <v>0</v>
      </c>
    </row>
    <row r="39" spans="1:96" s="42" customFormat="1" ht="12.75" hidden="1">
      <c r="A39" s="39" t="s">
        <v>1</v>
      </c>
      <c r="B39" s="39" t="s">
        <v>1</v>
      </c>
      <c r="C39" s="39" t="s">
        <v>47</v>
      </c>
      <c r="D39" s="40" t="s">
        <v>48</v>
      </c>
      <c r="E39" s="41">
        <f t="shared" si="0"/>
        <v>2005109</v>
      </c>
      <c r="F39" s="41">
        <f t="shared" si="6"/>
        <v>1965109</v>
      </c>
      <c r="G39" s="41">
        <f t="shared" si="24"/>
        <v>1962909</v>
      </c>
      <c r="H39" s="41">
        <v>1469281</v>
      </c>
      <c r="I39" s="41">
        <v>352879</v>
      </c>
      <c r="J39" s="41">
        <f t="shared" si="7"/>
        <v>65368</v>
      </c>
      <c r="K39" s="41">
        <v>0</v>
      </c>
      <c r="L39" s="41">
        <v>0</v>
      </c>
      <c r="M39" s="41">
        <v>0</v>
      </c>
      <c r="N39" s="41">
        <v>0</v>
      </c>
      <c r="O39" s="41">
        <v>37500</v>
      </c>
      <c r="P39" s="41">
        <v>27868</v>
      </c>
      <c r="Q39" s="41">
        <f t="shared" si="8"/>
        <v>7388</v>
      </c>
      <c r="R39" s="41">
        <v>6000</v>
      </c>
      <c r="S39" s="41">
        <v>1388</v>
      </c>
      <c r="T39" s="41">
        <v>0</v>
      </c>
      <c r="U39" s="41">
        <v>30000</v>
      </c>
      <c r="V39" s="41">
        <f t="shared" si="9"/>
        <v>8361</v>
      </c>
      <c r="W39" s="41">
        <v>0</v>
      </c>
      <c r="X39" s="41">
        <v>4839</v>
      </c>
      <c r="Y39" s="41">
        <v>2300</v>
      </c>
      <c r="Z39" s="41">
        <v>316</v>
      </c>
      <c r="AA39" s="41">
        <v>906</v>
      </c>
      <c r="AB39" s="41">
        <v>0</v>
      </c>
      <c r="AC39" s="41">
        <v>0</v>
      </c>
      <c r="AD39" s="41">
        <v>0</v>
      </c>
      <c r="AE39" s="41">
        <f t="shared" si="10"/>
        <v>29632</v>
      </c>
      <c r="AF39" s="41">
        <v>0</v>
      </c>
      <c r="AG39" s="41">
        <v>7500</v>
      </c>
      <c r="AH39" s="41">
        <v>1285</v>
      </c>
      <c r="AI39" s="41">
        <v>0</v>
      </c>
      <c r="AJ39" s="41">
        <v>1191</v>
      </c>
      <c r="AK39" s="41">
        <v>0</v>
      </c>
      <c r="AL39" s="41">
        <v>3168</v>
      </c>
      <c r="AM39" s="41">
        <v>11250</v>
      </c>
      <c r="AN39" s="41">
        <v>5238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f t="shared" si="11"/>
        <v>2200</v>
      </c>
      <c r="AZ39" s="41">
        <f t="shared" si="12"/>
        <v>0</v>
      </c>
      <c r="BA39" s="41">
        <v>0</v>
      </c>
      <c r="BB39" s="41">
        <v>0</v>
      </c>
      <c r="BC39" s="41">
        <f t="shared" si="13"/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f t="shared" si="14"/>
        <v>0</v>
      </c>
      <c r="BI39" s="41">
        <v>0</v>
      </c>
      <c r="BJ39" s="41">
        <f t="shared" si="15"/>
        <v>2200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2200</v>
      </c>
      <c r="BT39" s="41">
        <v>0</v>
      </c>
      <c r="BU39" s="41">
        <f t="shared" si="16"/>
        <v>0</v>
      </c>
      <c r="BV39" s="41">
        <v>0</v>
      </c>
      <c r="BW39" s="41">
        <f t="shared" si="28"/>
        <v>40000</v>
      </c>
      <c r="BX39" s="41">
        <f t="shared" si="29"/>
        <v>40000</v>
      </c>
      <c r="BY39" s="41">
        <f t="shared" si="17"/>
        <v>40000</v>
      </c>
      <c r="BZ39" s="41">
        <v>40000</v>
      </c>
      <c r="CA39" s="41">
        <f t="shared" si="5"/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f t="shared" si="18"/>
        <v>0</v>
      </c>
      <c r="CG39" s="41">
        <v>0</v>
      </c>
      <c r="CH39" s="41">
        <v>0</v>
      </c>
      <c r="CI39" s="41">
        <f t="shared" si="19"/>
        <v>0</v>
      </c>
      <c r="CJ39" s="41">
        <v>0</v>
      </c>
      <c r="CK39" s="41">
        <v>0</v>
      </c>
      <c r="CL39" s="41">
        <f t="shared" si="30"/>
        <v>0</v>
      </c>
      <c r="CM39" s="41">
        <f t="shared" si="30"/>
        <v>0</v>
      </c>
      <c r="CN39" s="41">
        <v>0</v>
      </c>
      <c r="CO39" s="41">
        <f t="shared" si="20"/>
        <v>0</v>
      </c>
      <c r="CP39" s="41">
        <f t="shared" si="21"/>
        <v>0</v>
      </c>
      <c r="CQ39" s="41">
        <v>0</v>
      </c>
      <c r="CR39" s="41">
        <v>0</v>
      </c>
    </row>
    <row r="40" spans="1:96" s="33" customFormat="1" ht="12.75" hidden="1">
      <c r="A40" s="36" t="s">
        <v>3</v>
      </c>
      <c r="B40" s="36" t="s">
        <v>49</v>
      </c>
      <c r="C40" s="36" t="s">
        <v>1</v>
      </c>
      <c r="D40" s="37" t="s">
        <v>50</v>
      </c>
      <c r="E40" s="38">
        <f t="shared" si="0"/>
        <v>23934431</v>
      </c>
      <c r="F40" s="38">
        <f aca="true" t="shared" si="31" ref="F40:BQ40">F41</f>
        <v>23804431</v>
      </c>
      <c r="G40" s="38">
        <f t="shared" si="31"/>
        <v>22604431</v>
      </c>
      <c r="H40" s="38">
        <f t="shared" si="31"/>
        <v>18440642</v>
      </c>
      <c r="I40" s="38">
        <f t="shared" si="31"/>
        <v>1837394</v>
      </c>
      <c r="J40" s="38">
        <f t="shared" si="31"/>
        <v>581750</v>
      </c>
      <c r="K40" s="38">
        <f t="shared" si="31"/>
        <v>0</v>
      </c>
      <c r="L40" s="38">
        <f t="shared" si="31"/>
        <v>30000</v>
      </c>
      <c r="M40" s="38">
        <f t="shared" si="31"/>
        <v>0</v>
      </c>
      <c r="N40" s="38">
        <f t="shared" si="31"/>
        <v>0</v>
      </c>
      <c r="O40" s="38">
        <f t="shared" si="31"/>
        <v>365000</v>
      </c>
      <c r="P40" s="38">
        <f t="shared" si="31"/>
        <v>186750</v>
      </c>
      <c r="Q40" s="38">
        <f t="shared" si="31"/>
        <v>10000</v>
      </c>
      <c r="R40" s="38">
        <f t="shared" si="31"/>
        <v>10000</v>
      </c>
      <c r="S40" s="38">
        <f t="shared" si="31"/>
        <v>0</v>
      </c>
      <c r="T40" s="38">
        <f t="shared" si="31"/>
        <v>0</v>
      </c>
      <c r="U40" s="38">
        <f t="shared" si="31"/>
        <v>475000</v>
      </c>
      <c r="V40" s="38">
        <f t="shared" si="31"/>
        <v>142460</v>
      </c>
      <c r="W40" s="38">
        <f t="shared" si="31"/>
        <v>7687</v>
      </c>
      <c r="X40" s="38">
        <f t="shared" si="31"/>
        <v>76155</v>
      </c>
      <c r="Y40" s="38">
        <f t="shared" si="31"/>
        <v>33777</v>
      </c>
      <c r="Z40" s="38">
        <f t="shared" si="31"/>
        <v>6788</v>
      </c>
      <c r="AA40" s="38">
        <f t="shared" si="31"/>
        <v>8338</v>
      </c>
      <c r="AB40" s="38">
        <f t="shared" si="31"/>
        <v>0</v>
      </c>
      <c r="AC40" s="38">
        <f t="shared" si="31"/>
        <v>0</v>
      </c>
      <c r="AD40" s="38">
        <f t="shared" si="31"/>
        <v>9715</v>
      </c>
      <c r="AE40" s="38">
        <f t="shared" si="31"/>
        <v>1117185</v>
      </c>
      <c r="AF40" s="38">
        <f t="shared" si="31"/>
        <v>0</v>
      </c>
      <c r="AG40" s="38">
        <f t="shared" si="31"/>
        <v>30000</v>
      </c>
      <c r="AH40" s="38">
        <f t="shared" si="31"/>
        <v>10000</v>
      </c>
      <c r="AI40" s="38">
        <f t="shared" si="31"/>
        <v>0</v>
      </c>
      <c r="AJ40" s="38">
        <f t="shared" si="31"/>
        <v>12000</v>
      </c>
      <c r="AK40" s="38">
        <f t="shared" si="31"/>
        <v>0</v>
      </c>
      <c r="AL40" s="38">
        <f t="shared" si="31"/>
        <v>6670</v>
      </c>
      <c r="AM40" s="38">
        <f t="shared" si="31"/>
        <v>950</v>
      </c>
      <c r="AN40" s="38">
        <f t="shared" si="31"/>
        <v>0</v>
      </c>
      <c r="AO40" s="38">
        <f t="shared" si="31"/>
        <v>0</v>
      </c>
      <c r="AP40" s="38">
        <f t="shared" si="31"/>
        <v>0</v>
      </c>
      <c r="AQ40" s="38">
        <f t="shared" si="31"/>
        <v>0</v>
      </c>
      <c r="AR40" s="38">
        <f t="shared" si="31"/>
        <v>0</v>
      </c>
      <c r="AS40" s="38">
        <f t="shared" si="31"/>
        <v>0</v>
      </c>
      <c r="AT40" s="38">
        <f t="shared" si="31"/>
        <v>0</v>
      </c>
      <c r="AU40" s="38">
        <f t="shared" si="31"/>
        <v>0</v>
      </c>
      <c r="AV40" s="38">
        <f t="shared" si="31"/>
        <v>1057565</v>
      </c>
      <c r="AW40" s="38">
        <f t="shared" si="31"/>
        <v>0</v>
      </c>
      <c r="AX40" s="38">
        <f t="shared" si="31"/>
        <v>0</v>
      </c>
      <c r="AY40" s="38">
        <f t="shared" si="31"/>
        <v>1200000</v>
      </c>
      <c r="AZ40" s="38">
        <f t="shared" si="31"/>
        <v>0</v>
      </c>
      <c r="BA40" s="38">
        <f t="shared" si="31"/>
        <v>0</v>
      </c>
      <c r="BB40" s="38">
        <f t="shared" si="31"/>
        <v>0</v>
      </c>
      <c r="BC40" s="38">
        <f t="shared" si="31"/>
        <v>0</v>
      </c>
      <c r="BD40" s="38">
        <f t="shared" si="31"/>
        <v>0</v>
      </c>
      <c r="BE40" s="38">
        <f t="shared" si="31"/>
        <v>0</v>
      </c>
      <c r="BF40" s="38">
        <f t="shared" si="31"/>
        <v>0</v>
      </c>
      <c r="BG40" s="38">
        <f t="shared" si="31"/>
        <v>0</v>
      </c>
      <c r="BH40" s="38">
        <f t="shared" si="31"/>
        <v>0</v>
      </c>
      <c r="BI40" s="38">
        <f t="shared" si="31"/>
        <v>0</v>
      </c>
      <c r="BJ40" s="38">
        <f t="shared" si="31"/>
        <v>1200000</v>
      </c>
      <c r="BK40" s="38">
        <f t="shared" si="31"/>
        <v>0</v>
      </c>
      <c r="BL40" s="38">
        <f t="shared" si="31"/>
        <v>0</v>
      </c>
      <c r="BM40" s="38">
        <f t="shared" si="31"/>
        <v>0</v>
      </c>
      <c r="BN40" s="38">
        <f t="shared" si="31"/>
        <v>0</v>
      </c>
      <c r="BO40" s="38">
        <f t="shared" si="31"/>
        <v>0</v>
      </c>
      <c r="BP40" s="38">
        <f t="shared" si="31"/>
        <v>0</v>
      </c>
      <c r="BQ40" s="38">
        <f t="shared" si="31"/>
        <v>0</v>
      </c>
      <c r="BR40" s="38">
        <f aca="true" t="shared" si="32" ref="BR40:CR40">BR41</f>
        <v>0</v>
      </c>
      <c r="BS40" s="38">
        <f t="shared" si="32"/>
        <v>1200000</v>
      </c>
      <c r="BT40" s="38">
        <f t="shared" si="32"/>
        <v>0</v>
      </c>
      <c r="BU40" s="38">
        <f t="shared" si="32"/>
        <v>0</v>
      </c>
      <c r="BV40" s="38">
        <f t="shared" si="32"/>
        <v>0</v>
      </c>
      <c r="BW40" s="38">
        <f t="shared" si="32"/>
        <v>130000</v>
      </c>
      <c r="BX40" s="38">
        <f t="shared" si="32"/>
        <v>130000</v>
      </c>
      <c r="BY40" s="38">
        <f t="shared" si="32"/>
        <v>130000</v>
      </c>
      <c r="BZ40" s="38">
        <f t="shared" si="32"/>
        <v>130000</v>
      </c>
      <c r="CA40" s="38">
        <f t="shared" si="5"/>
        <v>0</v>
      </c>
      <c r="CB40" s="38">
        <f t="shared" si="32"/>
        <v>0</v>
      </c>
      <c r="CC40" s="38">
        <f t="shared" si="32"/>
        <v>0</v>
      </c>
      <c r="CD40" s="38">
        <f t="shared" si="32"/>
        <v>0</v>
      </c>
      <c r="CE40" s="38">
        <f t="shared" si="32"/>
        <v>0</v>
      </c>
      <c r="CF40" s="38">
        <f t="shared" si="32"/>
        <v>0</v>
      </c>
      <c r="CG40" s="38">
        <f t="shared" si="32"/>
        <v>0</v>
      </c>
      <c r="CH40" s="38">
        <f t="shared" si="32"/>
        <v>0</v>
      </c>
      <c r="CI40" s="38">
        <f t="shared" si="32"/>
        <v>0</v>
      </c>
      <c r="CJ40" s="38">
        <f t="shared" si="32"/>
        <v>0</v>
      </c>
      <c r="CK40" s="38">
        <f t="shared" si="32"/>
        <v>0</v>
      </c>
      <c r="CL40" s="38">
        <f t="shared" si="32"/>
        <v>0</v>
      </c>
      <c r="CM40" s="38">
        <f t="shared" si="32"/>
        <v>0</v>
      </c>
      <c r="CN40" s="38">
        <f t="shared" si="32"/>
        <v>0</v>
      </c>
      <c r="CO40" s="38">
        <f t="shared" si="32"/>
        <v>0</v>
      </c>
      <c r="CP40" s="38">
        <f t="shared" si="32"/>
        <v>0</v>
      </c>
      <c r="CQ40" s="38">
        <f t="shared" si="32"/>
        <v>0</v>
      </c>
      <c r="CR40" s="38">
        <f t="shared" si="32"/>
        <v>0</v>
      </c>
    </row>
    <row r="41" spans="1:96" s="42" customFormat="1" ht="12.75" hidden="1">
      <c r="A41" s="39" t="s">
        <v>1</v>
      </c>
      <c r="B41" s="39" t="s">
        <v>1</v>
      </c>
      <c r="C41" s="39" t="s">
        <v>45</v>
      </c>
      <c r="D41" s="40" t="s">
        <v>51</v>
      </c>
      <c r="E41" s="41">
        <f t="shared" si="0"/>
        <v>23934431</v>
      </c>
      <c r="F41" s="41">
        <f t="shared" si="6"/>
        <v>23804431</v>
      </c>
      <c r="G41" s="41">
        <f t="shared" si="24"/>
        <v>22604431</v>
      </c>
      <c r="H41" s="41">
        <v>18440642</v>
      </c>
      <c r="I41" s="41">
        <v>1837394</v>
      </c>
      <c r="J41" s="41">
        <f t="shared" si="7"/>
        <v>581750</v>
      </c>
      <c r="K41" s="41">
        <v>0</v>
      </c>
      <c r="L41" s="41">
        <v>30000</v>
      </c>
      <c r="M41" s="41">
        <v>0</v>
      </c>
      <c r="N41" s="41">
        <v>0</v>
      </c>
      <c r="O41" s="41">
        <v>365000</v>
      </c>
      <c r="P41" s="41">
        <v>186750</v>
      </c>
      <c r="Q41" s="41">
        <f t="shared" si="8"/>
        <v>10000</v>
      </c>
      <c r="R41" s="41">
        <v>10000</v>
      </c>
      <c r="S41" s="41">
        <v>0</v>
      </c>
      <c r="T41" s="41">
        <v>0</v>
      </c>
      <c r="U41" s="41">
        <v>475000</v>
      </c>
      <c r="V41" s="41">
        <f t="shared" si="9"/>
        <v>142460</v>
      </c>
      <c r="W41" s="41">
        <v>7687</v>
      </c>
      <c r="X41" s="41">
        <v>76155</v>
      </c>
      <c r="Y41" s="41">
        <v>33777</v>
      </c>
      <c r="Z41" s="41">
        <v>6788</v>
      </c>
      <c r="AA41" s="41">
        <v>8338</v>
      </c>
      <c r="AB41" s="41">
        <v>0</v>
      </c>
      <c r="AC41" s="41">
        <v>0</v>
      </c>
      <c r="AD41" s="41">
        <v>9715</v>
      </c>
      <c r="AE41" s="41">
        <f t="shared" si="10"/>
        <v>1117185</v>
      </c>
      <c r="AF41" s="41">
        <v>0</v>
      </c>
      <c r="AG41" s="41">
        <v>30000</v>
      </c>
      <c r="AH41" s="41">
        <v>10000</v>
      </c>
      <c r="AI41" s="41">
        <v>0</v>
      </c>
      <c r="AJ41" s="41">
        <v>12000</v>
      </c>
      <c r="AK41" s="41">
        <v>0</v>
      </c>
      <c r="AL41" s="41">
        <v>6670</v>
      </c>
      <c r="AM41" s="41">
        <v>950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1057565</v>
      </c>
      <c r="AW41" s="41">
        <v>0</v>
      </c>
      <c r="AX41" s="41">
        <v>0</v>
      </c>
      <c r="AY41" s="41">
        <f t="shared" si="11"/>
        <v>1200000</v>
      </c>
      <c r="AZ41" s="41">
        <f t="shared" si="12"/>
        <v>0</v>
      </c>
      <c r="BA41" s="41">
        <v>0</v>
      </c>
      <c r="BB41" s="41">
        <v>0</v>
      </c>
      <c r="BC41" s="41">
        <f t="shared" si="13"/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f t="shared" si="14"/>
        <v>0</v>
      </c>
      <c r="BI41" s="41">
        <v>0</v>
      </c>
      <c r="BJ41" s="41">
        <f t="shared" si="15"/>
        <v>1200000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1200000</v>
      </c>
      <c r="BT41" s="41">
        <v>0</v>
      </c>
      <c r="BU41" s="41">
        <f t="shared" si="16"/>
        <v>0</v>
      </c>
      <c r="BV41" s="41">
        <v>0</v>
      </c>
      <c r="BW41" s="41">
        <f>BX41+CK41+CI41</f>
        <v>130000</v>
      </c>
      <c r="BX41" s="41">
        <f>BY41+CA41+CF41</f>
        <v>130000</v>
      </c>
      <c r="BY41" s="41">
        <f t="shared" si="17"/>
        <v>130000</v>
      </c>
      <c r="BZ41" s="41">
        <v>130000</v>
      </c>
      <c r="CA41" s="41">
        <f t="shared" si="5"/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f t="shared" si="18"/>
        <v>0</v>
      </c>
      <c r="CG41" s="41">
        <v>0</v>
      </c>
      <c r="CH41" s="41">
        <v>0</v>
      </c>
      <c r="CI41" s="41">
        <f t="shared" si="19"/>
        <v>0</v>
      </c>
      <c r="CJ41" s="41">
        <v>0</v>
      </c>
      <c r="CK41" s="41">
        <v>0</v>
      </c>
      <c r="CL41" s="41">
        <f>CM41</f>
        <v>0</v>
      </c>
      <c r="CM41" s="41">
        <f>CN41</f>
        <v>0</v>
      </c>
      <c r="CN41" s="41">
        <v>0</v>
      </c>
      <c r="CO41" s="41">
        <f t="shared" si="20"/>
        <v>0</v>
      </c>
      <c r="CP41" s="41">
        <f t="shared" si="21"/>
        <v>0</v>
      </c>
      <c r="CQ41" s="41">
        <v>0</v>
      </c>
      <c r="CR41" s="41">
        <v>0</v>
      </c>
    </row>
    <row r="42" spans="1:96" s="33" customFormat="1" ht="12.75" hidden="1">
      <c r="A42" s="36" t="s">
        <v>3</v>
      </c>
      <c r="B42" s="36" t="s">
        <v>52</v>
      </c>
      <c r="C42" s="36" t="s">
        <v>1</v>
      </c>
      <c r="D42" s="37" t="s">
        <v>53</v>
      </c>
      <c r="E42" s="38">
        <f t="shared" si="0"/>
        <v>12939447</v>
      </c>
      <c r="F42" s="38">
        <f aca="true" t="shared" si="33" ref="F42:BQ42">F43+F44+F45</f>
        <v>12708597</v>
      </c>
      <c r="G42" s="38">
        <f t="shared" si="33"/>
        <v>12708597</v>
      </c>
      <c r="H42" s="38">
        <f t="shared" si="33"/>
        <v>9149916</v>
      </c>
      <c r="I42" s="38">
        <f t="shared" si="33"/>
        <v>2212088</v>
      </c>
      <c r="J42" s="38">
        <f t="shared" si="33"/>
        <v>320682</v>
      </c>
      <c r="K42" s="38">
        <f t="shared" si="33"/>
        <v>0</v>
      </c>
      <c r="L42" s="38">
        <f t="shared" si="33"/>
        <v>63750</v>
      </c>
      <c r="M42" s="38">
        <f t="shared" si="33"/>
        <v>0</v>
      </c>
      <c r="N42" s="38">
        <f t="shared" si="33"/>
        <v>0</v>
      </c>
      <c r="O42" s="38">
        <f t="shared" si="33"/>
        <v>147930</v>
      </c>
      <c r="P42" s="38">
        <f t="shared" si="33"/>
        <v>109002</v>
      </c>
      <c r="Q42" s="38">
        <f t="shared" si="33"/>
        <v>279016</v>
      </c>
      <c r="R42" s="38">
        <f t="shared" si="33"/>
        <v>33244</v>
      </c>
      <c r="S42" s="38">
        <f t="shared" si="33"/>
        <v>245772</v>
      </c>
      <c r="T42" s="38">
        <f t="shared" si="33"/>
        <v>0</v>
      </c>
      <c r="U42" s="38">
        <f t="shared" si="33"/>
        <v>264800</v>
      </c>
      <c r="V42" s="38">
        <f t="shared" si="33"/>
        <v>259468</v>
      </c>
      <c r="W42" s="38">
        <f t="shared" si="33"/>
        <v>19626</v>
      </c>
      <c r="X42" s="38">
        <f t="shared" si="33"/>
        <v>91574</v>
      </c>
      <c r="Y42" s="38">
        <f t="shared" si="33"/>
        <v>76857</v>
      </c>
      <c r="Z42" s="38">
        <f t="shared" si="33"/>
        <v>8451</v>
      </c>
      <c r="AA42" s="38">
        <f t="shared" si="33"/>
        <v>6020</v>
      </c>
      <c r="AB42" s="38">
        <f t="shared" si="33"/>
        <v>48289</v>
      </c>
      <c r="AC42" s="38">
        <f t="shared" si="33"/>
        <v>0</v>
      </c>
      <c r="AD42" s="38">
        <f t="shared" si="33"/>
        <v>8651</v>
      </c>
      <c r="AE42" s="38">
        <f t="shared" si="33"/>
        <v>222627</v>
      </c>
      <c r="AF42" s="38">
        <f t="shared" si="33"/>
        <v>0</v>
      </c>
      <c r="AG42" s="38">
        <f t="shared" si="33"/>
        <v>30070</v>
      </c>
      <c r="AH42" s="38">
        <f t="shared" si="33"/>
        <v>9335</v>
      </c>
      <c r="AI42" s="38">
        <f t="shared" si="33"/>
        <v>0</v>
      </c>
      <c r="AJ42" s="38">
        <f t="shared" si="33"/>
        <v>11429</v>
      </c>
      <c r="AK42" s="38">
        <f t="shared" si="33"/>
        <v>0</v>
      </c>
      <c r="AL42" s="38">
        <f t="shared" si="33"/>
        <v>8890</v>
      </c>
      <c r="AM42" s="38">
        <f t="shared" si="33"/>
        <v>135345</v>
      </c>
      <c r="AN42" s="38">
        <f t="shared" si="33"/>
        <v>1746</v>
      </c>
      <c r="AO42" s="38">
        <f t="shared" si="33"/>
        <v>466</v>
      </c>
      <c r="AP42" s="38">
        <f t="shared" si="33"/>
        <v>0</v>
      </c>
      <c r="AQ42" s="38">
        <f t="shared" si="33"/>
        <v>24564</v>
      </c>
      <c r="AR42" s="38">
        <f t="shared" si="33"/>
        <v>0</v>
      </c>
      <c r="AS42" s="38">
        <f t="shared" si="33"/>
        <v>0</v>
      </c>
      <c r="AT42" s="38">
        <f t="shared" si="33"/>
        <v>0</v>
      </c>
      <c r="AU42" s="38">
        <f t="shared" si="33"/>
        <v>0</v>
      </c>
      <c r="AV42" s="38">
        <f t="shared" si="33"/>
        <v>0</v>
      </c>
      <c r="AW42" s="38">
        <f t="shared" si="33"/>
        <v>0</v>
      </c>
      <c r="AX42" s="38">
        <f t="shared" si="33"/>
        <v>782</v>
      </c>
      <c r="AY42" s="38">
        <f t="shared" si="33"/>
        <v>0</v>
      </c>
      <c r="AZ42" s="38">
        <f t="shared" si="33"/>
        <v>0</v>
      </c>
      <c r="BA42" s="38">
        <f t="shared" si="33"/>
        <v>0</v>
      </c>
      <c r="BB42" s="38">
        <f t="shared" si="33"/>
        <v>0</v>
      </c>
      <c r="BC42" s="38">
        <f t="shared" si="33"/>
        <v>0</v>
      </c>
      <c r="BD42" s="38">
        <f t="shared" si="33"/>
        <v>0</v>
      </c>
      <c r="BE42" s="38">
        <f t="shared" si="33"/>
        <v>0</v>
      </c>
      <c r="BF42" s="38">
        <f t="shared" si="33"/>
        <v>0</v>
      </c>
      <c r="BG42" s="38">
        <f t="shared" si="33"/>
        <v>0</v>
      </c>
      <c r="BH42" s="38">
        <f t="shared" si="33"/>
        <v>0</v>
      </c>
      <c r="BI42" s="38">
        <f t="shared" si="33"/>
        <v>0</v>
      </c>
      <c r="BJ42" s="38">
        <f t="shared" si="33"/>
        <v>0</v>
      </c>
      <c r="BK42" s="38">
        <f t="shared" si="33"/>
        <v>0</v>
      </c>
      <c r="BL42" s="38">
        <f t="shared" si="33"/>
        <v>0</v>
      </c>
      <c r="BM42" s="38">
        <f t="shared" si="33"/>
        <v>0</v>
      </c>
      <c r="BN42" s="38">
        <f t="shared" si="33"/>
        <v>0</v>
      </c>
      <c r="BO42" s="38">
        <f t="shared" si="33"/>
        <v>0</v>
      </c>
      <c r="BP42" s="38">
        <f t="shared" si="33"/>
        <v>0</v>
      </c>
      <c r="BQ42" s="38">
        <f t="shared" si="33"/>
        <v>0</v>
      </c>
      <c r="BR42" s="38">
        <f aca="true" t="shared" si="34" ref="BR42:CR42">BR43+BR44+BR45</f>
        <v>0</v>
      </c>
      <c r="BS42" s="38">
        <f t="shared" si="34"/>
        <v>0</v>
      </c>
      <c r="BT42" s="38">
        <f t="shared" si="34"/>
        <v>0</v>
      </c>
      <c r="BU42" s="38">
        <f t="shared" si="34"/>
        <v>0</v>
      </c>
      <c r="BV42" s="38">
        <f t="shared" si="34"/>
        <v>0</v>
      </c>
      <c r="BW42" s="38">
        <f t="shared" si="34"/>
        <v>230850</v>
      </c>
      <c r="BX42" s="38">
        <f t="shared" si="34"/>
        <v>230850</v>
      </c>
      <c r="BY42" s="38">
        <f t="shared" si="34"/>
        <v>230850</v>
      </c>
      <c r="BZ42" s="38">
        <f t="shared" si="34"/>
        <v>230850</v>
      </c>
      <c r="CA42" s="38">
        <f t="shared" si="5"/>
        <v>0</v>
      </c>
      <c r="CB42" s="38">
        <f t="shared" si="34"/>
        <v>0</v>
      </c>
      <c r="CC42" s="38">
        <f t="shared" si="34"/>
        <v>0</v>
      </c>
      <c r="CD42" s="38">
        <f t="shared" si="34"/>
        <v>0</v>
      </c>
      <c r="CE42" s="38">
        <f t="shared" si="34"/>
        <v>0</v>
      </c>
      <c r="CF42" s="38">
        <f t="shared" si="34"/>
        <v>0</v>
      </c>
      <c r="CG42" s="38">
        <f t="shared" si="34"/>
        <v>0</v>
      </c>
      <c r="CH42" s="38">
        <f t="shared" si="34"/>
        <v>0</v>
      </c>
      <c r="CI42" s="38">
        <f t="shared" si="34"/>
        <v>0</v>
      </c>
      <c r="CJ42" s="38">
        <f t="shared" si="34"/>
        <v>0</v>
      </c>
      <c r="CK42" s="38">
        <f t="shared" si="34"/>
        <v>0</v>
      </c>
      <c r="CL42" s="38">
        <f t="shared" si="34"/>
        <v>0</v>
      </c>
      <c r="CM42" s="38">
        <f t="shared" si="34"/>
        <v>0</v>
      </c>
      <c r="CN42" s="38">
        <f t="shared" si="34"/>
        <v>0</v>
      </c>
      <c r="CO42" s="38">
        <f t="shared" si="34"/>
        <v>0</v>
      </c>
      <c r="CP42" s="38">
        <f t="shared" si="34"/>
        <v>0</v>
      </c>
      <c r="CQ42" s="38">
        <f t="shared" si="34"/>
        <v>0</v>
      </c>
      <c r="CR42" s="38">
        <f t="shared" si="34"/>
        <v>0</v>
      </c>
    </row>
    <row r="43" spans="1:96" s="42" customFormat="1" ht="12.75" hidden="1">
      <c r="A43" s="39"/>
      <c r="B43" s="39"/>
      <c r="C43" s="39" t="s">
        <v>17</v>
      </c>
      <c r="D43" s="40" t="s">
        <v>514</v>
      </c>
      <c r="E43" s="41">
        <f t="shared" si="0"/>
        <v>1333619</v>
      </c>
      <c r="F43" s="41">
        <f t="shared" si="6"/>
        <v>1182769</v>
      </c>
      <c r="G43" s="41">
        <f t="shared" si="24"/>
        <v>1182769</v>
      </c>
      <c r="H43" s="41">
        <v>486945</v>
      </c>
      <c r="I43" s="41">
        <v>121736</v>
      </c>
      <c r="J43" s="41">
        <f t="shared" si="7"/>
        <v>57527</v>
      </c>
      <c r="K43" s="41"/>
      <c r="L43" s="41"/>
      <c r="M43" s="41"/>
      <c r="N43" s="41"/>
      <c r="O43" s="41">
        <v>33180</v>
      </c>
      <c r="P43" s="41">
        <v>24347</v>
      </c>
      <c r="Q43" s="41">
        <f t="shared" si="8"/>
        <v>245772</v>
      </c>
      <c r="R43" s="41"/>
      <c r="S43" s="41">
        <v>245772</v>
      </c>
      <c r="T43" s="41"/>
      <c r="U43" s="41">
        <v>34800</v>
      </c>
      <c r="V43" s="41">
        <f t="shared" si="9"/>
        <v>110209</v>
      </c>
      <c r="W43" s="41"/>
      <c r="X43" s="41">
        <v>50061</v>
      </c>
      <c r="Y43" s="41">
        <v>54345</v>
      </c>
      <c r="Z43" s="41">
        <v>5803</v>
      </c>
      <c r="AA43" s="41"/>
      <c r="AB43" s="41"/>
      <c r="AC43" s="41"/>
      <c r="AD43" s="41"/>
      <c r="AE43" s="41">
        <f t="shared" si="10"/>
        <v>125780</v>
      </c>
      <c r="AF43" s="41"/>
      <c r="AG43" s="41">
        <v>2310</v>
      </c>
      <c r="AH43" s="41"/>
      <c r="AI43" s="41"/>
      <c r="AJ43" s="41">
        <v>1724</v>
      </c>
      <c r="AK43" s="41"/>
      <c r="AL43" s="41"/>
      <c r="AM43" s="41">
        <v>120000</v>
      </c>
      <c r="AN43" s="41">
        <v>1746</v>
      </c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>
        <f t="shared" si="11"/>
        <v>0</v>
      </c>
      <c r="AZ43" s="41">
        <f t="shared" si="12"/>
        <v>0</v>
      </c>
      <c r="BA43" s="41"/>
      <c r="BB43" s="41"/>
      <c r="BC43" s="41">
        <f t="shared" si="13"/>
        <v>0</v>
      </c>
      <c r="BD43" s="41"/>
      <c r="BE43" s="41"/>
      <c r="BF43" s="41"/>
      <c r="BG43" s="41"/>
      <c r="BH43" s="41">
        <f t="shared" si="14"/>
        <v>0</v>
      </c>
      <c r="BI43" s="41"/>
      <c r="BJ43" s="41">
        <f t="shared" si="15"/>
        <v>0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>
        <f t="shared" si="16"/>
        <v>0</v>
      </c>
      <c r="BV43" s="41"/>
      <c r="BW43" s="41">
        <f>BX43+CK43+CI43</f>
        <v>150850</v>
      </c>
      <c r="BX43" s="41">
        <f>BY43+CA43+CF43</f>
        <v>150850</v>
      </c>
      <c r="BY43" s="41">
        <f t="shared" si="17"/>
        <v>150850</v>
      </c>
      <c r="BZ43" s="41">
        <v>150850</v>
      </c>
      <c r="CA43" s="41">
        <f t="shared" si="5"/>
        <v>0</v>
      </c>
      <c r="CB43" s="41"/>
      <c r="CC43" s="41"/>
      <c r="CD43" s="41"/>
      <c r="CE43" s="41"/>
      <c r="CF43" s="41">
        <f t="shared" si="18"/>
        <v>0</v>
      </c>
      <c r="CG43" s="41"/>
      <c r="CH43" s="41"/>
      <c r="CI43" s="41">
        <f t="shared" si="19"/>
        <v>0</v>
      </c>
      <c r="CJ43" s="41"/>
      <c r="CK43" s="41"/>
      <c r="CL43" s="41">
        <f aca="true" t="shared" si="35" ref="CL43:CM45">CM43</f>
        <v>0</v>
      </c>
      <c r="CM43" s="41">
        <f t="shared" si="35"/>
        <v>0</v>
      </c>
      <c r="CN43" s="41"/>
      <c r="CO43" s="41">
        <f t="shared" si="20"/>
        <v>0</v>
      </c>
      <c r="CP43" s="41">
        <f t="shared" si="21"/>
        <v>0</v>
      </c>
      <c r="CQ43" s="41"/>
      <c r="CR43" s="41"/>
    </row>
    <row r="44" spans="1:96" s="42" customFormat="1" ht="12.75" hidden="1">
      <c r="A44" s="39" t="s">
        <v>1</v>
      </c>
      <c r="B44" s="39" t="s">
        <v>1</v>
      </c>
      <c r="C44" s="39" t="s">
        <v>25</v>
      </c>
      <c r="D44" s="40" t="s">
        <v>54</v>
      </c>
      <c r="E44" s="41">
        <f t="shared" si="0"/>
        <v>7510496</v>
      </c>
      <c r="F44" s="41">
        <f t="shared" si="6"/>
        <v>7450496</v>
      </c>
      <c r="G44" s="41">
        <f t="shared" si="24"/>
        <v>7450496</v>
      </c>
      <c r="H44" s="41">
        <v>5578727</v>
      </c>
      <c r="I44" s="41">
        <v>1338894</v>
      </c>
      <c r="J44" s="41">
        <f t="shared" si="7"/>
        <v>178500</v>
      </c>
      <c r="K44" s="41">
        <v>0</v>
      </c>
      <c r="L44" s="41">
        <v>63750</v>
      </c>
      <c r="M44" s="41">
        <v>0</v>
      </c>
      <c r="N44" s="41">
        <v>0</v>
      </c>
      <c r="O44" s="41">
        <v>39750</v>
      </c>
      <c r="P44" s="41">
        <v>75000</v>
      </c>
      <c r="Q44" s="41">
        <f t="shared" si="8"/>
        <v>28359</v>
      </c>
      <c r="R44" s="41">
        <v>28359</v>
      </c>
      <c r="S44" s="41">
        <v>0</v>
      </c>
      <c r="T44" s="41">
        <v>0</v>
      </c>
      <c r="U44" s="41">
        <v>150000</v>
      </c>
      <c r="V44" s="41">
        <f t="shared" si="9"/>
        <v>94762</v>
      </c>
      <c r="W44" s="41">
        <v>19626</v>
      </c>
      <c r="X44" s="41">
        <v>16481</v>
      </c>
      <c r="Y44" s="41">
        <v>16562</v>
      </c>
      <c r="Z44" s="41">
        <v>2078</v>
      </c>
      <c r="AA44" s="41">
        <v>5359</v>
      </c>
      <c r="AB44" s="41">
        <v>26827</v>
      </c>
      <c r="AC44" s="41">
        <v>0</v>
      </c>
      <c r="AD44" s="41">
        <v>7829</v>
      </c>
      <c r="AE44" s="41">
        <f t="shared" si="10"/>
        <v>81254</v>
      </c>
      <c r="AF44" s="41">
        <v>0</v>
      </c>
      <c r="AG44" s="41">
        <v>23045</v>
      </c>
      <c r="AH44" s="41">
        <v>8000</v>
      </c>
      <c r="AI44" s="41">
        <v>0</v>
      </c>
      <c r="AJ44" s="41">
        <v>2382</v>
      </c>
      <c r="AK44" s="41">
        <v>0</v>
      </c>
      <c r="AL44" s="41">
        <v>6670</v>
      </c>
      <c r="AM44" s="41">
        <v>15345</v>
      </c>
      <c r="AN44" s="41">
        <v>0</v>
      </c>
      <c r="AO44" s="41">
        <v>466</v>
      </c>
      <c r="AP44" s="41">
        <v>0</v>
      </c>
      <c r="AQ44" s="41">
        <v>24564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782</v>
      </c>
      <c r="AY44" s="41">
        <f t="shared" si="11"/>
        <v>0</v>
      </c>
      <c r="AZ44" s="41">
        <f t="shared" si="12"/>
        <v>0</v>
      </c>
      <c r="BA44" s="41">
        <v>0</v>
      </c>
      <c r="BB44" s="41">
        <v>0</v>
      </c>
      <c r="BC44" s="41">
        <f t="shared" si="13"/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f t="shared" si="14"/>
        <v>0</v>
      </c>
      <c r="BI44" s="41">
        <v>0</v>
      </c>
      <c r="BJ44" s="41">
        <f t="shared" si="15"/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f t="shared" si="16"/>
        <v>0</v>
      </c>
      <c r="BV44" s="41">
        <v>0</v>
      </c>
      <c r="BW44" s="41">
        <f>BX44+CK44+CI44</f>
        <v>60000</v>
      </c>
      <c r="BX44" s="41">
        <f>BY44+CA44+CF44</f>
        <v>60000</v>
      </c>
      <c r="BY44" s="41">
        <f t="shared" si="17"/>
        <v>60000</v>
      </c>
      <c r="BZ44" s="41">
        <v>60000</v>
      </c>
      <c r="CA44" s="41">
        <f t="shared" si="5"/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f t="shared" si="18"/>
        <v>0</v>
      </c>
      <c r="CG44" s="41">
        <v>0</v>
      </c>
      <c r="CH44" s="41">
        <v>0</v>
      </c>
      <c r="CI44" s="41">
        <f t="shared" si="19"/>
        <v>0</v>
      </c>
      <c r="CJ44" s="41">
        <v>0</v>
      </c>
      <c r="CK44" s="41">
        <v>0</v>
      </c>
      <c r="CL44" s="41">
        <f t="shared" si="35"/>
        <v>0</v>
      </c>
      <c r="CM44" s="41">
        <f t="shared" si="35"/>
        <v>0</v>
      </c>
      <c r="CN44" s="41">
        <v>0</v>
      </c>
      <c r="CO44" s="41">
        <f t="shared" si="20"/>
        <v>0</v>
      </c>
      <c r="CP44" s="41">
        <f t="shared" si="21"/>
        <v>0</v>
      </c>
      <c r="CQ44" s="41">
        <v>0</v>
      </c>
      <c r="CR44" s="41">
        <v>0</v>
      </c>
    </row>
    <row r="45" spans="1:96" s="42" customFormat="1" ht="12.75" hidden="1">
      <c r="A45" s="39" t="s">
        <v>1</v>
      </c>
      <c r="B45" s="39" t="s">
        <v>1</v>
      </c>
      <c r="C45" s="39" t="s">
        <v>29</v>
      </c>
      <c r="D45" s="40" t="s">
        <v>55</v>
      </c>
      <c r="E45" s="41">
        <f t="shared" si="0"/>
        <v>4095332</v>
      </c>
      <c r="F45" s="41">
        <f t="shared" si="6"/>
        <v>4075332</v>
      </c>
      <c r="G45" s="41">
        <f t="shared" si="24"/>
        <v>4075332</v>
      </c>
      <c r="H45" s="41">
        <v>3084244</v>
      </c>
      <c r="I45" s="41">
        <v>751458</v>
      </c>
      <c r="J45" s="41">
        <f t="shared" si="7"/>
        <v>84655</v>
      </c>
      <c r="K45" s="41">
        <v>0</v>
      </c>
      <c r="L45" s="41">
        <v>0</v>
      </c>
      <c r="M45" s="41">
        <v>0</v>
      </c>
      <c r="N45" s="41">
        <v>0</v>
      </c>
      <c r="O45" s="41">
        <v>75000</v>
      </c>
      <c r="P45" s="41">
        <v>9655</v>
      </c>
      <c r="Q45" s="41">
        <f t="shared" si="8"/>
        <v>4885</v>
      </c>
      <c r="R45" s="41">
        <v>4885</v>
      </c>
      <c r="S45" s="41">
        <v>0</v>
      </c>
      <c r="T45" s="41">
        <v>0</v>
      </c>
      <c r="U45" s="41">
        <v>80000</v>
      </c>
      <c r="V45" s="41">
        <f t="shared" si="9"/>
        <v>54497</v>
      </c>
      <c r="W45" s="41">
        <v>0</v>
      </c>
      <c r="X45" s="41">
        <v>25032</v>
      </c>
      <c r="Y45" s="41">
        <v>5950</v>
      </c>
      <c r="Z45" s="41">
        <v>570</v>
      </c>
      <c r="AA45" s="41">
        <v>661</v>
      </c>
      <c r="AB45" s="41">
        <v>21462</v>
      </c>
      <c r="AC45" s="41">
        <v>0</v>
      </c>
      <c r="AD45" s="41">
        <v>822</v>
      </c>
      <c r="AE45" s="41">
        <f t="shared" si="10"/>
        <v>15593</v>
      </c>
      <c r="AF45" s="41">
        <v>0</v>
      </c>
      <c r="AG45" s="41">
        <v>4715</v>
      </c>
      <c r="AH45" s="41">
        <v>1335</v>
      </c>
      <c r="AI45" s="41">
        <v>0</v>
      </c>
      <c r="AJ45" s="41">
        <v>7323</v>
      </c>
      <c r="AK45" s="41">
        <v>0</v>
      </c>
      <c r="AL45" s="41">
        <v>2220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f t="shared" si="11"/>
        <v>0</v>
      </c>
      <c r="AZ45" s="41">
        <f t="shared" si="12"/>
        <v>0</v>
      </c>
      <c r="BA45" s="41">
        <v>0</v>
      </c>
      <c r="BB45" s="41">
        <v>0</v>
      </c>
      <c r="BC45" s="41">
        <f t="shared" si="13"/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f t="shared" si="14"/>
        <v>0</v>
      </c>
      <c r="BI45" s="41">
        <v>0</v>
      </c>
      <c r="BJ45" s="41">
        <f t="shared" si="15"/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f t="shared" si="16"/>
        <v>0</v>
      </c>
      <c r="BV45" s="41">
        <v>0</v>
      </c>
      <c r="BW45" s="41">
        <f>BX45+CK45+CI45</f>
        <v>20000</v>
      </c>
      <c r="BX45" s="41">
        <f>BY45+CA45+CF45</f>
        <v>20000</v>
      </c>
      <c r="BY45" s="41">
        <f t="shared" si="17"/>
        <v>20000</v>
      </c>
      <c r="BZ45" s="41">
        <v>20000</v>
      </c>
      <c r="CA45" s="41">
        <f t="shared" si="5"/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f t="shared" si="18"/>
        <v>0</v>
      </c>
      <c r="CG45" s="41">
        <v>0</v>
      </c>
      <c r="CH45" s="41">
        <v>0</v>
      </c>
      <c r="CI45" s="41">
        <f t="shared" si="19"/>
        <v>0</v>
      </c>
      <c r="CJ45" s="41">
        <v>0</v>
      </c>
      <c r="CK45" s="41">
        <v>0</v>
      </c>
      <c r="CL45" s="41">
        <f t="shared" si="35"/>
        <v>0</v>
      </c>
      <c r="CM45" s="41">
        <f t="shared" si="35"/>
        <v>0</v>
      </c>
      <c r="CN45" s="41">
        <v>0</v>
      </c>
      <c r="CO45" s="41">
        <f t="shared" si="20"/>
        <v>0</v>
      </c>
      <c r="CP45" s="41">
        <f t="shared" si="21"/>
        <v>0</v>
      </c>
      <c r="CQ45" s="41">
        <v>0</v>
      </c>
      <c r="CR45" s="41">
        <v>0</v>
      </c>
    </row>
    <row r="46" spans="1:96" s="33" customFormat="1" ht="12.75" hidden="1">
      <c r="A46" s="36" t="s">
        <v>3</v>
      </c>
      <c r="B46" s="36" t="s">
        <v>56</v>
      </c>
      <c r="C46" s="36" t="s">
        <v>1</v>
      </c>
      <c r="D46" s="37" t="s">
        <v>57</v>
      </c>
      <c r="E46" s="38">
        <f t="shared" si="0"/>
        <v>2635133</v>
      </c>
      <c r="F46" s="38">
        <f aca="true" t="shared" si="36" ref="F46:BQ46">F47</f>
        <v>2595133</v>
      </c>
      <c r="G46" s="38">
        <f t="shared" si="36"/>
        <v>2595133</v>
      </c>
      <c r="H46" s="38">
        <f t="shared" si="36"/>
        <v>2015988</v>
      </c>
      <c r="I46" s="38">
        <f t="shared" si="36"/>
        <v>483837</v>
      </c>
      <c r="J46" s="38">
        <f t="shared" si="36"/>
        <v>15000</v>
      </c>
      <c r="K46" s="38">
        <f t="shared" si="36"/>
        <v>0</v>
      </c>
      <c r="L46" s="38">
        <f t="shared" si="36"/>
        <v>0</v>
      </c>
      <c r="M46" s="38">
        <f t="shared" si="36"/>
        <v>0</v>
      </c>
      <c r="N46" s="38">
        <f t="shared" si="36"/>
        <v>0</v>
      </c>
      <c r="O46" s="38">
        <f t="shared" si="36"/>
        <v>0</v>
      </c>
      <c r="P46" s="38">
        <f t="shared" si="36"/>
        <v>15000</v>
      </c>
      <c r="Q46" s="38">
        <f t="shared" si="36"/>
        <v>1410</v>
      </c>
      <c r="R46" s="38">
        <f t="shared" si="36"/>
        <v>1410</v>
      </c>
      <c r="S46" s="38">
        <f t="shared" si="36"/>
        <v>0</v>
      </c>
      <c r="T46" s="38">
        <f t="shared" si="36"/>
        <v>0</v>
      </c>
      <c r="U46" s="38">
        <f t="shared" si="36"/>
        <v>45178</v>
      </c>
      <c r="V46" s="38">
        <f t="shared" si="36"/>
        <v>14300</v>
      </c>
      <c r="W46" s="38">
        <f t="shared" si="36"/>
        <v>0</v>
      </c>
      <c r="X46" s="38">
        <f t="shared" si="36"/>
        <v>6997</v>
      </c>
      <c r="Y46" s="38">
        <f t="shared" si="36"/>
        <v>2000</v>
      </c>
      <c r="Z46" s="38">
        <f t="shared" si="36"/>
        <v>429</v>
      </c>
      <c r="AA46" s="38">
        <f t="shared" si="36"/>
        <v>3692</v>
      </c>
      <c r="AB46" s="38">
        <f t="shared" si="36"/>
        <v>0</v>
      </c>
      <c r="AC46" s="38">
        <f t="shared" si="36"/>
        <v>0</v>
      </c>
      <c r="AD46" s="38">
        <f t="shared" si="36"/>
        <v>1182</v>
      </c>
      <c r="AE46" s="38">
        <f t="shared" si="36"/>
        <v>19420</v>
      </c>
      <c r="AF46" s="38">
        <f t="shared" si="36"/>
        <v>0</v>
      </c>
      <c r="AG46" s="38">
        <f t="shared" si="36"/>
        <v>6000</v>
      </c>
      <c r="AH46" s="38">
        <f t="shared" si="36"/>
        <v>2700</v>
      </c>
      <c r="AI46" s="38">
        <f t="shared" si="36"/>
        <v>0</v>
      </c>
      <c r="AJ46" s="38">
        <f t="shared" si="36"/>
        <v>8500</v>
      </c>
      <c r="AK46" s="38">
        <f t="shared" si="36"/>
        <v>0</v>
      </c>
      <c r="AL46" s="38">
        <f t="shared" si="36"/>
        <v>2220</v>
      </c>
      <c r="AM46" s="38">
        <f t="shared" si="36"/>
        <v>0</v>
      </c>
      <c r="AN46" s="38">
        <f t="shared" si="36"/>
        <v>0</v>
      </c>
      <c r="AO46" s="38">
        <f t="shared" si="36"/>
        <v>0</v>
      </c>
      <c r="AP46" s="38">
        <f t="shared" si="36"/>
        <v>0</v>
      </c>
      <c r="AQ46" s="38">
        <f t="shared" si="36"/>
        <v>0</v>
      </c>
      <c r="AR46" s="38">
        <f t="shared" si="36"/>
        <v>0</v>
      </c>
      <c r="AS46" s="38">
        <f t="shared" si="36"/>
        <v>0</v>
      </c>
      <c r="AT46" s="38">
        <f t="shared" si="36"/>
        <v>0</v>
      </c>
      <c r="AU46" s="38">
        <f t="shared" si="36"/>
        <v>0</v>
      </c>
      <c r="AV46" s="38">
        <f t="shared" si="36"/>
        <v>0</v>
      </c>
      <c r="AW46" s="38">
        <f t="shared" si="36"/>
        <v>0</v>
      </c>
      <c r="AX46" s="38">
        <f t="shared" si="36"/>
        <v>0</v>
      </c>
      <c r="AY46" s="38">
        <f t="shared" si="36"/>
        <v>0</v>
      </c>
      <c r="AZ46" s="38">
        <f t="shared" si="36"/>
        <v>0</v>
      </c>
      <c r="BA46" s="38">
        <f t="shared" si="36"/>
        <v>0</v>
      </c>
      <c r="BB46" s="38">
        <f t="shared" si="36"/>
        <v>0</v>
      </c>
      <c r="BC46" s="38">
        <f t="shared" si="36"/>
        <v>0</v>
      </c>
      <c r="BD46" s="38">
        <f t="shared" si="36"/>
        <v>0</v>
      </c>
      <c r="BE46" s="38">
        <f t="shared" si="36"/>
        <v>0</v>
      </c>
      <c r="BF46" s="38">
        <f t="shared" si="36"/>
        <v>0</v>
      </c>
      <c r="BG46" s="38">
        <f t="shared" si="36"/>
        <v>0</v>
      </c>
      <c r="BH46" s="38">
        <f t="shared" si="36"/>
        <v>0</v>
      </c>
      <c r="BI46" s="38">
        <f t="shared" si="36"/>
        <v>0</v>
      </c>
      <c r="BJ46" s="38">
        <f t="shared" si="36"/>
        <v>0</v>
      </c>
      <c r="BK46" s="38">
        <f t="shared" si="36"/>
        <v>0</v>
      </c>
      <c r="BL46" s="38">
        <f t="shared" si="36"/>
        <v>0</v>
      </c>
      <c r="BM46" s="38">
        <f t="shared" si="36"/>
        <v>0</v>
      </c>
      <c r="BN46" s="38">
        <f t="shared" si="36"/>
        <v>0</v>
      </c>
      <c r="BO46" s="38">
        <f t="shared" si="36"/>
        <v>0</v>
      </c>
      <c r="BP46" s="38">
        <f t="shared" si="36"/>
        <v>0</v>
      </c>
      <c r="BQ46" s="38">
        <f t="shared" si="36"/>
        <v>0</v>
      </c>
      <c r="BR46" s="38">
        <f aca="true" t="shared" si="37" ref="BR46:CR46">BR47</f>
        <v>0</v>
      </c>
      <c r="BS46" s="38">
        <f t="shared" si="37"/>
        <v>0</v>
      </c>
      <c r="BT46" s="38">
        <f t="shared" si="37"/>
        <v>0</v>
      </c>
      <c r="BU46" s="38">
        <f t="shared" si="37"/>
        <v>0</v>
      </c>
      <c r="BV46" s="38">
        <f t="shared" si="37"/>
        <v>0</v>
      </c>
      <c r="BW46" s="38">
        <f t="shared" si="37"/>
        <v>40000</v>
      </c>
      <c r="BX46" s="38">
        <f t="shared" si="37"/>
        <v>40000</v>
      </c>
      <c r="BY46" s="38">
        <f t="shared" si="37"/>
        <v>40000</v>
      </c>
      <c r="BZ46" s="38">
        <f t="shared" si="37"/>
        <v>40000</v>
      </c>
      <c r="CA46" s="38">
        <f t="shared" si="5"/>
        <v>0</v>
      </c>
      <c r="CB46" s="38">
        <f t="shared" si="37"/>
        <v>0</v>
      </c>
      <c r="CC46" s="38">
        <f t="shared" si="37"/>
        <v>0</v>
      </c>
      <c r="CD46" s="38">
        <f t="shared" si="37"/>
        <v>0</v>
      </c>
      <c r="CE46" s="38">
        <f t="shared" si="37"/>
        <v>0</v>
      </c>
      <c r="CF46" s="38">
        <f t="shared" si="37"/>
        <v>0</v>
      </c>
      <c r="CG46" s="38">
        <f t="shared" si="37"/>
        <v>0</v>
      </c>
      <c r="CH46" s="38">
        <f t="shared" si="37"/>
        <v>0</v>
      </c>
      <c r="CI46" s="38">
        <f t="shared" si="37"/>
        <v>0</v>
      </c>
      <c r="CJ46" s="38">
        <f t="shared" si="37"/>
        <v>0</v>
      </c>
      <c r="CK46" s="38">
        <f t="shared" si="37"/>
        <v>0</v>
      </c>
      <c r="CL46" s="38">
        <f t="shared" si="37"/>
        <v>0</v>
      </c>
      <c r="CM46" s="38">
        <f t="shared" si="37"/>
        <v>0</v>
      </c>
      <c r="CN46" s="38">
        <f t="shared" si="37"/>
        <v>0</v>
      </c>
      <c r="CO46" s="38">
        <f t="shared" si="37"/>
        <v>0</v>
      </c>
      <c r="CP46" s="38">
        <f t="shared" si="37"/>
        <v>0</v>
      </c>
      <c r="CQ46" s="38">
        <f t="shared" si="37"/>
        <v>0</v>
      </c>
      <c r="CR46" s="38">
        <f t="shared" si="37"/>
        <v>0</v>
      </c>
    </row>
    <row r="47" spans="1:96" s="42" customFormat="1" ht="12.75" hidden="1">
      <c r="A47" s="39" t="s">
        <v>1</v>
      </c>
      <c r="B47" s="39" t="s">
        <v>1</v>
      </c>
      <c r="C47" s="39" t="s">
        <v>47</v>
      </c>
      <c r="D47" s="40" t="s">
        <v>58</v>
      </c>
      <c r="E47" s="41">
        <f t="shared" si="0"/>
        <v>2635133</v>
      </c>
      <c r="F47" s="41">
        <f t="shared" si="6"/>
        <v>2595133</v>
      </c>
      <c r="G47" s="41">
        <f t="shared" si="24"/>
        <v>2595133</v>
      </c>
      <c r="H47" s="41">
        <v>2015988</v>
      </c>
      <c r="I47" s="41">
        <v>483837</v>
      </c>
      <c r="J47" s="41">
        <f t="shared" si="7"/>
        <v>15000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15000</v>
      </c>
      <c r="Q47" s="41">
        <f t="shared" si="8"/>
        <v>1410</v>
      </c>
      <c r="R47" s="41">
        <v>1410</v>
      </c>
      <c r="S47" s="41">
        <v>0</v>
      </c>
      <c r="T47" s="41">
        <v>0</v>
      </c>
      <c r="U47" s="41">
        <v>45178</v>
      </c>
      <c r="V47" s="41">
        <f t="shared" si="9"/>
        <v>14300</v>
      </c>
      <c r="W47" s="41">
        <v>0</v>
      </c>
      <c r="X47" s="41">
        <v>6997</v>
      </c>
      <c r="Y47" s="41">
        <v>2000</v>
      </c>
      <c r="Z47" s="41">
        <v>429</v>
      </c>
      <c r="AA47" s="41">
        <v>3692</v>
      </c>
      <c r="AB47" s="41">
        <v>0</v>
      </c>
      <c r="AC47" s="41">
        <v>0</v>
      </c>
      <c r="AD47" s="41">
        <v>1182</v>
      </c>
      <c r="AE47" s="41">
        <f t="shared" si="10"/>
        <v>19420</v>
      </c>
      <c r="AF47" s="41">
        <v>0</v>
      </c>
      <c r="AG47" s="41">
        <v>6000</v>
      </c>
      <c r="AH47" s="41">
        <v>2700</v>
      </c>
      <c r="AI47" s="41">
        <v>0</v>
      </c>
      <c r="AJ47" s="41">
        <v>8500</v>
      </c>
      <c r="AK47" s="41">
        <v>0</v>
      </c>
      <c r="AL47" s="41">
        <v>2220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f t="shared" si="11"/>
        <v>0</v>
      </c>
      <c r="AZ47" s="41">
        <f t="shared" si="12"/>
        <v>0</v>
      </c>
      <c r="BA47" s="41">
        <v>0</v>
      </c>
      <c r="BB47" s="41">
        <v>0</v>
      </c>
      <c r="BC47" s="41">
        <f t="shared" si="13"/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f t="shared" si="14"/>
        <v>0</v>
      </c>
      <c r="BI47" s="41">
        <v>0</v>
      </c>
      <c r="BJ47" s="41">
        <f t="shared" si="15"/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f t="shared" si="16"/>
        <v>0</v>
      </c>
      <c r="BV47" s="41">
        <v>0</v>
      </c>
      <c r="BW47" s="41">
        <f>BX47+CK47+CI47</f>
        <v>40000</v>
      </c>
      <c r="BX47" s="41">
        <f>BY47+CA47+CF47</f>
        <v>40000</v>
      </c>
      <c r="BY47" s="41">
        <f t="shared" si="17"/>
        <v>40000</v>
      </c>
      <c r="BZ47" s="41">
        <v>40000</v>
      </c>
      <c r="CA47" s="41">
        <f t="shared" si="5"/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f t="shared" si="18"/>
        <v>0</v>
      </c>
      <c r="CG47" s="41">
        <v>0</v>
      </c>
      <c r="CH47" s="41">
        <v>0</v>
      </c>
      <c r="CI47" s="41">
        <f t="shared" si="19"/>
        <v>0</v>
      </c>
      <c r="CJ47" s="41">
        <v>0</v>
      </c>
      <c r="CK47" s="41">
        <v>0</v>
      </c>
      <c r="CL47" s="41">
        <f>CM47</f>
        <v>0</v>
      </c>
      <c r="CM47" s="41">
        <f>CN47</f>
        <v>0</v>
      </c>
      <c r="CN47" s="41">
        <v>0</v>
      </c>
      <c r="CO47" s="41">
        <f t="shared" si="20"/>
        <v>0</v>
      </c>
      <c r="CP47" s="41">
        <f t="shared" si="21"/>
        <v>0</v>
      </c>
      <c r="CQ47" s="41">
        <v>0</v>
      </c>
      <c r="CR47" s="41">
        <v>0</v>
      </c>
    </row>
    <row r="48" spans="1:96" s="33" customFormat="1" ht="12.75">
      <c r="A48" s="36" t="s">
        <v>3</v>
      </c>
      <c r="B48" s="36" t="s">
        <v>59</v>
      </c>
      <c r="C48" s="36" t="s">
        <v>1</v>
      </c>
      <c r="D48" s="37" t="s">
        <v>60</v>
      </c>
      <c r="E48" s="38">
        <f t="shared" si="0"/>
        <v>6526597</v>
      </c>
      <c r="F48" s="38">
        <f aca="true" t="shared" si="38" ref="F48:BQ48">F49</f>
        <v>6135690</v>
      </c>
      <c r="G48" s="38">
        <f t="shared" si="38"/>
        <v>6135690</v>
      </c>
      <c r="H48" s="38">
        <f t="shared" si="38"/>
        <v>3886200</v>
      </c>
      <c r="I48" s="38">
        <f t="shared" si="38"/>
        <v>903355</v>
      </c>
      <c r="J48" s="38">
        <f t="shared" si="38"/>
        <v>466227</v>
      </c>
      <c r="K48" s="38">
        <f t="shared" si="38"/>
        <v>0</v>
      </c>
      <c r="L48" s="38">
        <f t="shared" si="38"/>
        <v>0</v>
      </c>
      <c r="M48" s="38">
        <f t="shared" si="38"/>
        <v>0</v>
      </c>
      <c r="N48" s="38">
        <f t="shared" si="38"/>
        <v>0</v>
      </c>
      <c r="O48" s="38">
        <f t="shared" si="38"/>
        <v>346227</v>
      </c>
      <c r="P48" s="38">
        <f t="shared" si="38"/>
        <v>120000</v>
      </c>
      <c r="Q48" s="38">
        <f t="shared" si="38"/>
        <v>345000</v>
      </c>
      <c r="R48" s="38">
        <f t="shared" si="38"/>
        <v>0</v>
      </c>
      <c r="S48" s="38">
        <f t="shared" si="38"/>
        <v>345000</v>
      </c>
      <c r="T48" s="38">
        <f t="shared" si="38"/>
        <v>0</v>
      </c>
      <c r="U48" s="38">
        <f t="shared" si="38"/>
        <v>105039</v>
      </c>
      <c r="V48" s="38">
        <f t="shared" si="38"/>
        <v>192983</v>
      </c>
      <c r="W48" s="38">
        <f t="shared" si="38"/>
        <v>23868</v>
      </c>
      <c r="X48" s="38">
        <f t="shared" si="38"/>
        <v>111048</v>
      </c>
      <c r="Y48" s="38">
        <f t="shared" si="38"/>
        <v>40445</v>
      </c>
      <c r="Z48" s="38">
        <f t="shared" si="38"/>
        <v>5872</v>
      </c>
      <c r="AA48" s="38">
        <f t="shared" si="38"/>
        <v>11750</v>
      </c>
      <c r="AB48" s="38">
        <f t="shared" si="38"/>
        <v>0</v>
      </c>
      <c r="AC48" s="38">
        <f t="shared" si="38"/>
        <v>0</v>
      </c>
      <c r="AD48" s="38">
        <f t="shared" si="38"/>
        <v>0</v>
      </c>
      <c r="AE48" s="38">
        <f t="shared" si="38"/>
        <v>236886</v>
      </c>
      <c r="AF48" s="38">
        <f t="shared" si="38"/>
        <v>0</v>
      </c>
      <c r="AG48" s="38">
        <f t="shared" si="38"/>
        <v>3072</v>
      </c>
      <c r="AH48" s="38">
        <f t="shared" si="38"/>
        <v>30000</v>
      </c>
      <c r="AI48" s="38">
        <f t="shared" si="38"/>
        <v>0</v>
      </c>
      <c r="AJ48" s="38">
        <f t="shared" si="38"/>
        <v>1191</v>
      </c>
      <c r="AK48" s="38">
        <f t="shared" si="38"/>
        <v>10000</v>
      </c>
      <c r="AL48" s="38">
        <f t="shared" si="38"/>
        <v>6670</v>
      </c>
      <c r="AM48" s="38">
        <f t="shared" si="38"/>
        <v>0</v>
      </c>
      <c r="AN48" s="38">
        <f t="shared" si="38"/>
        <v>165000</v>
      </c>
      <c r="AO48" s="38">
        <f t="shared" si="38"/>
        <v>0</v>
      </c>
      <c r="AP48" s="38">
        <f t="shared" si="38"/>
        <v>0</v>
      </c>
      <c r="AQ48" s="38">
        <f t="shared" si="38"/>
        <v>0</v>
      </c>
      <c r="AR48" s="38">
        <f t="shared" si="38"/>
        <v>9000</v>
      </c>
      <c r="AS48" s="38">
        <f t="shared" si="38"/>
        <v>0</v>
      </c>
      <c r="AT48" s="38">
        <f t="shared" si="38"/>
        <v>0</v>
      </c>
      <c r="AU48" s="38">
        <f t="shared" si="38"/>
        <v>0</v>
      </c>
      <c r="AV48" s="38">
        <f t="shared" si="38"/>
        <v>0</v>
      </c>
      <c r="AW48" s="38">
        <f t="shared" si="38"/>
        <v>0</v>
      </c>
      <c r="AX48" s="38">
        <f t="shared" si="38"/>
        <v>11953</v>
      </c>
      <c r="AY48" s="38">
        <f t="shared" si="38"/>
        <v>0</v>
      </c>
      <c r="AZ48" s="38">
        <f t="shared" si="38"/>
        <v>0</v>
      </c>
      <c r="BA48" s="38">
        <f t="shared" si="38"/>
        <v>0</v>
      </c>
      <c r="BB48" s="38">
        <f t="shared" si="38"/>
        <v>0</v>
      </c>
      <c r="BC48" s="38">
        <f t="shared" si="38"/>
        <v>0</v>
      </c>
      <c r="BD48" s="38">
        <f t="shared" si="38"/>
        <v>0</v>
      </c>
      <c r="BE48" s="38">
        <f t="shared" si="38"/>
        <v>0</v>
      </c>
      <c r="BF48" s="38">
        <f t="shared" si="38"/>
        <v>0</v>
      </c>
      <c r="BG48" s="38">
        <f t="shared" si="38"/>
        <v>0</v>
      </c>
      <c r="BH48" s="38">
        <f t="shared" si="38"/>
        <v>0</v>
      </c>
      <c r="BI48" s="38">
        <f t="shared" si="38"/>
        <v>0</v>
      </c>
      <c r="BJ48" s="38">
        <f t="shared" si="38"/>
        <v>0</v>
      </c>
      <c r="BK48" s="38">
        <f t="shared" si="38"/>
        <v>0</v>
      </c>
      <c r="BL48" s="38">
        <f t="shared" si="38"/>
        <v>0</v>
      </c>
      <c r="BM48" s="38">
        <f t="shared" si="38"/>
        <v>0</v>
      </c>
      <c r="BN48" s="38">
        <f t="shared" si="38"/>
        <v>0</v>
      </c>
      <c r="BO48" s="38">
        <f t="shared" si="38"/>
        <v>0</v>
      </c>
      <c r="BP48" s="38">
        <f t="shared" si="38"/>
        <v>0</v>
      </c>
      <c r="BQ48" s="38">
        <f t="shared" si="38"/>
        <v>0</v>
      </c>
      <c r="BR48" s="38">
        <f aca="true" t="shared" si="39" ref="BR48:CR48">BR49</f>
        <v>0</v>
      </c>
      <c r="BS48" s="38">
        <f t="shared" si="39"/>
        <v>0</v>
      </c>
      <c r="BT48" s="38">
        <f t="shared" si="39"/>
        <v>0</v>
      </c>
      <c r="BU48" s="38">
        <f t="shared" si="39"/>
        <v>0</v>
      </c>
      <c r="BV48" s="38">
        <f t="shared" si="39"/>
        <v>0</v>
      </c>
      <c r="BW48" s="38">
        <f t="shared" si="39"/>
        <v>390907</v>
      </c>
      <c r="BX48" s="38">
        <f t="shared" si="39"/>
        <v>390907</v>
      </c>
      <c r="BY48" s="38">
        <f t="shared" si="39"/>
        <v>190907</v>
      </c>
      <c r="BZ48" s="38">
        <f t="shared" si="39"/>
        <v>190907</v>
      </c>
      <c r="CA48" s="38">
        <f t="shared" si="5"/>
        <v>0</v>
      </c>
      <c r="CB48" s="38">
        <f t="shared" si="39"/>
        <v>0</v>
      </c>
      <c r="CC48" s="38">
        <f t="shared" si="39"/>
        <v>0</v>
      </c>
      <c r="CD48" s="38">
        <f t="shared" si="39"/>
        <v>0</v>
      </c>
      <c r="CE48" s="38">
        <f t="shared" si="39"/>
        <v>0</v>
      </c>
      <c r="CF48" s="38">
        <f t="shared" si="39"/>
        <v>200000</v>
      </c>
      <c r="CG48" s="38">
        <f t="shared" si="39"/>
        <v>0</v>
      </c>
      <c r="CH48" s="38">
        <f t="shared" si="39"/>
        <v>200000</v>
      </c>
      <c r="CI48" s="38">
        <f t="shared" si="39"/>
        <v>0</v>
      </c>
      <c r="CJ48" s="38">
        <f t="shared" si="39"/>
        <v>0</v>
      </c>
      <c r="CK48" s="38">
        <f t="shared" si="39"/>
        <v>0</v>
      </c>
      <c r="CL48" s="38">
        <f t="shared" si="39"/>
        <v>0</v>
      </c>
      <c r="CM48" s="38">
        <f t="shared" si="39"/>
        <v>0</v>
      </c>
      <c r="CN48" s="38">
        <f t="shared" si="39"/>
        <v>0</v>
      </c>
      <c r="CO48" s="38">
        <f t="shared" si="39"/>
        <v>0</v>
      </c>
      <c r="CP48" s="38">
        <f t="shared" si="39"/>
        <v>0</v>
      </c>
      <c r="CQ48" s="38">
        <f t="shared" si="39"/>
        <v>0</v>
      </c>
      <c r="CR48" s="38">
        <f t="shared" si="39"/>
        <v>0</v>
      </c>
    </row>
    <row r="49" spans="1:96" ht="12.75">
      <c r="A49" s="20" t="s">
        <v>1</v>
      </c>
      <c r="B49" s="20" t="s">
        <v>1</v>
      </c>
      <c r="C49" s="20" t="s">
        <v>61</v>
      </c>
      <c r="D49" s="21" t="s">
        <v>62</v>
      </c>
      <c r="E49" s="22">
        <f t="shared" si="0"/>
        <v>6526597</v>
      </c>
      <c r="F49" s="22">
        <f t="shared" si="6"/>
        <v>6135690</v>
      </c>
      <c r="G49" s="22">
        <f t="shared" si="24"/>
        <v>6135690</v>
      </c>
      <c r="H49" s="22">
        <f>3847312+38888</f>
        <v>3886200</v>
      </c>
      <c r="I49" s="22">
        <f>887868+15487</f>
        <v>903355</v>
      </c>
      <c r="J49" s="22">
        <f t="shared" si="7"/>
        <v>466227</v>
      </c>
      <c r="K49" s="22">
        <v>0</v>
      </c>
      <c r="L49" s="22">
        <v>0</v>
      </c>
      <c r="M49" s="22">
        <v>0</v>
      </c>
      <c r="N49" s="22">
        <v>0</v>
      </c>
      <c r="O49" s="22">
        <v>346227</v>
      </c>
      <c r="P49" s="22">
        <v>120000</v>
      </c>
      <c r="Q49" s="22">
        <f t="shared" si="8"/>
        <v>345000</v>
      </c>
      <c r="R49" s="22">
        <v>0</v>
      </c>
      <c r="S49" s="22">
        <v>345000</v>
      </c>
      <c r="T49" s="22">
        <v>0</v>
      </c>
      <c r="U49" s="22">
        <f>121321-16282</f>
        <v>105039</v>
      </c>
      <c r="V49" s="22">
        <f t="shared" si="9"/>
        <v>192983</v>
      </c>
      <c r="W49" s="22">
        <v>23868</v>
      </c>
      <c r="X49" s="22">
        <v>111048</v>
      </c>
      <c r="Y49" s="22">
        <v>40445</v>
      </c>
      <c r="Z49" s="22">
        <v>5872</v>
      </c>
      <c r="AA49" s="22">
        <v>11750</v>
      </c>
      <c r="AB49" s="22">
        <v>0</v>
      </c>
      <c r="AC49" s="22">
        <v>0</v>
      </c>
      <c r="AD49" s="22">
        <v>0</v>
      </c>
      <c r="AE49" s="22">
        <f t="shared" si="10"/>
        <v>236886</v>
      </c>
      <c r="AF49" s="22">
        <v>0</v>
      </c>
      <c r="AG49" s="22">
        <v>3072</v>
      </c>
      <c r="AH49" s="22">
        <v>30000</v>
      </c>
      <c r="AI49" s="22">
        <v>0</v>
      </c>
      <c r="AJ49" s="22">
        <v>1191</v>
      </c>
      <c r="AK49" s="22">
        <v>10000</v>
      </c>
      <c r="AL49" s="22">
        <v>6670</v>
      </c>
      <c r="AM49" s="22">
        <v>0</v>
      </c>
      <c r="AN49" s="22">
        <v>165000</v>
      </c>
      <c r="AO49" s="22">
        <v>0</v>
      </c>
      <c r="AP49" s="22">
        <v>0</v>
      </c>
      <c r="AQ49" s="22">
        <v>0</v>
      </c>
      <c r="AR49" s="22">
        <v>9000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11953</v>
      </c>
      <c r="AY49" s="22">
        <f t="shared" si="11"/>
        <v>0</v>
      </c>
      <c r="AZ49" s="22">
        <f t="shared" si="12"/>
        <v>0</v>
      </c>
      <c r="BA49" s="22">
        <v>0</v>
      </c>
      <c r="BB49" s="22">
        <v>0</v>
      </c>
      <c r="BC49" s="22">
        <f t="shared" si="13"/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f t="shared" si="14"/>
        <v>0</v>
      </c>
      <c r="BI49" s="22">
        <v>0</v>
      </c>
      <c r="BJ49" s="22">
        <f t="shared" si="15"/>
        <v>0</v>
      </c>
      <c r="BK49" s="22">
        <v>0</v>
      </c>
      <c r="BL49" s="22">
        <v>0</v>
      </c>
      <c r="BM49" s="22">
        <v>0</v>
      </c>
      <c r="BN49" s="22"/>
      <c r="BO49" s="22">
        <v>0</v>
      </c>
      <c r="BP49" s="22">
        <v>0</v>
      </c>
      <c r="BQ49" s="22">
        <v>0</v>
      </c>
      <c r="BR49" s="22">
        <v>0</v>
      </c>
      <c r="BS49" s="22">
        <f>9000-9000</f>
        <v>0</v>
      </c>
      <c r="BT49" s="22">
        <v>0</v>
      </c>
      <c r="BU49" s="22">
        <f t="shared" si="16"/>
        <v>0</v>
      </c>
      <c r="BV49" s="22">
        <v>0</v>
      </c>
      <c r="BW49" s="22">
        <f>BX49+CK49+CI49</f>
        <v>390907</v>
      </c>
      <c r="BX49" s="22">
        <f>BY49+CA49+CF49</f>
        <v>390907</v>
      </c>
      <c r="BY49" s="22">
        <f t="shared" si="17"/>
        <v>190907</v>
      </c>
      <c r="BZ49" s="22">
        <f>220000-29093</f>
        <v>190907</v>
      </c>
      <c r="CA49" s="22">
        <f t="shared" si="5"/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f t="shared" si="18"/>
        <v>200000</v>
      </c>
      <c r="CG49" s="22">
        <v>0</v>
      </c>
      <c r="CH49" s="22">
        <v>200000</v>
      </c>
      <c r="CI49" s="22">
        <f t="shared" si="19"/>
        <v>0</v>
      </c>
      <c r="CJ49" s="22">
        <v>0</v>
      </c>
      <c r="CK49" s="22">
        <v>0</v>
      </c>
      <c r="CL49" s="22">
        <f>CM49</f>
        <v>0</v>
      </c>
      <c r="CM49" s="22">
        <f>CN49</f>
        <v>0</v>
      </c>
      <c r="CN49" s="22">
        <v>0</v>
      </c>
      <c r="CO49" s="22">
        <f t="shared" si="20"/>
        <v>0</v>
      </c>
      <c r="CP49" s="22">
        <f t="shared" si="21"/>
        <v>0</v>
      </c>
      <c r="CQ49" s="22">
        <v>0</v>
      </c>
      <c r="CR49" s="22">
        <v>0</v>
      </c>
    </row>
    <row r="50" spans="1:96" ht="12.75">
      <c r="A50" s="20"/>
      <c r="B50" s="20"/>
      <c r="C50" s="20"/>
      <c r="D50" s="21"/>
      <c r="E50" s="22">
        <f t="shared" si="0"/>
        <v>0</v>
      </c>
      <c r="F50" s="22">
        <f t="shared" si="6"/>
        <v>0</v>
      </c>
      <c r="G50" s="22">
        <f t="shared" si="24"/>
        <v>0</v>
      </c>
      <c r="H50" s="22"/>
      <c r="I50" s="22"/>
      <c r="J50" s="22">
        <f t="shared" si="7"/>
        <v>0</v>
      </c>
      <c r="K50" s="22"/>
      <c r="L50" s="22"/>
      <c r="M50" s="22"/>
      <c r="N50" s="22"/>
      <c r="O50" s="22"/>
      <c r="P50" s="22"/>
      <c r="Q50" s="22">
        <f t="shared" si="8"/>
        <v>0</v>
      </c>
      <c r="R50" s="22"/>
      <c r="S50" s="22"/>
      <c r="T50" s="22"/>
      <c r="U50" s="22"/>
      <c r="V50" s="22">
        <f t="shared" si="9"/>
        <v>0</v>
      </c>
      <c r="W50" s="22"/>
      <c r="X50" s="22"/>
      <c r="Y50" s="22"/>
      <c r="Z50" s="22"/>
      <c r="AA50" s="22"/>
      <c r="AB50" s="22"/>
      <c r="AC50" s="22"/>
      <c r="AD50" s="22"/>
      <c r="AE50" s="22">
        <f t="shared" si="10"/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>
        <f t="shared" si="11"/>
        <v>0</v>
      </c>
      <c r="AZ50" s="22">
        <f t="shared" si="12"/>
        <v>0</v>
      </c>
      <c r="BA50" s="22"/>
      <c r="BB50" s="22"/>
      <c r="BC50" s="22">
        <f t="shared" si="13"/>
        <v>0</v>
      </c>
      <c r="BD50" s="22"/>
      <c r="BE50" s="22"/>
      <c r="BF50" s="22"/>
      <c r="BG50" s="22"/>
      <c r="BH50" s="22">
        <f t="shared" si="14"/>
        <v>0</v>
      </c>
      <c r="BI50" s="22"/>
      <c r="BJ50" s="22">
        <f t="shared" si="15"/>
        <v>0</v>
      </c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>
        <f t="shared" si="16"/>
        <v>0</v>
      </c>
      <c r="BV50" s="22"/>
      <c r="BW50" s="22">
        <f>BX50+CK50+CI50</f>
        <v>0</v>
      </c>
      <c r="BX50" s="22">
        <f>BY50+CA50+CF50</f>
        <v>0</v>
      </c>
      <c r="BY50" s="22">
        <f t="shared" si="17"/>
        <v>0</v>
      </c>
      <c r="BZ50" s="22"/>
      <c r="CA50" s="22">
        <f t="shared" si="5"/>
        <v>0</v>
      </c>
      <c r="CB50" s="22"/>
      <c r="CC50" s="22"/>
      <c r="CD50" s="22"/>
      <c r="CE50" s="22"/>
      <c r="CF50" s="22">
        <f t="shared" si="18"/>
        <v>0</v>
      </c>
      <c r="CG50" s="22"/>
      <c r="CH50" s="22"/>
      <c r="CI50" s="22">
        <f t="shared" si="19"/>
        <v>0</v>
      </c>
      <c r="CJ50" s="22"/>
      <c r="CK50" s="22"/>
      <c r="CL50" s="22">
        <f>CM50</f>
        <v>0</v>
      </c>
      <c r="CM50" s="22">
        <f>CN50</f>
        <v>0</v>
      </c>
      <c r="CN50" s="22"/>
      <c r="CO50" s="22">
        <f t="shared" si="20"/>
        <v>0</v>
      </c>
      <c r="CP50" s="22">
        <f t="shared" si="21"/>
        <v>0</v>
      </c>
      <c r="CQ50" s="22"/>
      <c r="CR50" s="22"/>
    </row>
    <row r="51" spans="1:96" s="12" customFormat="1" ht="21" customHeight="1">
      <c r="A51" s="14" t="s">
        <v>63</v>
      </c>
      <c r="B51" s="35"/>
      <c r="C51" s="14" t="s">
        <v>1</v>
      </c>
      <c r="D51" s="24" t="s">
        <v>64</v>
      </c>
      <c r="E51" s="16">
        <f t="shared" si="0"/>
        <v>33927430</v>
      </c>
      <c r="F51" s="16">
        <f aca="true" t="shared" si="40" ref="F51:BQ51">F52+F54+F56+F58+F60</f>
        <v>33224060</v>
      </c>
      <c r="G51" s="16">
        <f t="shared" si="40"/>
        <v>32519142</v>
      </c>
      <c r="H51" s="16">
        <f t="shared" si="40"/>
        <v>26038657</v>
      </c>
      <c r="I51" s="16">
        <f t="shared" si="40"/>
        <v>3453935</v>
      </c>
      <c r="J51" s="16">
        <f t="shared" si="40"/>
        <v>1108722</v>
      </c>
      <c r="K51" s="16">
        <f t="shared" si="40"/>
        <v>0</v>
      </c>
      <c r="L51" s="16">
        <f t="shared" si="40"/>
        <v>161486</v>
      </c>
      <c r="M51" s="16">
        <f t="shared" si="40"/>
        <v>0</v>
      </c>
      <c r="N51" s="16">
        <f t="shared" si="40"/>
        <v>0</v>
      </c>
      <c r="O51" s="16">
        <f t="shared" si="40"/>
        <v>521497</v>
      </c>
      <c r="P51" s="16">
        <f t="shared" si="40"/>
        <v>425739</v>
      </c>
      <c r="Q51" s="16">
        <f t="shared" si="40"/>
        <v>78829</v>
      </c>
      <c r="R51" s="16">
        <f t="shared" si="40"/>
        <v>42224</v>
      </c>
      <c r="S51" s="16">
        <f t="shared" si="40"/>
        <v>36605</v>
      </c>
      <c r="T51" s="16">
        <f t="shared" si="40"/>
        <v>0</v>
      </c>
      <c r="U51" s="16">
        <f t="shared" si="40"/>
        <v>495088</v>
      </c>
      <c r="V51" s="16">
        <f t="shared" si="40"/>
        <v>233582</v>
      </c>
      <c r="W51" s="16">
        <f t="shared" si="40"/>
        <v>67676</v>
      </c>
      <c r="X51" s="16">
        <f t="shared" si="40"/>
        <v>65794</v>
      </c>
      <c r="Y51" s="16">
        <f t="shared" si="40"/>
        <v>45154</v>
      </c>
      <c r="Z51" s="16">
        <f t="shared" si="40"/>
        <v>7206</v>
      </c>
      <c r="AA51" s="16">
        <f t="shared" si="40"/>
        <v>12000</v>
      </c>
      <c r="AB51" s="16">
        <f t="shared" si="40"/>
        <v>0</v>
      </c>
      <c r="AC51" s="16">
        <f t="shared" si="40"/>
        <v>0</v>
      </c>
      <c r="AD51" s="16">
        <f t="shared" si="40"/>
        <v>35752</v>
      </c>
      <c r="AE51" s="16">
        <f t="shared" si="40"/>
        <v>1110329</v>
      </c>
      <c r="AF51" s="16">
        <f t="shared" si="40"/>
        <v>0</v>
      </c>
      <c r="AG51" s="16">
        <f t="shared" si="40"/>
        <v>70474</v>
      </c>
      <c r="AH51" s="16">
        <f t="shared" si="40"/>
        <v>68006</v>
      </c>
      <c r="AI51" s="16">
        <f t="shared" si="40"/>
        <v>0</v>
      </c>
      <c r="AJ51" s="16">
        <f t="shared" si="40"/>
        <v>63713</v>
      </c>
      <c r="AK51" s="16">
        <f t="shared" si="40"/>
        <v>4617</v>
      </c>
      <c r="AL51" s="16">
        <f t="shared" si="40"/>
        <v>48036</v>
      </c>
      <c r="AM51" s="16">
        <f t="shared" si="40"/>
        <v>74435</v>
      </c>
      <c r="AN51" s="16">
        <f t="shared" si="40"/>
        <v>143435</v>
      </c>
      <c r="AO51" s="16">
        <f t="shared" si="40"/>
        <v>0</v>
      </c>
      <c r="AP51" s="16">
        <f t="shared" si="40"/>
        <v>0</v>
      </c>
      <c r="AQ51" s="16">
        <f t="shared" si="40"/>
        <v>32339</v>
      </c>
      <c r="AR51" s="16">
        <f t="shared" si="40"/>
        <v>0</v>
      </c>
      <c r="AS51" s="16">
        <f t="shared" si="40"/>
        <v>524239</v>
      </c>
      <c r="AT51" s="16">
        <f t="shared" si="40"/>
        <v>0</v>
      </c>
      <c r="AU51" s="16">
        <f t="shared" si="40"/>
        <v>0</v>
      </c>
      <c r="AV51" s="16">
        <f t="shared" si="40"/>
        <v>0</v>
      </c>
      <c r="AW51" s="16">
        <f t="shared" si="40"/>
        <v>0</v>
      </c>
      <c r="AX51" s="16">
        <f t="shared" si="40"/>
        <v>81035</v>
      </c>
      <c r="AY51" s="16">
        <f t="shared" si="40"/>
        <v>704918</v>
      </c>
      <c r="AZ51" s="16">
        <f t="shared" si="40"/>
        <v>0</v>
      </c>
      <c r="BA51" s="16">
        <f t="shared" si="40"/>
        <v>0</v>
      </c>
      <c r="BB51" s="16">
        <f t="shared" si="40"/>
        <v>0</v>
      </c>
      <c r="BC51" s="16">
        <f t="shared" si="40"/>
        <v>0</v>
      </c>
      <c r="BD51" s="16">
        <f t="shared" si="40"/>
        <v>0</v>
      </c>
      <c r="BE51" s="16">
        <f t="shared" si="40"/>
        <v>0</v>
      </c>
      <c r="BF51" s="16">
        <f t="shared" si="40"/>
        <v>0</v>
      </c>
      <c r="BG51" s="16">
        <f t="shared" si="40"/>
        <v>0</v>
      </c>
      <c r="BH51" s="16">
        <f t="shared" si="40"/>
        <v>532696</v>
      </c>
      <c r="BI51" s="16">
        <f t="shared" si="40"/>
        <v>532696</v>
      </c>
      <c r="BJ51" s="16">
        <f t="shared" si="40"/>
        <v>172222</v>
      </c>
      <c r="BK51" s="16">
        <f t="shared" si="40"/>
        <v>0</v>
      </c>
      <c r="BL51" s="16">
        <f t="shared" si="40"/>
        <v>0</v>
      </c>
      <c r="BM51" s="16">
        <f t="shared" si="40"/>
        <v>0</v>
      </c>
      <c r="BN51" s="16">
        <f t="shared" si="40"/>
        <v>0</v>
      </c>
      <c r="BO51" s="16">
        <f t="shared" si="40"/>
        <v>0</v>
      </c>
      <c r="BP51" s="16">
        <f t="shared" si="40"/>
        <v>0</v>
      </c>
      <c r="BQ51" s="16">
        <f t="shared" si="40"/>
        <v>0</v>
      </c>
      <c r="BR51" s="16">
        <f aca="true" t="shared" si="41" ref="BR51:CR51">BR52+BR54+BR56+BR58+BR60</f>
        <v>0</v>
      </c>
      <c r="BS51" s="16">
        <f t="shared" si="41"/>
        <v>39087</v>
      </c>
      <c r="BT51" s="16">
        <f t="shared" si="41"/>
        <v>133135</v>
      </c>
      <c r="BU51" s="16">
        <f t="shared" si="41"/>
        <v>0</v>
      </c>
      <c r="BV51" s="16">
        <f t="shared" si="41"/>
        <v>0</v>
      </c>
      <c r="BW51" s="16">
        <f t="shared" si="41"/>
        <v>703370</v>
      </c>
      <c r="BX51" s="16">
        <f t="shared" si="41"/>
        <v>703370</v>
      </c>
      <c r="BY51" s="16">
        <f t="shared" si="41"/>
        <v>703370</v>
      </c>
      <c r="BZ51" s="16">
        <f t="shared" si="41"/>
        <v>703370</v>
      </c>
      <c r="CA51" s="16">
        <f t="shared" si="5"/>
        <v>0</v>
      </c>
      <c r="CB51" s="16">
        <f t="shared" si="41"/>
        <v>0</v>
      </c>
      <c r="CC51" s="16">
        <f t="shared" si="41"/>
        <v>0</v>
      </c>
      <c r="CD51" s="16">
        <f t="shared" si="41"/>
        <v>0</v>
      </c>
      <c r="CE51" s="16">
        <f t="shared" si="41"/>
        <v>0</v>
      </c>
      <c r="CF51" s="16">
        <f t="shared" si="41"/>
        <v>0</v>
      </c>
      <c r="CG51" s="16">
        <f t="shared" si="41"/>
        <v>0</v>
      </c>
      <c r="CH51" s="16">
        <f t="shared" si="41"/>
        <v>0</v>
      </c>
      <c r="CI51" s="16">
        <f t="shared" si="41"/>
        <v>0</v>
      </c>
      <c r="CJ51" s="16">
        <f t="shared" si="41"/>
        <v>0</v>
      </c>
      <c r="CK51" s="16">
        <f t="shared" si="41"/>
        <v>0</v>
      </c>
      <c r="CL51" s="16">
        <f t="shared" si="41"/>
        <v>0</v>
      </c>
      <c r="CM51" s="16">
        <f t="shared" si="41"/>
        <v>0</v>
      </c>
      <c r="CN51" s="16">
        <f t="shared" si="41"/>
        <v>0</v>
      </c>
      <c r="CO51" s="16">
        <f t="shared" si="41"/>
        <v>0</v>
      </c>
      <c r="CP51" s="16">
        <f t="shared" si="41"/>
        <v>0</v>
      </c>
      <c r="CQ51" s="16">
        <f t="shared" si="41"/>
        <v>0</v>
      </c>
      <c r="CR51" s="16">
        <f t="shared" si="41"/>
        <v>0</v>
      </c>
    </row>
    <row r="52" spans="1:96" s="12" customFormat="1" ht="12.75">
      <c r="A52" s="17" t="s">
        <v>7</v>
      </c>
      <c r="B52" s="17" t="s">
        <v>3</v>
      </c>
      <c r="C52" s="17" t="s">
        <v>1</v>
      </c>
      <c r="D52" s="18" t="s">
        <v>65</v>
      </c>
      <c r="E52" s="19">
        <f t="shared" si="0"/>
        <v>3228048</v>
      </c>
      <c r="F52" s="19">
        <f aca="true" t="shared" si="42" ref="F52:BQ52">F53</f>
        <v>3162236</v>
      </c>
      <c r="G52" s="19">
        <f t="shared" si="42"/>
        <v>3152497</v>
      </c>
      <c r="H52" s="19">
        <f t="shared" si="42"/>
        <v>2423239</v>
      </c>
      <c r="I52" s="19">
        <f t="shared" si="42"/>
        <v>387742</v>
      </c>
      <c r="J52" s="19">
        <f t="shared" si="42"/>
        <v>117987</v>
      </c>
      <c r="K52" s="19">
        <f t="shared" si="42"/>
        <v>0</v>
      </c>
      <c r="L52" s="19">
        <f t="shared" si="42"/>
        <v>15463</v>
      </c>
      <c r="M52" s="19">
        <f t="shared" si="42"/>
        <v>0</v>
      </c>
      <c r="N52" s="19">
        <f t="shared" si="42"/>
        <v>0</v>
      </c>
      <c r="O52" s="19">
        <f t="shared" si="42"/>
        <v>75055</v>
      </c>
      <c r="P52" s="19">
        <f t="shared" si="42"/>
        <v>27469</v>
      </c>
      <c r="Q52" s="19">
        <f t="shared" si="42"/>
        <v>9487</v>
      </c>
      <c r="R52" s="19">
        <f t="shared" si="42"/>
        <v>0</v>
      </c>
      <c r="S52" s="19">
        <f t="shared" si="42"/>
        <v>9487</v>
      </c>
      <c r="T52" s="19">
        <f t="shared" si="42"/>
        <v>0</v>
      </c>
      <c r="U52" s="19">
        <f t="shared" si="42"/>
        <v>83606</v>
      </c>
      <c r="V52" s="19">
        <f t="shared" si="42"/>
        <v>23593</v>
      </c>
      <c r="W52" s="19">
        <f t="shared" si="42"/>
        <v>1201</v>
      </c>
      <c r="X52" s="19">
        <f t="shared" si="42"/>
        <v>0</v>
      </c>
      <c r="Y52" s="19">
        <f t="shared" si="42"/>
        <v>11143</v>
      </c>
      <c r="Z52" s="19">
        <f t="shared" si="42"/>
        <v>1247</v>
      </c>
      <c r="AA52" s="19">
        <f t="shared" si="42"/>
        <v>904</v>
      </c>
      <c r="AB52" s="19">
        <f t="shared" si="42"/>
        <v>0</v>
      </c>
      <c r="AC52" s="19">
        <f t="shared" si="42"/>
        <v>0</v>
      </c>
      <c r="AD52" s="19">
        <f t="shared" si="42"/>
        <v>9098</v>
      </c>
      <c r="AE52" s="19">
        <f t="shared" si="42"/>
        <v>106843</v>
      </c>
      <c r="AF52" s="19">
        <f t="shared" si="42"/>
        <v>0</v>
      </c>
      <c r="AG52" s="19">
        <f t="shared" si="42"/>
        <v>2944</v>
      </c>
      <c r="AH52" s="19">
        <f t="shared" si="42"/>
        <v>8393</v>
      </c>
      <c r="AI52" s="19">
        <f t="shared" si="42"/>
        <v>0</v>
      </c>
      <c r="AJ52" s="19">
        <f t="shared" si="42"/>
        <v>14706</v>
      </c>
      <c r="AK52" s="19">
        <f t="shared" si="42"/>
        <v>0</v>
      </c>
      <c r="AL52" s="19">
        <f t="shared" si="42"/>
        <v>3654</v>
      </c>
      <c r="AM52" s="19">
        <f t="shared" si="42"/>
        <v>7500</v>
      </c>
      <c r="AN52" s="19">
        <f t="shared" si="42"/>
        <v>69646</v>
      </c>
      <c r="AO52" s="19">
        <f t="shared" si="42"/>
        <v>0</v>
      </c>
      <c r="AP52" s="19">
        <f t="shared" si="42"/>
        <v>0</v>
      </c>
      <c r="AQ52" s="19">
        <f t="shared" si="42"/>
        <v>0</v>
      </c>
      <c r="AR52" s="19">
        <f t="shared" si="42"/>
        <v>0</v>
      </c>
      <c r="AS52" s="19">
        <f t="shared" si="42"/>
        <v>0</v>
      </c>
      <c r="AT52" s="19">
        <f t="shared" si="42"/>
        <v>0</v>
      </c>
      <c r="AU52" s="19">
        <f t="shared" si="42"/>
        <v>0</v>
      </c>
      <c r="AV52" s="19">
        <f t="shared" si="42"/>
        <v>0</v>
      </c>
      <c r="AW52" s="19">
        <f t="shared" si="42"/>
        <v>0</v>
      </c>
      <c r="AX52" s="19">
        <f t="shared" si="42"/>
        <v>0</v>
      </c>
      <c r="AY52" s="19">
        <f t="shared" si="42"/>
        <v>9739</v>
      </c>
      <c r="AZ52" s="19">
        <f t="shared" si="42"/>
        <v>0</v>
      </c>
      <c r="BA52" s="19">
        <f t="shared" si="42"/>
        <v>0</v>
      </c>
      <c r="BB52" s="19">
        <f t="shared" si="42"/>
        <v>0</v>
      </c>
      <c r="BC52" s="19">
        <f t="shared" si="42"/>
        <v>0</v>
      </c>
      <c r="BD52" s="19">
        <f t="shared" si="42"/>
        <v>0</v>
      </c>
      <c r="BE52" s="19">
        <f t="shared" si="42"/>
        <v>0</v>
      </c>
      <c r="BF52" s="19">
        <f t="shared" si="42"/>
        <v>0</v>
      </c>
      <c r="BG52" s="19">
        <f t="shared" si="42"/>
        <v>0</v>
      </c>
      <c r="BH52" s="19">
        <f t="shared" si="42"/>
        <v>0</v>
      </c>
      <c r="BI52" s="19">
        <f t="shared" si="42"/>
        <v>0</v>
      </c>
      <c r="BJ52" s="19">
        <f t="shared" si="42"/>
        <v>9739</v>
      </c>
      <c r="BK52" s="19">
        <f t="shared" si="42"/>
        <v>0</v>
      </c>
      <c r="BL52" s="19">
        <f t="shared" si="42"/>
        <v>0</v>
      </c>
      <c r="BM52" s="19">
        <f t="shared" si="42"/>
        <v>0</v>
      </c>
      <c r="BN52" s="19">
        <f t="shared" si="42"/>
        <v>0</v>
      </c>
      <c r="BO52" s="19">
        <f t="shared" si="42"/>
        <v>0</v>
      </c>
      <c r="BP52" s="19">
        <f t="shared" si="42"/>
        <v>0</v>
      </c>
      <c r="BQ52" s="19">
        <f t="shared" si="42"/>
        <v>0</v>
      </c>
      <c r="BR52" s="19">
        <f aca="true" t="shared" si="43" ref="BR52:CR52">BR53</f>
        <v>0</v>
      </c>
      <c r="BS52" s="19">
        <f t="shared" si="43"/>
        <v>9739</v>
      </c>
      <c r="BT52" s="19">
        <f t="shared" si="43"/>
        <v>0</v>
      </c>
      <c r="BU52" s="19">
        <f t="shared" si="43"/>
        <v>0</v>
      </c>
      <c r="BV52" s="19">
        <f t="shared" si="43"/>
        <v>0</v>
      </c>
      <c r="BW52" s="19">
        <f t="shared" si="43"/>
        <v>65812</v>
      </c>
      <c r="BX52" s="19">
        <f t="shared" si="43"/>
        <v>65812</v>
      </c>
      <c r="BY52" s="19">
        <f t="shared" si="43"/>
        <v>65812</v>
      </c>
      <c r="BZ52" s="19">
        <f t="shared" si="43"/>
        <v>65812</v>
      </c>
      <c r="CA52" s="19">
        <f t="shared" si="5"/>
        <v>0</v>
      </c>
      <c r="CB52" s="19">
        <f t="shared" si="43"/>
        <v>0</v>
      </c>
      <c r="CC52" s="19">
        <f t="shared" si="43"/>
        <v>0</v>
      </c>
      <c r="CD52" s="19">
        <f t="shared" si="43"/>
        <v>0</v>
      </c>
      <c r="CE52" s="19">
        <f t="shared" si="43"/>
        <v>0</v>
      </c>
      <c r="CF52" s="19">
        <f t="shared" si="43"/>
        <v>0</v>
      </c>
      <c r="CG52" s="19">
        <f t="shared" si="43"/>
        <v>0</v>
      </c>
      <c r="CH52" s="19">
        <f t="shared" si="43"/>
        <v>0</v>
      </c>
      <c r="CI52" s="19">
        <f t="shared" si="43"/>
        <v>0</v>
      </c>
      <c r="CJ52" s="19">
        <f t="shared" si="43"/>
        <v>0</v>
      </c>
      <c r="CK52" s="19">
        <f t="shared" si="43"/>
        <v>0</v>
      </c>
      <c r="CL52" s="19">
        <f t="shared" si="43"/>
        <v>0</v>
      </c>
      <c r="CM52" s="19">
        <f t="shared" si="43"/>
        <v>0</v>
      </c>
      <c r="CN52" s="19">
        <f t="shared" si="43"/>
        <v>0</v>
      </c>
      <c r="CO52" s="19">
        <f t="shared" si="43"/>
        <v>0</v>
      </c>
      <c r="CP52" s="19">
        <f t="shared" si="43"/>
        <v>0</v>
      </c>
      <c r="CQ52" s="19">
        <f t="shared" si="43"/>
        <v>0</v>
      </c>
      <c r="CR52" s="19">
        <f t="shared" si="43"/>
        <v>0</v>
      </c>
    </row>
    <row r="53" spans="1:96" ht="12.75">
      <c r="A53" s="20" t="s">
        <v>1</v>
      </c>
      <c r="B53" s="20" t="s">
        <v>1</v>
      </c>
      <c r="C53" s="20" t="s">
        <v>66</v>
      </c>
      <c r="D53" s="21" t="s">
        <v>67</v>
      </c>
      <c r="E53" s="22">
        <f t="shared" si="0"/>
        <v>3228048</v>
      </c>
      <c r="F53" s="22">
        <f t="shared" si="6"/>
        <v>3162236</v>
      </c>
      <c r="G53" s="22">
        <f t="shared" si="24"/>
        <v>3152497</v>
      </c>
      <c r="H53" s="22">
        <f>2264617+158622</f>
        <v>2423239</v>
      </c>
      <c r="I53" s="22">
        <f>380921+6821</f>
        <v>387742</v>
      </c>
      <c r="J53" s="22">
        <f t="shared" si="7"/>
        <v>117987</v>
      </c>
      <c r="K53" s="22">
        <v>0</v>
      </c>
      <c r="L53" s="22">
        <v>15463</v>
      </c>
      <c r="M53" s="22">
        <v>0</v>
      </c>
      <c r="N53" s="22">
        <v>0</v>
      </c>
      <c r="O53" s="22">
        <v>75055</v>
      </c>
      <c r="P53" s="22">
        <v>27469</v>
      </c>
      <c r="Q53" s="22">
        <f t="shared" si="8"/>
        <v>9487</v>
      </c>
      <c r="R53" s="22">
        <v>0</v>
      </c>
      <c r="S53" s="22">
        <v>9487</v>
      </c>
      <c r="T53" s="22">
        <v>0</v>
      </c>
      <c r="U53" s="22">
        <v>83606</v>
      </c>
      <c r="V53" s="22">
        <f t="shared" si="9"/>
        <v>23593</v>
      </c>
      <c r="W53" s="22">
        <v>1201</v>
      </c>
      <c r="X53" s="22">
        <v>0</v>
      </c>
      <c r="Y53" s="22">
        <v>11143</v>
      </c>
      <c r="Z53" s="22">
        <v>1247</v>
      </c>
      <c r="AA53" s="22">
        <v>904</v>
      </c>
      <c r="AB53" s="22">
        <v>0</v>
      </c>
      <c r="AC53" s="22">
        <v>0</v>
      </c>
      <c r="AD53" s="22">
        <v>9098</v>
      </c>
      <c r="AE53" s="22">
        <f t="shared" si="10"/>
        <v>106843</v>
      </c>
      <c r="AF53" s="22">
        <v>0</v>
      </c>
      <c r="AG53" s="22">
        <v>2944</v>
      </c>
      <c r="AH53" s="22">
        <v>8393</v>
      </c>
      <c r="AI53" s="22">
        <v>0</v>
      </c>
      <c r="AJ53" s="22">
        <v>14706</v>
      </c>
      <c r="AK53" s="22">
        <v>0</v>
      </c>
      <c r="AL53" s="22">
        <v>3654</v>
      </c>
      <c r="AM53" s="22">
        <v>7500</v>
      </c>
      <c r="AN53" s="22">
        <v>69646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f t="shared" si="11"/>
        <v>9739</v>
      </c>
      <c r="AZ53" s="22">
        <f t="shared" si="12"/>
        <v>0</v>
      </c>
      <c r="BA53" s="22">
        <v>0</v>
      </c>
      <c r="BB53" s="22">
        <v>0</v>
      </c>
      <c r="BC53" s="22">
        <f t="shared" si="13"/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f t="shared" si="14"/>
        <v>0</v>
      </c>
      <c r="BI53" s="22">
        <v>0</v>
      </c>
      <c r="BJ53" s="22">
        <f t="shared" si="15"/>
        <v>9739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9739</v>
      </c>
      <c r="BT53" s="22">
        <v>0</v>
      </c>
      <c r="BU53" s="22">
        <f t="shared" si="16"/>
        <v>0</v>
      </c>
      <c r="BV53" s="22">
        <v>0</v>
      </c>
      <c r="BW53" s="22">
        <f>BX53+CK53+CI53</f>
        <v>65812</v>
      </c>
      <c r="BX53" s="22">
        <f>BY53+CA53+CF53</f>
        <v>65812</v>
      </c>
      <c r="BY53" s="22">
        <f t="shared" si="17"/>
        <v>65812</v>
      </c>
      <c r="BZ53" s="22">
        <v>65812</v>
      </c>
      <c r="CA53" s="22">
        <f t="shared" si="5"/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f t="shared" si="18"/>
        <v>0</v>
      </c>
      <c r="CG53" s="22">
        <v>0</v>
      </c>
      <c r="CH53" s="22">
        <v>0</v>
      </c>
      <c r="CI53" s="22">
        <f t="shared" si="19"/>
        <v>0</v>
      </c>
      <c r="CJ53" s="22">
        <v>0</v>
      </c>
      <c r="CK53" s="22">
        <v>0</v>
      </c>
      <c r="CL53" s="22">
        <f>CM53</f>
        <v>0</v>
      </c>
      <c r="CM53" s="22">
        <f>CN53</f>
        <v>0</v>
      </c>
      <c r="CN53" s="22">
        <v>0</v>
      </c>
      <c r="CO53" s="22">
        <f t="shared" si="20"/>
        <v>0</v>
      </c>
      <c r="CP53" s="22">
        <f t="shared" si="21"/>
        <v>0</v>
      </c>
      <c r="CQ53" s="22">
        <v>0</v>
      </c>
      <c r="CR53" s="22">
        <v>0</v>
      </c>
    </row>
    <row r="54" spans="1:96" s="12" customFormat="1" ht="12.75">
      <c r="A54" s="17" t="s">
        <v>7</v>
      </c>
      <c r="B54" s="17" t="s">
        <v>7</v>
      </c>
      <c r="C54" s="17" t="s">
        <v>1</v>
      </c>
      <c r="D54" s="25" t="s">
        <v>68</v>
      </c>
      <c r="E54" s="19">
        <f t="shared" si="0"/>
        <v>7230083</v>
      </c>
      <c r="F54" s="19">
        <f aca="true" t="shared" si="44" ref="F54:BQ54">F55</f>
        <v>7063249</v>
      </c>
      <c r="G54" s="19">
        <f t="shared" si="44"/>
        <v>7052149</v>
      </c>
      <c r="H54" s="19">
        <f t="shared" si="44"/>
        <v>5733250</v>
      </c>
      <c r="I54" s="19">
        <f t="shared" si="44"/>
        <v>734240</v>
      </c>
      <c r="J54" s="19">
        <f t="shared" si="44"/>
        <v>333445</v>
      </c>
      <c r="K54" s="19">
        <f t="shared" si="44"/>
        <v>0</v>
      </c>
      <c r="L54" s="19">
        <f t="shared" si="44"/>
        <v>63914</v>
      </c>
      <c r="M54" s="19">
        <f t="shared" si="44"/>
        <v>0</v>
      </c>
      <c r="N54" s="19">
        <f t="shared" si="44"/>
        <v>0</v>
      </c>
      <c r="O54" s="19">
        <f t="shared" si="44"/>
        <v>176845</v>
      </c>
      <c r="P54" s="19">
        <f t="shared" si="44"/>
        <v>92686</v>
      </c>
      <c r="Q54" s="19">
        <f t="shared" si="44"/>
        <v>31213</v>
      </c>
      <c r="R54" s="19">
        <f t="shared" si="44"/>
        <v>13630</v>
      </c>
      <c r="S54" s="19">
        <f t="shared" si="44"/>
        <v>17583</v>
      </c>
      <c r="T54" s="19">
        <f t="shared" si="44"/>
        <v>0</v>
      </c>
      <c r="U54" s="19">
        <f t="shared" si="44"/>
        <v>48423</v>
      </c>
      <c r="V54" s="19">
        <f t="shared" si="44"/>
        <v>33373</v>
      </c>
      <c r="W54" s="19">
        <f t="shared" si="44"/>
        <v>0</v>
      </c>
      <c r="X54" s="19">
        <f t="shared" si="44"/>
        <v>23253</v>
      </c>
      <c r="Y54" s="19">
        <f t="shared" si="44"/>
        <v>6284</v>
      </c>
      <c r="Z54" s="19">
        <f t="shared" si="44"/>
        <v>1125</v>
      </c>
      <c r="AA54" s="19">
        <f t="shared" si="44"/>
        <v>2711</v>
      </c>
      <c r="AB54" s="19">
        <f t="shared" si="44"/>
        <v>0</v>
      </c>
      <c r="AC54" s="19">
        <f t="shared" si="44"/>
        <v>0</v>
      </c>
      <c r="AD54" s="19">
        <f t="shared" si="44"/>
        <v>0</v>
      </c>
      <c r="AE54" s="19">
        <f t="shared" si="44"/>
        <v>138205</v>
      </c>
      <c r="AF54" s="19">
        <f t="shared" si="44"/>
        <v>0</v>
      </c>
      <c r="AG54" s="19">
        <f t="shared" si="44"/>
        <v>14464</v>
      </c>
      <c r="AH54" s="19">
        <f t="shared" si="44"/>
        <v>6094</v>
      </c>
      <c r="AI54" s="19">
        <f t="shared" si="44"/>
        <v>0</v>
      </c>
      <c r="AJ54" s="19">
        <f t="shared" si="44"/>
        <v>12464</v>
      </c>
      <c r="AK54" s="19">
        <f t="shared" si="44"/>
        <v>0</v>
      </c>
      <c r="AL54" s="19">
        <f t="shared" si="44"/>
        <v>37074</v>
      </c>
      <c r="AM54" s="19">
        <f t="shared" si="44"/>
        <v>4935</v>
      </c>
      <c r="AN54" s="19">
        <f t="shared" si="44"/>
        <v>35599</v>
      </c>
      <c r="AO54" s="19">
        <f t="shared" si="44"/>
        <v>0</v>
      </c>
      <c r="AP54" s="19">
        <f t="shared" si="44"/>
        <v>0</v>
      </c>
      <c r="AQ54" s="19">
        <f t="shared" si="44"/>
        <v>23575</v>
      </c>
      <c r="AR54" s="19">
        <f t="shared" si="44"/>
        <v>0</v>
      </c>
      <c r="AS54" s="19">
        <f t="shared" si="44"/>
        <v>0</v>
      </c>
      <c r="AT54" s="19">
        <f t="shared" si="44"/>
        <v>0</v>
      </c>
      <c r="AU54" s="19">
        <f t="shared" si="44"/>
        <v>0</v>
      </c>
      <c r="AV54" s="19">
        <f t="shared" si="44"/>
        <v>0</v>
      </c>
      <c r="AW54" s="19">
        <f t="shared" si="44"/>
        <v>0</v>
      </c>
      <c r="AX54" s="19">
        <f t="shared" si="44"/>
        <v>4000</v>
      </c>
      <c r="AY54" s="19">
        <f t="shared" si="44"/>
        <v>11100</v>
      </c>
      <c r="AZ54" s="19">
        <f t="shared" si="44"/>
        <v>0</v>
      </c>
      <c r="BA54" s="19">
        <f t="shared" si="44"/>
        <v>0</v>
      </c>
      <c r="BB54" s="19">
        <f t="shared" si="44"/>
        <v>0</v>
      </c>
      <c r="BC54" s="19">
        <f t="shared" si="44"/>
        <v>0</v>
      </c>
      <c r="BD54" s="19">
        <f t="shared" si="44"/>
        <v>0</v>
      </c>
      <c r="BE54" s="19">
        <f t="shared" si="44"/>
        <v>0</v>
      </c>
      <c r="BF54" s="19">
        <f t="shared" si="44"/>
        <v>0</v>
      </c>
      <c r="BG54" s="19">
        <f t="shared" si="44"/>
        <v>0</v>
      </c>
      <c r="BH54" s="19">
        <f t="shared" si="44"/>
        <v>0</v>
      </c>
      <c r="BI54" s="19">
        <f t="shared" si="44"/>
        <v>0</v>
      </c>
      <c r="BJ54" s="19">
        <f t="shared" si="44"/>
        <v>11100</v>
      </c>
      <c r="BK54" s="19">
        <f t="shared" si="44"/>
        <v>0</v>
      </c>
      <c r="BL54" s="19">
        <f t="shared" si="44"/>
        <v>0</v>
      </c>
      <c r="BM54" s="19">
        <f t="shared" si="44"/>
        <v>0</v>
      </c>
      <c r="BN54" s="19">
        <f t="shared" si="44"/>
        <v>0</v>
      </c>
      <c r="BO54" s="19">
        <f t="shared" si="44"/>
        <v>0</v>
      </c>
      <c r="BP54" s="19">
        <f t="shared" si="44"/>
        <v>0</v>
      </c>
      <c r="BQ54" s="19">
        <f t="shared" si="44"/>
        <v>0</v>
      </c>
      <c r="BR54" s="19">
        <f aca="true" t="shared" si="45" ref="BR54:CR54">BR55</f>
        <v>0</v>
      </c>
      <c r="BS54" s="19">
        <f t="shared" si="45"/>
        <v>11100</v>
      </c>
      <c r="BT54" s="19">
        <f t="shared" si="45"/>
        <v>0</v>
      </c>
      <c r="BU54" s="19">
        <f t="shared" si="45"/>
        <v>0</v>
      </c>
      <c r="BV54" s="19">
        <f t="shared" si="45"/>
        <v>0</v>
      </c>
      <c r="BW54" s="19">
        <f t="shared" si="45"/>
        <v>166834</v>
      </c>
      <c r="BX54" s="19">
        <f t="shared" si="45"/>
        <v>166834</v>
      </c>
      <c r="BY54" s="19">
        <f t="shared" si="45"/>
        <v>166834</v>
      </c>
      <c r="BZ54" s="19">
        <f t="shared" si="45"/>
        <v>166834</v>
      </c>
      <c r="CA54" s="19">
        <f t="shared" si="5"/>
        <v>0</v>
      </c>
      <c r="CB54" s="19">
        <f t="shared" si="45"/>
        <v>0</v>
      </c>
      <c r="CC54" s="19">
        <f t="shared" si="45"/>
        <v>0</v>
      </c>
      <c r="CD54" s="19">
        <f t="shared" si="45"/>
        <v>0</v>
      </c>
      <c r="CE54" s="19">
        <f t="shared" si="45"/>
        <v>0</v>
      </c>
      <c r="CF54" s="19">
        <f t="shared" si="45"/>
        <v>0</v>
      </c>
      <c r="CG54" s="19">
        <f t="shared" si="45"/>
        <v>0</v>
      </c>
      <c r="CH54" s="19">
        <f t="shared" si="45"/>
        <v>0</v>
      </c>
      <c r="CI54" s="19">
        <f t="shared" si="45"/>
        <v>0</v>
      </c>
      <c r="CJ54" s="19">
        <f t="shared" si="45"/>
        <v>0</v>
      </c>
      <c r="CK54" s="19">
        <f t="shared" si="45"/>
        <v>0</v>
      </c>
      <c r="CL54" s="19">
        <f t="shared" si="45"/>
        <v>0</v>
      </c>
      <c r="CM54" s="19">
        <f t="shared" si="45"/>
        <v>0</v>
      </c>
      <c r="CN54" s="19">
        <f t="shared" si="45"/>
        <v>0</v>
      </c>
      <c r="CO54" s="19">
        <f t="shared" si="45"/>
        <v>0</v>
      </c>
      <c r="CP54" s="19">
        <f t="shared" si="45"/>
        <v>0</v>
      </c>
      <c r="CQ54" s="19">
        <f t="shared" si="45"/>
        <v>0</v>
      </c>
      <c r="CR54" s="19">
        <f t="shared" si="45"/>
        <v>0</v>
      </c>
    </row>
    <row r="55" spans="1:96" ht="12.75">
      <c r="A55" s="20" t="s">
        <v>1</v>
      </c>
      <c r="B55" s="20" t="s">
        <v>1</v>
      </c>
      <c r="C55" s="20" t="s">
        <v>69</v>
      </c>
      <c r="D55" s="21" t="s">
        <v>70</v>
      </c>
      <c r="E55" s="22">
        <f t="shared" si="0"/>
        <v>7230083</v>
      </c>
      <c r="F55" s="22">
        <f t="shared" si="6"/>
        <v>7063249</v>
      </c>
      <c r="G55" s="22">
        <f t="shared" si="24"/>
        <v>7052149</v>
      </c>
      <c r="H55" s="22">
        <f>5729506+3744</f>
        <v>5733250</v>
      </c>
      <c r="I55" s="22">
        <f>731487+2753</f>
        <v>734240</v>
      </c>
      <c r="J55" s="22">
        <f t="shared" si="7"/>
        <v>333445</v>
      </c>
      <c r="K55" s="22">
        <v>0</v>
      </c>
      <c r="L55" s="22">
        <v>63914</v>
      </c>
      <c r="M55" s="22">
        <v>0</v>
      </c>
      <c r="N55" s="22">
        <v>0</v>
      </c>
      <c r="O55" s="22">
        <v>176845</v>
      </c>
      <c r="P55" s="22">
        <v>92686</v>
      </c>
      <c r="Q55" s="22">
        <f t="shared" si="8"/>
        <v>31213</v>
      </c>
      <c r="R55" s="22">
        <v>13630</v>
      </c>
      <c r="S55" s="22">
        <v>17583</v>
      </c>
      <c r="T55" s="22">
        <v>0</v>
      </c>
      <c r="U55" s="22">
        <v>48423</v>
      </c>
      <c r="V55" s="22">
        <f t="shared" si="9"/>
        <v>33373</v>
      </c>
      <c r="W55" s="22">
        <v>0</v>
      </c>
      <c r="X55" s="22">
        <v>23253</v>
      </c>
      <c r="Y55" s="22">
        <v>6284</v>
      </c>
      <c r="Z55" s="22">
        <v>1125</v>
      </c>
      <c r="AA55" s="22">
        <v>2711</v>
      </c>
      <c r="AB55" s="22">
        <v>0</v>
      </c>
      <c r="AC55" s="22">
        <v>0</v>
      </c>
      <c r="AD55" s="22">
        <v>0</v>
      </c>
      <c r="AE55" s="22">
        <f t="shared" si="10"/>
        <v>138205</v>
      </c>
      <c r="AF55" s="22">
        <v>0</v>
      </c>
      <c r="AG55" s="22">
        <v>14464</v>
      </c>
      <c r="AH55" s="22">
        <v>6094</v>
      </c>
      <c r="AI55" s="22">
        <v>0</v>
      </c>
      <c r="AJ55" s="22">
        <v>12464</v>
      </c>
      <c r="AK55" s="22">
        <v>0</v>
      </c>
      <c r="AL55" s="22">
        <v>37074</v>
      </c>
      <c r="AM55" s="22">
        <v>4935</v>
      </c>
      <c r="AN55" s="22">
        <v>35599</v>
      </c>
      <c r="AO55" s="22">
        <v>0</v>
      </c>
      <c r="AP55" s="22">
        <v>0</v>
      </c>
      <c r="AQ55" s="22">
        <v>23575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4000</v>
      </c>
      <c r="AY55" s="22">
        <f t="shared" si="11"/>
        <v>11100</v>
      </c>
      <c r="AZ55" s="22">
        <f t="shared" si="12"/>
        <v>0</v>
      </c>
      <c r="BA55" s="22">
        <v>0</v>
      </c>
      <c r="BB55" s="22">
        <v>0</v>
      </c>
      <c r="BC55" s="22">
        <f t="shared" si="13"/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f t="shared" si="14"/>
        <v>0</v>
      </c>
      <c r="BI55" s="22">
        <v>0</v>
      </c>
      <c r="BJ55" s="22">
        <f t="shared" si="15"/>
        <v>11100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11100</v>
      </c>
      <c r="BT55" s="22">
        <v>0</v>
      </c>
      <c r="BU55" s="22">
        <f t="shared" si="16"/>
        <v>0</v>
      </c>
      <c r="BV55" s="22">
        <v>0</v>
      </c>
      <c r="BW55" s="22">
        <f>BX55+CK55+CI55</f>
        <v>166834</v>
      </c>
      <c r="BX55" s="22">
        <f>BY55+CA55+CF55</f>
        <v>166834</v>
      </c>
      <c r="BY55" s="22">
        <f t="shared" si="17"/>
        <v>166834</v>
      </c>
      <c r="BZ55" s="22">
        <v>166834</v>
      </c>
      <c r="CA55" s="22">
        <f t="shared" si="5"/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f t="shared" si="18"/>
        <v>0</v>
      </c>
      <c r="CG55" s="22">
        <v>0</v>
      </c>
      <c r="CH55" s="22">
        <v>0</v>
      </c>
      <c r="CI55" s="22">
        <f t="shared" si="19"/>
        <v>0</v>
      </c>
      <c r="CJ55" s="22">
        <v>0</v>
      </c>
      <c r="CK55" s="22">
        <v>0</v>
      </c>
      <c r="CL55" s="22">
        <f>CM55</f>
        <v>0</v>
      </c>
      <c r="CM55" s="22">
        <f>CN55</f>
        <v>0</v>
      </c>
      <c r="CN55" s="22">
        <v>0</v>
      </c>
      <c r="CO55" s="22">
        <f t="shared" si="20"/>
        <v>0</v>
      </c>
      <c r="CP55" s="22">
        <f t="shared" si="21"/>
        <v>0</v>
      </c>
      <c r="CQ55" s="22">
        <v>0</v>
      </c>
      <c r="CR55" s="22">
        <v>0</v>
      </c>
    </row>
    <row r="56" spans="1:96" s="12" customFormat="1" ht="12.75">
      <c r="A56" s="17" t="s">
        <v>7</v>
      </c>
      <c r="B56" s="17" t="s">
        <v>15</v>
      </c>
      <c r="C56" s="17" t="s">
        <v>1</v>
      </c>
      <c r="D56" s="25" t="s">
        <v>71</v>
      </c>
      <c r="E56" s="19">
        <f t="shared" si="0"/>
        <v>18896610</v>
      </c>
      <c r="F56" s="19">
        <f aca="true" t="shared" si="46" ref="F56:BQ56">F57</f>
        <v>18482592</v>
      </c>
      <c r="G56" s="19">
        <f t="shared" si="46"/>
        <v>17816761</v>
      </c>
      <c r="H56" s="19">
        <f t="shared" si="46"/>
        <v>14734182</v>
      </c>
      <c r="I56" s="19">
        <f t="shared" si="46"/>
        <v>2050326</v>
      </c>
      <c r="J56" s="19">
        <f t="shared" si="46"/>
        <v>432075</v>
      </c>
      <c r="K56" s="19">
        <f t="shared" si="46"/>
        <v>0</v>
      </c>
      <c r="L56" s="19">
        <f t="shared" si="46"/>
        <v>36797</v>
      </c>
      <c r="M56" s="19">
        <f t="shared" si="46"/>
        <v>0</v>
      </c>
      <c r="N56" s="19">
        <f t="shared" si="46"/>
        <v>0</v>
      </c>
      <c r="O56" s="19">
        <f t="shared" si="46"/>
        <v>146867</v>
      </c>
      <c r="P56" s="19">
        <f t="shared" si="46"/>
        <v>248411</v>
      </c>
      <c r="Q56" s="19">
        <f t="shared" si="46"/>
        <v>28594</v>
      </c>
      <c r="R56" s="19">
        <f t="shared" si="46"/>
        <v>28594</v>
      </c>
      <c r="S56" s="19">
        <f t="shared" si="46"/>
        <v>0</v>
      </c>
      <c r="T56" s="19">
        <f t="shared" si="46"/>
        <v>0</v>
      </c>
      <c r="U56" s="19">
        <f t="shared" si="46"/>
        <v>215007</v>
      </c>
      <c r="V56" s="19">
        <f t="shared" si="46"/>
        <v>165294</v>
      </c>
      <c r="W56" s="19">
        <f t="shared" si="46"/>
        <v>66475</v>
      </c>
      <c r="X56" s="19">
        <f t="shared" si="46"/>
        <v>42541</v>
      </c>
      <c r="Y56" s="19">
        <f t="shared" si="46"/>
        <v>23660</v>
      </c>
      <c r="Z56" s="19">
        <f t="shared" si="46"/>
        <v>4144</v>
      </c>
      <c r="AA56" s="19">
        <f t="shared" si="46"/>
        <v>8385</v>
      </c>
      <c r="AB56" s="19">
        <f t="shared" si="46"/>
        <v>0</v>
      </c>
      <c r="AC56" s="19">
        <f t="shared" si="46"/>
        <v>0</v>
      </c>
      <c r="AD56" s="19">
        <f t="shared" si="46"/>
        <v>20089</v>
      </c>
      <c r="AE56" s="19">
        <f t="shared" si="46"/>
        <v>191283</v>
      </c>
      <c r="AF56" s="19">
        <f t="shared" si="46"/>
        <v>0</v>
      </c>
      <c r="AG56" s="19">
        <f t="shared" si="46"/>
        <v>37143</v>
      </c>
      <c r="AH56" s="19">
        <f t="shared" si="46"/>
        <v>52324</v>
      </c>
      <c r="AI56" s="19">
        <f t="shared" si="46"/>
        <v>0</v>
      </c>
      <c r="AJ56" s="19">
        <f t="shared" si="46"/>
        <v>30069</v>
      </c>
      <c r="AK56" s="19">
        <f t="shared" si="46"/>
        <v>4617</v>
      </c>
      <c r="AL56" s="19">
        <f t="shared" si="46"/>
        <v>0</v>
      </c>
      <c r="AM56" s="19">
        <f t="shared" si="46"/>
        <v>62000</v>
      </c>
      <c r="AN56" s="19">
        <f t="shared" si="46"/>
        <v>5130</v>
      </c>
      <c r="AO56" s="19">
        <f t="shared" si="46"/>
        <v>0</v>
      </c>
      <c r="AP56" s="19">
        <f t="shared" si="46"/>
        <v>0</v>
      </c>
      <c r="AQ56" s="19">
        <f t="shared" si="46"/>
        <v>0</v>
      </c>
      <c r="AR56" s="19">
        <f t="shared" si="46"/>
        <v>0</v>
      </c>
      <c r="AS56" s="19">
        <f t="shared" si="46"/>
        <v>0</v>
      </c>
      <c r="AT56" s="19">
        <f t="shared" si="46"/>
        <v>0</v>
      </c>
      <c r="AU56" s="19">
        <f t="shared" si="46"/>
        <v>0</v>
      </c>
      <c r="AV56" s="19">
        <f t="shared" si="46"/>
        <v>0</v>
      </c>
      <c r="AW56" s="19">
        <f t="shared" si="46"/>
        <v>0</v>
      </c>
      <c r="AX56" s="19">
        <f t="shared" si="46"/>
        <v>0</v>
      </c>
      <c r="AY56" s="19">
        <f t="shared" si="46"/>
        <v>665831</v>
      </c>
      <c r="AZ56" s="19">
        <f t="shared" si="46"/>
        <v>0</v>
      </c>
      <c r="BA56" s="19">
        <f t="shared" si="46"/>
        <v>0</v>
      </c>
      <c r="BB56" s="19">
        <f t="shared" si="46"/>
        <v>0</v>
      </c>
      <c r="BC56" s="19">
        <f t="shared" si="46"/>
        <v>0</v>
      </c>
      <c r="BD56" s="19">
        <f t="shared" si="46"/>
        <v>0</v>
      </c>
      <c r="BE56" s="19">
        <f t="shared" si="46"/>
        <v>0</v>
      </c>
      <c r="BF56" s="19">
        <f t="shared" si="46"/>
        <v>0</v>
      </c>
      <c r="BG56" s="19">
        <f t="shared" si="46"/>
        <v>0</v>
      </c>
      <c r="BH56" s="19">
        <f t="shared" si="46"/>
        <v>532696</v>
      </c>
      <c r="BI56" s="19">
        <f t="shared" si="46"/>
        <v>532696</v>
      </c>
      <c r="BJ56" s="19">
        <f t="shared" si="46"/>
        <v>133135</v>
      </c>
      <c r="BK56" s="19">
        <f t="shared" si="46"/>
        <v>0</v>
      </c>
      <c r="BL56" s="19">
        <f t="shared" si="46"/>
        <v>0</v>
      </c>
      <c r="BM56" s="19">
        <f t="shared" si="46"/>
        <v>0</v>
      </c>
      <c r="BN56" s="19">
        <f t="shared" si="46"/>
        <v>0</v>
      </c>
      <c r="BO56" s="19">
        <f t="shared" si="46"/>
        <v>0</v>
      </c>
      <c r="BP56" s="19">
        <f t="shared" si="46"/>
        <v>0</v>
      </c>
      <c r="BQ56" s="19">
        <f t="shared" si="46"/>
        <v>0</v>
      </c>
      <c r="BR56" s="19">
        <f aca="true" t="shared" si="47" ref="BR56:CR56">BR57</f>
        <v>0</v>
      </c>
      <c r="BS56" s="19">
        <f t="shared" si="47"/>
        <v>0</v>
      </c>
      <c r="BT56" s="19">
        <f t="shared" si="47"/>
        <v>133135</v>
      </c>
      <c r="BU56" s="19">
        <f t="shared" si="47"/>
        <v>0</v>
      </c>
      <c r="BV56" s="19">
        <f t="shared" si="47"/>
        <v>0</v>
      </c>
      <c r="BW56" s="19">
        <f t="shared" si="47"/>
        <v>414018</v>
      </c>
      <c r="BX56" s="19">
        <f t="shared" si="47"/>
        <v>414018</v>
      </c>
      <c r="BY56" s="19">
        <f t="shared" si="47"/>
        <v>414018</v>
      </c>
      <c r="BZ56" s="19">
        <f t="shared" si="47"/>
        <v>414018</v>
      </c>
      <c r="CA56" s="19">
        <f t="shared" si="5"/>
        <v>0</v>
      </c>
      <c r="CB56" s="19">
        <f t="shared" si="47"/>
        <v>0</v>
      </c>
      <c r="CC56" s="19">
        <f t="shared" si="47"/>
        <v>0</v>
      </c>
      <c r="CD56" s="19">
        <f t="shared" si="47"/>
        <v>0</v>
      </c>
      <c r="CE56" s="19">
        <f t="shared" si="47"/>
        <v>0</v>
      </c>
      <c r="CF56" s="19">
        <f t="shared" si="47"/>
        <v>0</v>
      </c>
      <c r="CG56" s="19">
        <f t="shared" si="47"/>
        <v>0</v>
      </c>
      <c r="CH56" s="19">
        <f t="shared" si="47"/>
        <v>0</v>
      </c>
      <c r="CI56" s="19">
        <f t="shared" si="47"/>
        <v>0</v>
      </c>
      <c r="CJ56" s="19">
        <f t="shared" si="47"/>
        <v>0</v>
      </c>
      <c r="CK56" s="19">
        <f t="shared" si="47"/>
        <v>0</v>
      </c>
      <c r="CL56" s="19">
        <f t="shared" si="47"/>
        <v>0</v>
      </c>
      <c r="CM56" s="19">
        <f t="shared" si="47"/>
        <v>0</v>
      </c>
      <c r="CN56" s="19">
        <f t="shared" si="47"/>
        <v>0</v>
      </c>
      <c r="CO56" s="19">
        <f t="shared" si="47"/>
        <v>0</v>
      </c>
      <c r="CP56" s="19">
        <f t="shared" si="47"/>
        <v>0</v>
      </c>
      <c r="CQ56" s="19">
        <f t="shared" si="47"/>
        <v>0</v>
      </c>
      <c r="CR56" s="19">
        <f t="shared" si="47"/>
        <v>0</v>
      </c>
    </row>
    <row r="57" spans="1:96" ht="12.75">
      <c r="A57" s="20" t="s">
        <v>1</v>
      </c>
      <c r="B57" s="20" t="s">
        <v>1</v>
      </c>
      <c r="C57" s="20" t="s">
        <v>72</v>
      </c>
      <c r="D57" s="23" t="s">
        <v>73</v>
      </c>
      <c r="E57" s="22">
        <f t="shared" si="0"/>
        <v>18896610</v>
      </c>
      <c r="F57" s="22">
        <f t="shared" si="6"/>
        <v>18482592</v>
      </c>
      <c r="G57" s="22">
        <f t="shared" si="24"/>
        <v>17816761</v>
      </c>
      <c r="H57" s="22">
        <f>13631117+1103065</f>
        <v>14734182</v>
      </c>
      <c r="I57" s="22">
        <f>1937889+112437</f>
        <v>2050326</v>
      </c>
      <c r="J57" s="22">
        <f t="shared" si="7"/>
        <v>432075</v>
      </c>
      <c r="K57" s="22">
        <v>0</v>
      </c>
      <c r="L57" s="22">
        <v>36797</v>
      </c>
      <c r="M57" s="22">
        <v>0</v>
      </c>
      <c r="N57" s="22">
        <v>0</v>
      </c>
      <c r="O57" s="22">
        <v>146867</v>
      </c>
      <c r="P57" s="22">
        <v>248411</v>
      </c>
      <c r="Q57" s="22">
        <f t="shared" si="8"/>
        <v>28594</v>
      </c>
      <c r="R57" s="22">
        <v>28594</v>
      </c>
      <c r="S57" s="22">
        <v>0</v>
      </c>
      <c r="T57" s="22">
        <v>0</v>
      </c>
      <c r="U57" s="22">
        <v>215007</v>
      </c>
      <c r="V57" s="22">
        <f t="shared" si="9"/>
        <v>165294</v>
      </c>
      <c r="W57" s="22">
        <v>66475</v>
      </c>
      <c r="X57" s="22">
        <v>42541</v>
      </c>
      <c r="Y57" s="22">
        <v>23660</v>
      </c>
      <c r="Z57" s="22">
        <v>4144</v>
      </c>
      <c r="AA57" s="22">
        <v>8385</v>
      </c>
      <c r="AB57" s="22">
        <v>0</v>
      </c>
      <c r="AC57" s="22">
        <v>0</v>
      </c>
      <c r="AD57" s="22">
        <v>20089</v>
      </c>
      <c r="AE57" s="22">
        <f t="shared" si="10"/>
        <v>191283</v>
      </c>
      <c r="AF57" s="22">
        <v>0</v>
      </c>
      <c r="AG57" s="22">
        <v>37143</v>
      </c>
      <c r="AH57" s="22">
        <v>52324</v>
      </c>
      <c r="AI57" s="22">
        <v>0</v>
      </c>
      <c r="AJ57" s="22">
        <v>30069</v>
      </c>
      <c r="AK57" s="22">
        <v>4617</v>
      </c>
      <c r="AL57" s="22">
        <v>0</v>
      </c>
      <c r="AM57" s="22">
        <v>62000</v>
      </c>
      <c r="AN57" s="22">
        <v>5130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f t="shared" si="11"/>
        <v>665831</v>
      </c>
      <c r="AZ57" s="22">
        <f t="shared" si="12"/>
        <v>0</v>
      </c>
      <c r="BA57" s="22">
        <v>0</v>
      </c>
      <c r="BB57" s="22">
        <v>0</v>
      </c>
      <c r="BC57" s="22">
        <f t="shared" si="13"/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f t="shared" si="14"/>
        <v>532696</v>
      </c>
      <c r="BI57" s="22">
        <v>532696</v>
      </c>
      <c r="BJ57" s="22">
        <f t="shared" si="15"/>
        <v>133135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133135</v>
      </c>
      <c r="BU57" s="22">
        <f t="shared" si="16"/>
        <v>0</v>
      </c>
      <c r="BV57" s="22">
        <v>0</v>
      </c>
      <c r="BW57" s="22">
        <f>BX57+CK57+CI57</f>
        <v>414018</v>
      </c>
      <c r="BX57" s="22">
        <f>BY57+CA57+CF57</f>
        <v>414018</v>
      </c>
      <c r="BY57" s="22">
        <f t="shared" si="17"/>
        <v>414018</v>
      </c>
      <c r="BZ57" s="22">
        <v>414018</v>
      </c>
      <c r="CA57" s="22">
        <f t="shared" si="5"/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f t="shared" si="18"/>
        <v>0</v>
      </c>
      <c r="CG57" s="22">
        <v>0</v>
      </c>
      <c r="CH57" s="22">
        <v>0</v>
      </c>
      <c r="CI57" s="22">
        <f t="shared" si="19"/>
        <v>0</v>
      </c>
      <c r="CJ57" s="22">
        <v>0</v>
      </c>
      <c r="CK57" s="22">
        <v>0</v>
      </c>
      <c r="CL57" s="22">
        <f aca="true" t="shared" si="48" ref="CL57:CM59">CM57</f>
        <v>0</v>
      </c>
      <c r="CM57" s="22">
        <f t="shared" si="48"/>
        <v>0</v>
      </c>
      <c r="CN57" s="22">
        <v>0</v>
      </c>
      <c r="CO57" s="22">
        <f t="shared" si="20"/>
        <v>0</v>
      </c>
      <c r="CP57" s="22">
        <f t="shared" si="21"/>
        <v>0</v>
      </c>
      <c r="CQ57" s="22">
        <v>0</v>
      </c>
      <c r="CR57" s="22">
        <v>0</v>
      </c>
    </row>
    <row r="58" spans="1:96" s="12" customFormat="1" ht="12.75">
      <c r="A58" s="17" t="s">
        <v>7</v>
      </c>
      <c r="B58" s="17" t="s">
        <v>49</v>
      </c>
      <c r="C58" s="17" t="s">
        <v>1</v>
      </c>
      <c r="D58" s="25" t="s">
        <v>74</v>
      </c>
      <c r="E58" s="19">
        <f t="shared" si="0"/>
        <v>4048450</v>
      </c>
      <c r="F58" s="19">
        <f t="shared" si="6"/>
        <v>3991744</v>
      </c>
      <c r="G58" s="19">
        <f t="shared" si="24"/>
        <v>3973496</v>
      </c>
      <c r="H58" s="19">
        <f>H59</f>
        <v>3147986</v>
      </c>
      <c r="I58" s="19">
        <f aca="true" t="shared" si="49" ref="I58:BT58">I59</f>
        <v>281627</v>
      </c>
      <c r="J58" s="19">
        <f t="shared" si="49"/>
        <v>225215</v>
      </c>
      <c r="K58" s="19">
        <f t="shared" si="49"/>
        <v>0</v>
      </c>
      <c r="L58" s="19">
        <f t="shared" si="49"/>
        <v>45312</v>
      </c>
      <c r="M58" s="19">
        <f t="shared" si="49"/>
        <v>0</v>
      </c>
      <c r="N58" s="19">
        <f t="shared" si="49"/>
        <v>0</v>
      </c>
      <c r="O58" s="19">
        <f t="shared" si="49"/>
        <v>122730</v>
      </c>
      <c r="P58" s="19">
        <f t="shared" si="49"/>
        <v>57173</v>
      </c>
      <c r="Q58" s="19">
        <f t="shared" si="49"/>
        <v>9535</v>
      </c>
      <c r="R58" s="19">
        <f t="shared" si="49"/>
        <v>0</v>
      </c>
      <c r="S58" s="19">
        <f t="shared" si="49"/>
        <v>9535</v>
      </c>
      <c r="T58" s="19">
        <f t="shared" si="49"/>
        <v>0</v>
      </c>
      <c r="U58" s="19">
        <f t="shared" si="49"/>
        <v>148052</v>
      </c>
      <c r="V58" s="19">
        <f t="shared" si="49"/>
        <v>11322</v>
      </c>
      <c r="W58" s="19">
        <f t="shared" si="49"/>
        <v>0</v>
      </c>
      <c r="X58" s="19">
        <f t="shared" si="49"/>
        <v>0</v>
      </c>
      <c r="Y58" s="19">
        <f t="shared" si="49"/>
        <v>4067</v>
      </c>
      <c r="Z58" s="19">
        <f t="shared" si="49"/>
        <v>690</v>
      </c>
      <c r="AA58" s="19">
        <f t="shared" si="49"/>
        <v>0</v>
      </c>
      <c r="AB58" s="19">
        <f t="shared" si="49"/>
        <v>0</v>
      </c>
      <c r="AC58" s="19">
        <f t="shared" si="49"/>
        <v>0</v>
      </c>
      <c r="AD58" s="19">
        <f t="shared" si="49"/>
        <v>6565</v>
      </c>
      <c r="AE58" s="19">
        <f t="shared" si="49"/>
        <v>149759</v>
      </c>
      <c r="AF58" s="19">
        <f t="shared" si="49"/>
        <v>0</v>
      </c>
      <c r="AG58" s="19">
        <f t="shared" si="49"/>
        <v>15923</v>
      </c>
      <c r="AH58" s="19">
        <f t="shared" si="49"/>
        <v>1195</v>
      </c>
      <c r="AI58" s="19">
        <f t="shared" si="49"/>
        <v>0</v>
      </c>
      <c r="AJ58" s="19">
        <f t="shared" si="49"/>
        <v>6474</v>
      </c>
      <c r="AK58" s="19">
        <f t="shared" si="49"/>
        <v>0</v>
      </c>
      <c r="AL58" s="19">
        <f t="shared" si="49"/>
        <v>7308</v>
      </c>
      <c r="AM58" s="19">
        <f t="shared" si="49"/>
        <v>0</v>
      </c>
      <c r="AN58" s="19">
        <f t="shared" si="49"/>
        <v>33060</v>
      </c>
      <c r="AO58" s="19">
        <f t="shared" si="49"/>
        <v>0</v>
      </c>
      <c r="AP58" s="19">
        <f t="shared" si="49"/>
        <v>0</v>
      </c>
      <c r="AQ58" s="19">
        <f t="shared" si="49"/>
        <v>8764</v>
      </c>
      <c r="AR58" s="19">
        <f t="shared" si="49"/>
        <v>0</v>
      </c>
      <c r="AS58" s="19">
        <f t="shared" si="49"/>
        <v>0</v>
      </c>
      <c r="AT58" s="19">
        <f t="shared" si="49"/>
        <v>0</v>
      </c>
      <c r="AU58" s="19">
        <f t="shared" si="49"/>
        <v>0</v>
      </c>
      <c r="AV58" s="19">
        <f t="shared" si="49"/>
        <v>0</v>
      </c>
      <c r="AW58" s="19">
        <f t="shared" si="49"/>
        <v>0</v>
      </c>
      <c r="AX58" s="19">
        <f t="shared" si="49"/>
        <v>77035</v>
      </c>
      <c r="AY58" s="19">
        <f t="shared" si="49"/>
        <v>18248</v>
      </c>
      <c r="AZ58" s="19">
        <f t="shared" si="49"/>
        <v>0</v>
      </c>
      <c r="BA58" s="19">
        <f t="shared" si="49"/>
        <v>0</v>
      </c>
      <c r="BB58" s="19">
        <f t="shared" si="49"/>
        <v>0</v>
      </c>
      <c r="BC58" s="19">
        <f t="shared" si="49"/>
        <v>0</v>
      </c>
      <c r="BD58" s="19">
        <f t="shared" si="49"/>
        <v>0</v>
      </c>
      <c r="BE58" s="19">
        <f t="shared" si="49"/>
        <v>0</v>
      </c>
      <c r="BF58" s="19">
        <f t="shared" si="49"/>
        <v>0</v>
      </c>
      <c r="BG58" s="19">
        <f t="shared" si="49"/>
        <v>0</v>
      </c>
      <c r="BH58" s="19">
        <f t="shared" si="49"/>
        <v>0</v>
      </c>
      <c r="BI58" s="19">
        <f t="shared" si="49"/>
        <v>0</v>
      </c>
      <c r="BJ58" s="19">
        <f t="shared" si="49"/>
        <v>18248</v>
      </c>
      <c r="BK58" s="19">
        <f t="shared" si="49"/>
        <v>0</v>
      </c>
      <c r="BL58" s="19">
        <f t="shared" si="49"/>
        <v>0</v>
      </c>
      <c r="BM58" s="19">
        <f t="shared" si="49"/>
        <v>0</v>
      </c>
      <c r="BN58" s="19">
        <f t="shared" si="49"/>
        <v>0</v>
      </c>
      <c r="BO58" s="19">
        <f t="shared" si="49"/>
        <v>0</v>
      </c>
      <c r="BP58" s="19">
        <f t="shared" si="49"/>
        <v>0</v>
      </c>
      <c r="BQ58" s="19">
        <f t="shared" si="49"/>
        <v>0</v>
      </c>
      <c r="BR58" s="19">
        <f t="shared" si="49"/>
        <v>0</v>
      </c>
      <c r="BS58" s="19">
        <f t="shared" si="49"/>
        <v>18248</v>
      </c>
      <c r="BT58" s="19">
        <f t="shared" si="49"/>
        <v>0</v>
      </c>
      <c r="BU58" s="19">
        <f aca="true" t="shared" si="50" ref="BU58:CR58">BU59</f>
        <v>0</v>
      </c>
      <c r="BV58" s="19">
        <f t="shared" si="50"/>
        <v>0</v>
      </c>
      <c r="BW58" s="19">
        <f t="shared" si="50"/>
        <v>56706</v>
      </c>
      <c r="BX58" s="19">
        <f t="shared" si="50"/>
        <v>56706</v>
      </c>
      <c r="BY58" s="19">
        <f t="shared" si="50"/>
        <v>56706</v>
      </c>
      <c r="BZ58" s="19">
        <f t="shared" si="50"/>
        <v>56706</v>
      </c>
      <c r="CA58" s="19">
        <f t="shared" si="50"/>
        <v>0</v>
      </c>
      <c r="CB58" s="19">
        <f t="shared" si="50"/>
        <v>0</v>
      </c>
      <c r="CC58" s="19">
        <f t="shared" si="50"/>
        <v>0</v>
      </c>
      <c r="CD58" s="19">
        <f t="shared" si="50"/>
        <v>0</v>
      </c>
      <c r="CE58" s="19">
        <f t="shared" si="50"/>
        <v>0</v>
      </c>
      <c r="CF58" s="19">
        <f t="shared" si="50"/>
        <v>0</v>
      </c>
      <c r="CG58" s="19">
        <f t="shared" si="50"/>
        <v>0</v>
      </c>
      <c r="CH58" s="19">
        <f t="shared" si="50"/>
        <v>0</v>
      </c>
      <c r="CI58" s="19">
        <f t="shared" si="50"/>
        <v>0</v>
      </c>
      <c r="CJ58" s="19">
        <f t="shared" si="50"/>
        <v>0</v>
      </c>
      <c r="CK58" s="19">
        <f t="shared" si="50"/>
        <v>0</v>
      </c>
      <c r="CL58" s="19">
        <f t="shared" si="50"/>
        <v>0</v>
      </c>
      <c r="CM58" s="19">
        <f t="shared" si="50"/>
        <v>0</v>
      </c>
      <c r="CN58" s="19">
        <f t="shared" si="50"/>
        <v>0</v>
      </c>
      <c r="CO58" s="19">
        <f t="shared" si="50"/>
        <v>0</v>
      </c>
      <c r="CP58" s="19">
        <f t="shared" si="50"/>
        <v>0</v>
      </c>
      <c r="CQ58" s="19">
        <f t="shared" si="50"/>
        <v>0</v>
      </c>
      <c r="CR58" s="19">
        <f t="shared" si="50"/>
        <v>0</v>
      </c>
    </row>
    <row r="59" spans="1:96" ht="12.75">
      <c r="A59" s="20" t="s">
        <v>1</v>
      </c>
      <c r="B59" s="20" t="s">
        <v>1</v>
      </c>
      <c r="C59" s="20" t="s">
        <v>75</v>
      </c>
      <c r="D59" s="21" t="s">
        <v>76</v>
      </c>
      <c r="E59" s="22">
        <f t="shared" si="0"/>
        <v>4048450</v>
      </c>
      <c r="F59" s="22">
        <f t="shared" si="6"/>
        <v>3991744</v>
      </c>
      <c r="G59" s="22">
        <f t="shared" si="24"/>
        <v>3973496</v>
      </c>
      <c r="H59" s="22">
        <f>2984197+163789</f>
        <v>3147986</v>
      </c>
      <c r="I59" s="22">
        <f>273039+8588</f>
        <v>281627</v>
      </c>
      <c r="J59" s="22">
        <f t="shared" si="7"/>
        <v>225215</v>
      </c>
      <c r="K59" s="22">
        <v>0</v>
      </c>
      <c r="L59" s="22">
        <v>45312</v>
      </c>
      <c r="M59" s="22">
        <v>0</v>
      </c>
      <c r="N59" s="22">
        <v>0</v>
      </c>
      <c r="O59" s="22">
        <v>122730</v>
      </c>
      <c r="P59" s="22">
        <v>57173</v>
      </c>
      <c r="Q59" s="22">
        <f t="shared" si="8"/>
        <v>9535</v>
      </c>
      <c r="R59" s="22">
        <v>0</v>
      </c>
      <c r="S59" s="22">
        <v>9535</v>
      </c>
      <c r="T59" s="22">
        <v>0</v>
      </c>
      <c r="U59" s="22">
        <v>148052</v>
      </c>
      <c r="V59" s="22">
        <f t="shared" si="9"/>
        <v>11322</v>
      </c>
      <c r="W59" s="22">
        <v>0</v>
      </c>
      <c r="X59" s="22">
        <v>0</v>
      </c>
      <c r="Y59" s="22">
        <v>4067</v>
      </c>
      <c r="Z59" s="22">
        <v>690</v>
      </c>
      <c r="AA59" s="22">
        <v>0</v>
      </c>
      <c r="AB59" s="22">
        <v>0</v>
      </c>
      <c r="AC59" s="22">
        <v>0</v>
      </c>
      <c r="AD59" s="22">
        <v>6565</v>
      </c>
      <c r="AE59" s="22">
        <f t="shared" si="10"/>
        <v>149759</v>
      </c>
      <c r="AF59" s="22">
        <v>0</v>
      </c>
      <c r="AG59" s="22">
        <v>15923</v>
      </c>
      <c r="AH59" s="22">
        <v>1195</v>
      </c>
      <c r="AI59" s="22">
        <v>0</v>
      </c>
      <c r="AJ59" s="22">
        <v>6474</v>
      </c>
      <c r="AK59" s="22">
        <v>0</v>
      </c>
      <c r="AL59" s="22">
        <v>7308</v>
      </c>
      <c r="AM59" s="22">
        <v>0</v>
      </c>
      <c r="AN59" s="22">
        <v>33060</v>
      </c>
      <c r="AO59" s="22">
        <v>0</v>
      </c>
      <c r="AP59" s="22">
        <v>0</v>
      </c>
      <c r="AQ59" s="22">
        <v>8764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77035</v>
      </c>
      <c r="AY59" s="22">
        <f t="shared" si="11"/>
        <v>18248</v>
      </c>
      <c r="AZ59" s="22">
        <f t="shared" si="12"/>
        <v>0</v>
      </c>
      <c r="BA59" s="22">
        <v>0</v>
      </c>
      <c r="BB59" s="22">
        <v>0</v>
      </c>
      <c r="BC59" s="22">
        <f t="shared" si="13"/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f t="shared" si="14"/>
        <v>0</v>
      </c>
      <c r="BI59" s="22">
        <v>0</v>
      </c>
      <c r="BJ59" s="22">
        <f t="shared" si="15"/>
        <v>18248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18248</v>
      </c>
      <c r="BT59" s="22">
        <v>0</v>
      </c>
      <c r="BU59" s="22">
        <f t="shared" si="16"/>
        <v>0</v>
      </c>
      <c r="BV59" s="22">
        <v>0</v>
      </c>
      <c r="BW59" s="22">
        <f>BX59+CK59+CI59</f>
        <v>56706</v>
      </c>
      <c r="BX59" s="22">
        <f>BY59+CA59+CF59</f>
        <v>56706</v>
      </c>
      <c r="BY59" s="22">
        <f t="shared" si="17"/>
        <v>56706</v>
      </c>
      <c r="BZ59" s="22">
        <v>56706</v>
      </c>
      <c r="CA59" s="22">
        <f t="shared" si="5"/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f t="shared" si="18"/>
        <v>0</v>
      </c>
      <c r="CG59" s="22">
        <v>0</v>
      </c>
      <c r="CH59" s="22">
        <v>0</v>
      </c>
      <c r="CI59" s="22">
        <f t="shared" si="19"/>
        <v>0</v>
      </c>
      <c r="CJ59" s="22">
        <v>0</v>
      </c>
      <c r="CK59" s="22">
        <v>0</v>
      </c>
      <c r="CL59" s="22">
        <f t="shared" si="48"/>
        <v>0</v>
      </c>
      <c r="CM59" s="22">
        <f t="shared" si="48"/>
        <v>0</v>
      </c>
      <c r="CN59" s="22">
        <v>0</v>
      </c>
      <c r="CO59" s="22">
        <f t="shared" si="20"/>
        <v>0</v>
      </c>
      <c r="CP59" s="22">
        <f t="shared" si="21"/>
        <v>0</v>
      </c>
      <c r="CQ59" s="22">
        <v>0</v>
      </c>
      <c r="CR59" s="22">
        <v>0</v>
      </c>
    </row>
    <row r="60" spans="1:96" s="12" customFormat="1" ht="12.75">
      <c r="A60" s="17" t="s">
        <v>7</v>
      </c>
      <c r="B60" s="17" t="s">
        <v>59</v>
      </c>
      <c r="C60" s="17" t="s">
        <v>1</v>
      </c>
      <c r="D60" s="18" t="s">
        <v>77</v>
      </c>
      <c r="E60" s="19">
        <f t="shared" si="0"/>
        <v>524239</v>
      </c>
      <c r="F60" s="19">
        <f aca="true" t="shared" si="51" ref="F60:BQ60">F61</f>
        <v>524239</v>
      </c>
      <c r="G60" s="19">
        <f t="shared" si="51"/>
        <v>524239</v>
      </c>
      <c r="H60" s="19">
        <f t="shared" si="51"/>
        <v>0</v>
      </c>
      <c r="I60" s="19">
        <f t="shared" si="51"/>
        <v>0</v>
      </c>
      <c r="J60" s="19">
        <f t="shared" si="51"/>
        <v>0</v>
      </c>
      <c r="K60" s="19">
        <f t="shared" si="51"/>
        <v>0</v>
      </c>
      <c r="L60" s="19">
        <f t="shared" si="51"/>
        <v>0</v>
      </c>
      <c r="M60" s="19">
        <f t="shared" si="51"/>
        <v>0</v>
      </c>
      <c r="N60" s="19">
        <f t="shared" si="51"/>
        <v>0</v>
      </c>
      <c r="O60" s="19">
        <f t="shared" si="51"/>
        <v>0</v>
      </c>
      <c r="P60" s="19">
        <f t="shared" si="51"/>
        <v>0</v>
      </c>
      <c r="Q60" s="19">
        <f t="shared" si="51"/>
        <v>0</v>
      </c>
      <c r="R60" s="19">
        <f t="shared" si="51"/>
        <v>0</v>
      </c>
      <c r="S60" s="19">
        <f t="shared" si="51"/>
        <v>0</v>
      </c>
      <c r="T60" s="19">
        <f t="shared" si="51"/>
        <v>0</v>
      </c>
      <c r="U60" s="19">
        <f t="shared" si="51"/>
        <v>0</v>
      </c>
      <c r="V60" s="19">
        <f t="shared" si="51"/>
        <v>0</v>
      </c>
      <c r="W60" s="19">
        <f t="shared" si="51"/>
        <v>0</v>
      </c>
      <c r="X60" s="19">
        <f t="shared" si="51"/>
        <v>0</v>
      </c>
      <c r="Y60" s="19">
        <f t="shared" si="51"/>
        <v>0</v>
      </c>
      <c r="Z60" s="19">
        <f t="shared" si="51"/>
        <v>0</v>
      </c>
      <c r="AA60" s="19">
        <f t="shared" si="51"/>
        <v>0</v>
      </c>
      <c r="AB60" s="19">
        <f t="shared" si="51"/>
        <v>0</v>
      </c>
      <c r="AC60" s="19">
        <f t="shared" si="51"/>
        <v>0</v>
      </c>
      <c r="AD60" s="19">
        <f t="shared" si="51"/>
        <v>0</v>
      </c>
      <c r="AE60" s="19">
        <f t="shared" si="51"/>
        <v>524239</v>
      </c>
      <c r="AF60" s="19">
        <f t="shared" si="51"/>
        <v>0</v>
      </c>
      <c r="AG60" s="19">
        <f t="shared" si="51"/>
        <v>0</v>
      </c>
      <c r="AH60" s="19">
        <f t="shared" si="51"/>
        <v>0</v>
      </c>
      <c r="AI60" s="19">
        <f t="shared" si="51"/>
        <v>0</v>
      </c>
      <c r="AJ60" s="19">
        <f t="shared" si="51"/>
        <v>0</v>
      </c>
      <c r="AK60" s="19">
        <f t="shared" si="51"/>
        <v>0</v>
      </c>
      <c r="AL60" s="19">
        <f t="shared" si="51"/>
        <v>0</v>
      </c>
      <c r="AM60" s="19">
        <f t="shared" si="51"/>
        <v>0</v>
      </c>
      <c r="AN60" s="19">
        <f t="shared" si="51"/>
        <v>0</v>
      </c>
      <c r="AO60" s="19">
        <f t="shared" si="51"/>
        <v>0</v>
      </c>
      <c r="AP60" s="19">
        <f t="shared" si="51"/>
        <v>0</v>
      </c>
      <c r="AQ60" s="19">
        <f t="shared" si="51"/>
        <v>0</v>
      </c>
      <c r="AR60" s="19">
        <f t="shared" si="51"/>
        <v>0</v>
      </c>
      <c r="AS60" s="19">
        <f t="shared" si="51"/>
        <v>524239</v>
      </c>
      <c r="AT60" s="19">
        <f t="shared" si="51"/>
        <v>0</v>
      </c>
      <c r="AU60" s="19">
        <f t="shared" si="51"/>
        <v>0</v>
      </c>
      <c r="AV60" s="19">
        <f t="shared" si="51"/>
        <v>0</v>
      </c>
      <c r="AW60" s="19">
        <f t="shared" si="51"/>
        <v>0</v>
      </c>
      <c r="AX60" s="19">
        <f t="shared" si="51"/>
        <v>0</v>
      </c>
      <c r="AY60" s="19">
        <f t="shared" si="51"/>
        <v>0</v>
      </c>
      <c r="AZ60" s="19">
        <f t="shared" si="51"/>
        <v>0</v>
      </c>
      <c r="BA60" s="19">
        <f t="shared" si="51"/>
        <v>0</v>
      </c>
      <c r="BB60" s="19">
        <f t="shared" si="51"/>
        <v>0</v>
      </c>
      <c r="BC60" s="19">
        <f t="shared" si="51"/>
        <v>0</v>
      </c>
      <c r="BD60" s="19">
        <f t="shared" si="51"/>
        <v>0</v>
      </c>
      <c r="BE60" s="19">
        <f t="shared" si="51"/>
        <v>0</v>
      </c>
      <c r="BF60" s="19">
        <f t="shared" si="51"/>
        <v>0</v>
      </c>
      <c r="BG60" s="19">
        <f t="shared" si="51"/>
        <v>0</v>
      </c>
      <c r="BH60" s="19">
        <f t="shared" si="51"/>
        <v>0</v>
      </c>
      <c r="BI60" s="19">
        <f t="shared" si="51"/>
        <v>0</v>
      </c>
      <c r="BJ60" s="19">
        <f t="shared" si="51"/>
        <v>0</v>
      </c>
      <c r="BK60" s="19">
        <f t="shared" si="51"/>
        <v>0</v>
      </c>
      <c r="BL60" s="19">
        <f t="shared" si="51"/>
        <v>0</v>
      </c>
      <c r="BM60" s="19">
        <f t="shared" si="51"/>
        <v>0</v>
      </c>
      <c r="BN60" s="19">
        <f t="shared" si="51"/>
        <v>0</v>
      </c>
      <c r="BO60" s="19">
        <f t="shared" si="51"/>
        <v>0</v>
      </c>
      <c r="BP60" s="19">
        <f t="shared" si="51"/>
        <v>0</v>
      </c>
      <c r="BQ60" s="19">
        <f t="shared" si="51"/>
        <v>0</v>
      </c>
      <c r="BR60" s="19">
        <f aca="true" t="shared" si="52" ref="BR60:CR60">BR61</f>
        <v>0</v>
      </c>
      <c r="BS60" s="19">
        <f t="shared" si="52"/>
        <v>0</v>
      </c>
      <c r="BT60" s="19">
        <f t="shared" si="52"/>
        <v>0</v>
      </c>
      <c r="BU60" s="19">
        <f t="shared" si="52"/>
        <v>0</v>
      </c>
      <c r="BV60" s="19">
        <f t="shared" si="52"/>
        <v>0</v>
      </c>
      <c r="BW60" s="19">
        <f t="shared" si="52"/>
        <v>0</v>
      </c>
      <c r="BX60" s="19">
        <f t="shared" si="52"/>
        <v>0</v>
      </c>
      <c r="BY60" s="19">
        <f t="shared" si="52"/>
        <v>0</v>
      </c>
      <c r="BZ60" s="19">
        <f t="shared" si="52"/>
        <v>0</v>
      </c>
      <c r="CA60" s="19">
        <f t="shared" si="5"/>
        <v>0</v>
      </c>
      <c r="CB60" s="19">
        <f t="shared" si="52"/>
        <v>0</v>
      </c>
      <c r="CC60" s="19">
        <f t="shared" si="52"/>
        <v>0</v>
      </c>
      <c r="CD60" s="19">
        <f t="shared" si="52"/>
        <v>0</v>
      </c>
      <c r="CE60" s="19">
        <f t="shared" si="52"/>
        <v>0</v>
      </c>
      <c r="CF60" s="19">
        <f t="shared" si="52"/>
        <v>0</v>
      </c>
      <c r="CG60" s="19">
        <f t="shared" si="52"/>
        <v>0</v>
      </c>
      <c r="CH60" s="19">
        <f t="shared" si="52"/>
        <v>0</v>
      </c>
      <c r="CI60" s="19">
        <f t="shared" si="52"/>
        <v>0</v>
      </c>
      <c r="CJ60" s="19">
        <f t="shared" si="52"/>
        <v>0</v>
      </c>
      <c r="CK60" s="19">
        <f t="shared" si="52"/>
        <v>0</v>
      </c>
      <c r="CL60" s="19">
        <f t="shared" si="52"/>
        <v>0</v>
      </c>
      <c r="CM60" s="19">
        <f t="shared" si="52"/>
        <v>0</v>
      </c>
      <c r="CN60" s="19">
        <f t="shared" si="52"/>
        <v>0</v>
      </c>
      <c r="CO60" s="19">
        <f t="shared" si="52"/>
        <v>0</v>
      </c>
      <c r="CP60" s="19">
        <f t="shared" si="52"/>
        <v>0</v>
      </c>
      <c r="CQ60" s="19">
        <f t="shared" si="52"/>
        <v>0</v>
      </c>
      <c r="CR60" s="19">
        <f t="shared" si="52"/>
        <v>0</v>
      </c>
    </row>
    <row r="61" spans="1:96" ht="12.75">
      <c r="A61" s="20" t="s">
        <v>1</v>
      </c>
      <c r="B61" s="20" t="s">
        <v>1</v>
      </c>
      <c r="C61" s="20" t="s">
        <v>72</v>
      </c>
      <c r="D61" s="23" t="s">
        <v>78</v>
      </c>
      <c r="E61" s="22">
        <f t="shared" si="0"/>
        <v>524239</v>
      </c>
      <c r="F61" s="22">
        <f t="shared" si="6"/>
        <v>524239</v>
      </c>
      <c r="G61" s="22">
        <f t="shared" si="24"/>
        <v>524239</v>
      </c>
      <c r="H61" s="22">
        <v>0</v>
      </c>
      <c r="I61" s="22">
        <v>0</v>
      </c>
      <c r="J61" s="22">
        <f t="shared" si="7"/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f t="shared" si="8"/>
        <v>0</v>
      </c>
      <c r="R61" s="22">
        <v>0</v>
      </c>
      <c r="S61" s="22">
        <v>0</v>
      </c>
      <c r="T61" s="22">
        <v>0</v>
      </c>
      <c r="U61" s="22">
        <v>0</v>
      </c>
      <c r="V61" s="22">
        <f t="shared" si="9"/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f t="shared" si="10"/>
        <v>524239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524239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f t="shared" si="11"/>
        <v>0</v>
      </c>
      <c r="AZ61" s="22">
        <f t="shared" si="12"/>
        <v>0</v>
      </c>
      <c r="BA61" s="22">
        <v>0</v>
      </c>
      <c r="BB61" s="22">
        <v>0</v>
      </c>
      <c r="BC61" s="22">
        <f t="shared" si="13"/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f t="shared" si="14"/>
        <v>0</v>
      </c>
      <c r="BI61" s="22">
        <v>0</v>
      </c>
      <c r="BJ61" s="22">
        <f t="shared" si="15"/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f t="shared" si="16"/>
        <v>0</v>
      </c>
      <c r="BV61" s="22">
        <v>0</v>
      </c>
      <c r="BW61" s="22">
        <f>BX61+CK61+CI61</f>
        <v>0</v>
      </c>
      <c r="BX61" s="22">
        <f>BY61+CA61+CF61</f>
        <v>0</v>
      </c>
      <c r="BY61" s="22">
        <f t="shared" si="17"/>
        <v>0</v>
      </c>
      <c r="BZ61" s="22">
        <v>0</v>
      </c>
      <c r="CA61" s="22">
        <f t="shared" si="5"/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f t="shared" si="18"/>
        <v>0</v>
      </c>
      <c r="CG61" s="22">
        <v>0</v>
      </c>
      <c r="CH61" s="22">
        <v>0</v>
      </c>
      <c r="CI61" s="22">
        <f t="shared" si="19"/>
        <v>0</v>
      </c>
      <c r="CJ61" s="22">
        <v>0</v>
      </c>
      <c r="CK61" s="22">
        <v>0</v>
      </c>
      <c r="CL61" s="22">
        <f>CM61</f>
        <v>0</v>
      </c>
      <c r="CM61" s="22">
        <f>CN61</f>
        <v>0</v>
      </c>
      <c r="CN61" s="22">
        <v>0</v>
      </c>
      <c r="CO61" s="22">
        <f t="shared" si="20"/>
        <v>0</v>
      </c>
      <c r="CP61" s="22">
        <f t="shared" si="21"/>
        <v>0</v>
      </c>
      <c r="CQ61" s="22">
        <v>0</v>
      </c>
      <c r="CR61" s="22">
        <v>0</v>
      </c>
    </row>
    <row r="62" spans="1:96" ht="12.75">
      <c r="A62" s="20"/>
      <c r="B62" s="20"/>
      <c r="C62" s="20"/>
      <c r="D62" s="21"/>
      <c r="E62" s="22">
        <f t="shared" si="0"/>
        <v>0</v>
      </c>
      <c r="F62" s="22">
        <f t="shared" si="6"/>
        <v>0</v>
      </c>
      <c r="G62" s="22">
        <f t="shared" si="24"/>
        <v>0</v>
      </c>
      <c r="H62" s="22"/>
      <c r="I62" s="22"/>
      <c r="J62" s="22">
        <f t="shared" si="7"/>
        <v>0</v>
      </c>
      <c r="K62" s="22"/>
      <c r="L62" s="22"/>
      <c r="M62" s="22"/>
      <c r="N62" s="22"/>
      <c r="O62" s="22"/>
      <c r="P62" s="22"/>
      <c r="Q62" s="22">
        <f t="shared" si="8"/>
        <v>0</v>
      </c>
      <c r="R62" s="22"/>
      <c r="S62" s="22"/>
      <c r="T62" s="22"/>
      <c r="U62" s="22"/>
      <c r="V62" s="22">
        <f t="shared" si="9"/>
        <v>0</v>
      </c>
      <c r="W62" s="22"/>
      <c r="X62" s="22"/>
      <c r="Y62" s="22"/>
      <c r="Z62" s="22"/>
      <c r="AA62" s="22"/>
      <c r="AB62" s="22"/>
      <c r="AC62" s="22"/>
      <c r="AD62" s="22"/>
      <c r="AE62" s="22">
        <f t="shared" si="10"/>
        <v>0</v>
      </c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>
        <f t="shared" si="11"/>
        <v>0</v>
      </c>
      <c r="AZ62" s="22">
        <f t="shared" si="12"/>
        <v>0</v>
      </c>
      <c r="BA62" s="22"/>
      <c r="BB62" s="22"/>
      <c r="BC62" s="22">
        <f t="shared" si="13"/>
        <v>0</v>
      </c>
      <c r="BD62" s="22"/>
      <c r="BE62" s="22"/>
      <c r="BF62" s="22"/>
      <c r="BG62" s="22"/>
      <c r="BH62" s="22">
        <f t="shared" si="14"/>
        <v>0</v>
      </c>
      <c r="BI62" s="22"/>
      <c r="BJ62" s="22">
        <f t="shared" si="15"/>
        <v>0</v>
      </c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>
        <f t="shared" si="16"/>
        <v>0</v>
      </c>
      <c r="BV62" s="22"/>
      <c r="BW62" s="22">
        <f>BX62+CK62+CI62</f>
        <v>0</v>
      </c>
      <c r="BX62" s="22">
        <f>BY62+CA62+CF62</f>
        <v>0</v>
      </c>
      <c r="BY62" s="22">
        <f t="shared" si="17"/>
        <v>0</v>
      </c>
      <c r="BZ62" s="22"/>
      <c r="CA62" s="22">
        <f t="shared" si="5"/>
        <v>0</v>
      </c>
      <c r="CB62" s="22"/>
      <c r="CC62" s="22"/>
      <c r="CD62" s="22"/>
      <c r="CE62" s="22"/>
      <c r="CF62" s="22">
        <f t="shared" si="18"/>
        <v>0</v>
      </c>
      <c r="CG62" s="22"/>
      <c r="CH62" s="22"/>
      <c r="CI62" s="22">
        <f t="shared" si="19"/>
        <v>0</v>
      </c>
      <c r="CJ62" s="22"/>
      <c r="CK62" s="22"/>
      <c r="CL62" s="22">
        <f>CM62</f>
        <v>0</v>
      </c>
      <c r="CM62" s="22">
        <f>CN62</f>
        <v>0</v>
      </c>
      <c r="CN62" s="22"/>
      <c r="CO62" s="22">
        <f t="shared" si="20"/>
        <v>0</v>
      </c>
      <c r="CP62" s="22">
        <f t="shared" si="21"/>
        <v>0</v>
      </c>
      <c r="CQ62" s="22"/>
      <c r="CR62" s="22"/>
    </row>
    <row r="63" spans="1:96" s="12" customFormat="1" ht="21.75" customHeight="1" hidden="1">
      <c r="A63" s="14" t="s">
        <v>79</v>
      </c>
      <c r="B63" s="35"/>
      <c r="C63" s="14" t="s">
        <v>1</v>
      </c>
      <c r="D63" s="15" t="s">
        <v>80</v>
      </c>
      <c r="E63" s="16">
        <f t="shared" si="0"/>
        <v>2082926</v>
      </c>
      <c r="F63" s="16">
        <f aca="true" t="shared" si="53" ref="F63:BQ64">F64</f>
        <v>1988926</v>
      </c>
      <c r="G63" s="16">
        <f t="shared" si="53"/>
        <v>1988926</v>
      </c>
      <c r="H63" s="16">
        <f t="shared" si="53"/>
        <v>940800</v>
      </c>
      <c r="I63" s="16">
        <f t="shared" si="53"/>
        <v>235200</v>
      </c>
      <c r="J63" s="16">
        <f t="shared" si="53"/>
        <v>66900</v>
      </c>
      <c r="K63" s="16">
        <f t="shared" si="53"/>
        <v>0</v>
      </c>
      <c r="L63" s="16">
        <f t="shared" si="53"/>
        <v>0</v>
      </c>
      <c r="M63" s="16">
        <f t="shared" si="53"/>
        <v>0</v>
      </c>
      <c r="N63" s="16">
        <f t="shared" si="53"/>
        <v>0</v>
      </c>
      <c r="O63" s="16">
        <f t="shared" si="53"/>
        <v>22500</v>
      </c>
      <c r="P63" s="16">
        <f t="shared" si="53"/>
        <v>44400</v>
      </c>
      <c r="Q63" s="16">
        <f t="shared" si="53"/>
        <v>140000</v>
      </c>
      <c r="R63" s="16">
        <f t="shared" si="53"/>
        <v>0</v>
      </c>
      <c r="S63" s="16">
        <f t="shared" si="53"/>
        <v>140000</v>
      </c>
      <c r="T63" s="16">
        <f t="shared" si="53"/>
        <v>0</v>
      </c>
      <c r="U63" s="16">
        <f t="shared" si="53"/>
        <v>30000</v>
      </c>
      <c r="V63" s="16">
        <f t="shared" si="53"/>
        <v>210000</v>
      </c>
      <c r="W63" s="16">
        <f t="shared" si="53"/>
        <v>0</v>
      </c>
      <c r="X63" s="16">
        <f t="shared" si="53"/>
        <v>0</v>
      </c>
      <c r="Y63" s="16">
        <f t="shared" si="53"/>
        <v>0</v>
      </c>
      <c r="Z63" s="16">
        <f t="shared" si="53"/>
        <v>0</v>
      </c>
      <c r="AA63" s="16">
        <f t="shared" si="53"/>
        <v>0</v>
      </c>
      <c r="AB63" s="16">
        <f t="shared" si="53"/>
        <v>210000</v>
      </c>
      <c r="AC63" s="16">
        <f t="shared" si="53"/>
        <v>0</v>
      </c>
      <c r="AD63" s="16">
        <f t="shared" si="53"/>
        <v>0</v>
      </c>
      <c r="AE63" s="16">
        <f t="shared" si="53"/>
        <v>366026</v>
      </c>
      <c r="AF63" s="16">
        <f t="shared" si="53"/>
        <v>230926</v>
      </c>
      <c r="AG63" s="16">
        <f t="shared" si="53"/>
        <v>1000</v>
      </c>
      <c r="AH63" s="16">
        <f t="shared" si="53"/>
        <v>0</v>
      </c>
      <c r="AI63" s="16">
        <f t="shared" si="53"/>
        <v>0</v>
      </c>
      <c r="AJ63" s="16">
        <f t="shared" si="53"/>
        <v>4100</v>
      </c>
      <c r="AK63" s="16">
        <f t="shared" si="53"/>
        <v>0</v>
      </c>
      <c r="AL63" s="16">
        <f t="shared" si="53"/>
        <v>5000</v>
      </c>
      <c r="AM63" s="16">
        <f t="shared" si="53"/>
        <v>0</v>
      </c>
      <c r="AN63" s="16">
        <f t="shared" si="53"/>
        <v>104000</v>
      </c>
      <c r="AO63" s="16">
        <f t="shared" si="53"/>
        <v>0</v>
      </c>
      <c r="AP63" s="16">
        <f t="shared" si="53"/>
        <v>0</v>
      </c>
      <c r="AQ63" s="16">
        <f t="shared" si="53"/>
        <v>0</v>
      </c>
      <c r="AR63" s="16">
        <f t="shared" si="53"/>
        <v>0</v>
      </c>
      <c r="AS63" s="16">
        <f t="shared" si="53"/>
        <v>0</v>
      </c>
      <c r="AT63" s="16">
        <f t="shared" si="53"/>
        <v>0</v>
      </c>
      <c r="AU63" s="16">
        <f t="shared" si="53"/>
        <v>0</v>
      </c>
      <c r="AV63" s="16">
        <f t="shared" si="53"/>
        <v>0</v>
      </c>
      <c r="AW63" s="16">
        <f t="shared" si="53"/>
        <v>0</v>
      </c>
      <c r="AX63" s="16">
        <f t="shared" si="53"/>
        <v>21000</v>
      </c>
      <c r="AY63" s="16">
        <f t="shared" si="53"/>
        <v>0</v>
      </c>
      <c r="AZ63" s="16">
        <f t="shared" si="53"/>
        <v>0</v>
      </c>
      <c r="BA63" s="16">
        <f t="shared" si="53"/>
        <v>0</v>
      </c>
      <c r="BB63" s="16">
        <f t="shared" si="53"/>
        <v>0</v>
      </c>
      <c r="BC63" s="16">
        <f t="shared" si="53"/>
        <v>0</v>
      </c>
      <c r="BD63" s="16">
        <f t="shared" si="53"/>
        <v>0</v>
      </c>
      <c r="BE63" s="16">
        <f t="shared" si="53"/>
        <v>0</v>
      </c>
      <c r="BF63" s="16">
        <f t="shared" si="53"/>
        <v>0</v>
      </c>
      <c r="BG63" s="16">
        <f t="shared" si="53"/>
        <v>0</v>
      </c>
      <c r="BH63" s="16">
        <f t="shared" si="53"/>
        <v>0</v>
      </c>
      <c r="BI63" s="16">
        <f t="shared" si="53"/>
        <v>0</v>
      </c>
      <c r="BJ63" s="16">
        <f t="shared" si="53"/>
        <v>0</v>
      </c>
      <c r="BK63" s="16">
        <f t="shared" si="53"/>
        <v>0</v>
      </c>
      <c r="BL63" s="16">
        <f t="shared" si="53"/>
        <v>0</v>
      </c>
      <c r="BM63" s="16">
        <f t="shared" si="53"/>
        <v>0</v>
      </c>
      <c r="BN63" s="16">
        <f t="shared" si="53"/>
        <v>0</v>
      </c>
      <c r="BO63" s="16">
        <f t="shared" si="53"/>
        <v>0</v>
      </c>
      <c r="BP63" s="16">
        <f t="shared" si="53"/>
        <v>0</v>
      </c>
      <c r="BQ63" s="16">
        <f t="shared" si="53"/>
        <v>0</v>
      </c>
      <c r="BR63" s="16">
        <f aca="true" t="shared" si="54" ref="BR63:CR64">BR64</f>
        <v>0</v>
      </c>
      <c r="BS63" s="16">
        <f t="shared" si="54"/>
        <v>0</v>
      </c>
      <c r="BT63" s="16">
        <f t="shared" si="54"/>
        <v>0</v>
      </c>
      <c r="BU63" s="16">
        <f t="shared" si="54"/>
        <v>0</v>
      </c>
      <c r="BV63" s="16">
        <f t="shared" si="54"/>
        <v>0</v>
      </c>
      <c r="BW63" s="16">
        <f t="shared" si="54"/>
        <v>94000</v>
      </c>
      <c r="BX63" s="16">
        <f t="shared" si="54"/>
        <v>94000</v>
      </c>
      <c r="BY63" s="16">
        <f t="shared" si="54"/>
        <v>94000</v>
      </c>
      <c r="BZ63" s="16">
        <f t="shared" si="54"/>
        <v>94000</v>
      </c>
      <c r="CA63" s="16">
        <f t="shared" si="5"/>
        <v>0</v>
      </c>
      <c r="CB63" s="16">
        <f t="shared" si="54"/>
        <v>0</v>
      </c>
      <c r="CC63" s="16">
        <f t="shared" si="54"/>
        <v>0</v>
      </c>
      <c r="CD63" s="16">
        <f t="shared" si="54"/>
        <v>0</v>
      </c>
      <c r="CE63" s="16">
        <f t="shared" si="54"/>
        <v>0</v>
      </c>
      <c r="CF63" s="16">
        <f t="shared" si="54"/>
        <v>0</v>
      </c>
      <c r="CG63" s="16">
        <f t="shared" si="54"/>
        <v>0</v>
      </c>
      <c r="CH63" s="16">
        <f t="shared" si="54"/>
        <v>0</v>
      </c>
      <c r="CI63" s="16">
        <f t="shared" si="54"/>
        <v>0</v>
      </c>
      <c r="CJ63" s="16">
        <f t="shared" si="54"/>
        <v>0</v>
      </c>
      <c r="CK63" s="16">
        <f t="shared" si="54"/>
        <v>0</v>
      </c>
      <c r="CL63" s="16">
        <f t="shared" si="54"/>
        <v>0</v>
      </c>
      <c r="CM63" s="16">
        <f t="shared" si="54"/>
        <v>0</v>
      </c>
      <c r="CN63" s="16">
        <f t="shared" si="54"/>
        <v>0</v>
      </c>
      <c r="CO63" s="16">
        <f t="shared" si="54"/>
        <v>0</v>
      </c>
      <c r="CP63" s="16">
        <f t="shared" si="54"/>
        <v>0</v>
      </c>
      <c r="CQ63" s="16">
        <f t="shared" si="54"/>
        <v>0</v>
      </c>
      <c r="CR63" s="16">
        <f t="shared" si="54"/>
        <v>0</v>
      </c>
    </row>
    <row r="64" spans="1:96" s="33" customFormat="1" ht="12.75" hidden="1">
      <c r="A64" s="36" t="s">
        <v>15</v>
      </c>
      <c r="B64" s="36" t="s">
        <v>3</v>
      </c>
      <c r="C64" s="36" t="s">
        <v>1</v>
      </c>
      <c r="D64" s="37" t="s">
        <v>81</v>
      </c>
      <c r="E64" s="38">
        <f t="shared" si="0"/>
        <v>2082926</v>
      </c>
      <c r="F64" s="38">
        <f t="shared" si="53"/>
        <v>1988926</v>
      </c>
      <c r="G64" s="38">
        <f t="shared" si="53"/>
        <v>1988926</v>
      </c>
      <c r="H64" s="38">
        <f t="shared" si="53"/>
        <v>940800</v>
      </c>
      <c r="I64" s="38">
        <f t="shared" si="53"/>
        <v>235200</v>
      </c>
      <c r="J64" s="38">
        <f t="shared" si="53"/>
        <v>66900</v>
      </c>
      <c r="K64" s="38">
        <f t="shared" si="53"/>
        <v>0</v>
      </c>
      <c r="L64" s="38">
        <f t="shared" si="53"/>
        <v>0</v>
      </c>
      <c r="M64" s="38">
        <f t="shared" si="53"/>
        <v>0</v>
      </c>
      <c r="N64" s="38">
        <f t="shared" si="53"/>
        <v>0</v>
      </c>
      <c r="O64" s="38">
        <f t="shared" si="53"/>
        <v>22500</v>
      </c>
      <c r="P64" s="38">
        <f t="shared" si="53"/>
        <v>44400</v>
      </c>
      <c r="Q64" s="38">
        <f t="shared" si="53"/>
        <v>140000</v>
      </c>
      <c r="R64" s="38">
        <f t="shared" si="53"/>
        <v>0</v>
      </c>
      <c r="S64" s="38">
        <f t="shared" si="53"/>
        <v>140000</v>
      </c>
      <c r="T64" s="38">
        <f t="shared" si="53"/>
        <v>0</v>
      </c>
      <c r="U64" s="38">
        <f t="shared" si="53"/>
        <v>30000</v>
      </c>
      <c r="V64" s="38">
        <f t="shared" si="53"/>
        <v>210000</v>
      </c>
      <c r="W64" s="38">
        <f t="shared" si="53"/>
        <v>0</v>
      </c>
      <c r="X64" s="38">
        <f t="shared" si="53"/>
        <v>0</v>
      </c>
      <c r="Y64" s="38">
        <f t="shared" si="53"/>
        <v>0</v>
      </c>
      <c r="Z64" s="38">
        <f t="shared" si="53"/>
        <v>0</v>
      </c>
      <c r="AA64" s="38">
        <f t="shared" si="53"/>
        <v>0</v>
      </c>
      <c r="AB64" s="38">
        <f t="shared" si="53"/>
        <v>210000</v>
      </c>
      <c r="AC64" s="38">
        <f t="shared" si="53"/>
        <v>0</v>
      </c>
      <c r="AD64" s="38">
        <f t="shared" si="53"/>
        <v>0</v>
      </c>
      <c r="AE64" s="38">
        <f t="shared" si="53"/>
        <v>366026</v>
      </c>
      <c r="AF64" s="38">
        <f t="shared" si="53"/>
        <v>230926</v>
      </c>
      <c r="AG64" s="38">
        <f t="shared" si="53"/>
        <v>1000</v>
      </c>
      <c r="AH64" s="38">
        <f t="shared" si="53"/>
        <v>0</v>
      </c>
      <c r="AI64" s="38">
        <f t="shared" si="53"/>
        <v>0</v>
      </c>
      <c r="AJ64" s="38">
        <f t="shared" si="53"/>
        <v>4100</v>
      </c>
      <c r="AK64" s="38">
        <f t="shared" si="53"/>
        <v>0</v>
      </c>
      <c r="AL64" s="38">
        <f t="shared" si="53"/>
        <v>5000</v>
      </c>
      <c r="AM64" s="38">
        <f t="shared" si="53"/>
        <v>0</v>
      </c>
      <c r="AN64" s="38">
        <f t="shared" si="53"/>
        <v>104000</v>
      </c>
      <c r="AO64" s="38">
        <f t="shared" si="53"/>
        <v>0</v>
      </c>
      <c r="AP64" s="38">
        <f t="shared" si="53"/>
        <v>0</v>
      </c>
      <c r="AQ64" s="38">
        <f t="shared" si="53"/>
        <v>0</v>
      </c>
      <c r="AR64" s="38">
        <f t="shared" si="53"/>
        <v>0</v>
      </c>
      <c r="AS64" s="38">
        <f t="shared" si="53"/>
        <v>0</v>
      </c>
      <c r="AT64" s="38">
        <f t="shared" si="53"/>
        <v>0</v>
      </c>
      <c r="AU64" s="38">
        <f t="shared" si="53"/>
        <v>0</v>
      </c>
      <c r="AV64" s="38">
        <f t="shared" si="53"/>
        <v>0</v>
      </c>
      <c r="AW64" s="38">
        <f t="shared" si="53"/>
        <v>0</v>
      </c>
      <c r="AX64" s="38">
        <f t="shared" si="53"/>
        <v>21000</v>
      </c>
      <c r="AY64" s="38">
        <f t="shared" si="53"/>
        <v>0</v>
      </c>
      <c r="AZ64" s="38">
        <f t="shared" si="53"/>
        <v>0</v>
      </c>
      <c r="BA64" s="38">
        <f t="shared" si="53"/>
        <v>0</v>
      </c>
      <c r="BB64" s="38">
        <f t="shared" si="53"/>
        <v>0</v>
      </c>
      <c r="BC64" s="38">
        <f t="shared" si="53"/>
        <v>0</v>
      </c>
      <c r="BD64" s="38">
        <f t="shared" si="53"/>
        <v>0</v>
      </c>
      <c r="BE64" s="38">
        <f t="shared" si="53"/>
        <v>0</v>
      </c>
      <c r="BF64" s="38">
        <f t="shared" si="53"/>
        <v>0</v>
      </c>
      <c r="BG64" s="38">
        <f t="shared" si="53"/>
        <v>0</v>
      </c>
      <c r="BH64" s="38">
        <f t="shared" si="53"/>
        <v>0</v>
      </c>
      <c r="BI64" s="38">
        <f t="shared" si="53"/>
        <v>0</v>
      </c>
      <c r="BJ64" s="38">
        <f t="shared" si="53"/>
        <v>0</v>
      </c>
      <c r="BK64" s="38">
        <f t="shared" si="53"/>
        <v>0</v>
      </c>
      <c r="BL64" s="38">
        <f t="shared" si="53"/>
        <v>0</v>
      </c>
      <c r="BM64" s="38">
        <f t="shared" si="53"/>
        <v>0</v>
      </c>
      <c r="BN64" s="38">
        <f t="shared" si="53"/>
        <v>0</v>
      </c>
      <c r="BO64" s="38">
        <f t="shared" si="53"/>
        <v>0</v>
      </c>
      <c r="BP64" s="38">
        <f t="shared" si="53"/>
        <v>0</v>
      </c>
      <c r="BQ64" s="38">
        <f t="shared" si="53"/>
        <v>0</v>
      </c>
      <c r="BR64" s="38">
        <f t="shared" si="54"/>
        <v>0</v>
      </c>
      <c r="BS64" s="38">
        <f t="shared" si="54"/>
        <v>0</v>
      </c>
      <c r="BT64" s="38">
        <f t="shared" si="54"/>
        <v>0</v>
      </c>
      <c r="BU64" s="38">
        <f t="shared" si="54"/>
        <v>0</v>
      </c>
      <c r="BV64" s="38">
        <f t="shared" si="54"/>
        <v>0</v>
      </c>
      <c r="BW64" s="38">
        <f t="shared" si="54"/>
        <v>94000</v>
      </c>
      <c r="BX64" s="38">
        <f t="shared" si="54"/>
        <v>94000</v>
      </c>
      <c r="BY64" s="38">
        <f t="shared" si="54"/>
        <v>94000</v>
      </c>
      <c r="BZ64" s="38">
        <f t="shared" si="54"/>
        <v>94000</v>
      </c>
      <c r="CA64" s="38">
        <f t="shared" si="5"/>
        <v>0</v>
      </c>
      <c r="CB64" s="38">
        <f t="shared" si="54"/>
        <v>0</v>
      </c>
      <c r="CC64" s="38">
        <f t="shared" si="54"/>
        <v>0</v>
      </c>
      <c r="CD64" s="38">
        <f t="shared" si="54"/>
        <v>0</v>
      </c>
      <c r="CE64" s="38">
        <f t="shared" si="54"/>
        <v>0</v>
      </c>
      <c r="CF64" s="38">
        <f t="shared" si="54"/>
        <v>0</v>
      </c>
      <c r="CG64" s="38">
        <f t="shared" si="54"/>
        <v>0</v>
      </c>
      <c r="CH64" s="38">
        <f t="shared" si="54"/>
        <v>0</v>
      </c>
      <c r="CI64" s="38">
        <f t="shared" si="54"/>
        <v>0</v>
      </c>
      <c r="CJ64" s="38">
        <f t="shared" si="54"/>
        <v>0</v>
      </c>
      <c r="CK64" s="38">
        <f t="shared" si="54"/>
        <v>0</v>
      </c>
      <c r="CL64" s="38">
        <f t="shared" si="54"/>
        <v>0</v>
      </c>
      <c r="CM64" s="38">
        <f t="shared" si="54"/>
        <v>0</v>
      </c>
      <c r="CN64" s="38">
        <f t="shared" si="54"/>
        <v>0</v>
      </c>
      <c r="CO64" s="38">
        <f t="shared" si="54"/>
        <v>0</v>
      </c>
      <c r="CP64" s="38">
        <f t="shared" si="54"/>
        <v>0</v>
      </c>
      <c r="CQ64" s="38">
        <f t="shared" si="54"/>
        <v>0</v>
      </c>
      <c r="CR64" s="38">
        <f t="shared" si="54"/>
        <v>0</v>
      </c>
    </row>
    <row r="65" spans="1:96" s="42" customFormat="1" ht="12.75" hidden="1">
      <c r="A65" s="39" t="s">
        <v>1</v>
      </c>
      <c r="B65" s="39" t="s">
        <v>1</v>
      </c>
      <c r="C65" s="39" t="s">
        <v>27</v>
      </c>
      <c r="D65" s="40" t="s">
        <v>82</v>
      </c>
      <c r="E65" s="41">
        <f t="shared" si="0"/>
        <v>2082926</v>
      </c>
      <c r="F65" s="41">
        <f t="shared" si="6"/>
        <v>1988926</v>
      </c>
      <c r="G65" s="41">
        <f t="shared" si="24"/>
        <v>1988926</v>
      </c>
      <c r="H65" s="41">
        <v>940800</v>
      </c>
      <c r="I65" s="41">
        <v>235200</v>
      </c>
      <c r="J65" s="41">
        <f t="shared" si="7"/>
        <v>66900</v>
      </c>
      <c r="K65" s="41">
        <v>0</v>
      </c>
      <c r="L65" s="41">
        <v>0</v>
      </c>
      <c r="M65" s="41">
        <v>0</v>
      </c>
      <c r="N65" s="41">
        <v>0</v>
      </c>
      <c r="O65" s="41">
        <v>22500</v>
      </c>
      <c r="P65" s="41">
        <v>44400</v>
      </c>
      <c r="Q65" s="41">
        <f t="shared" si="8"/>
        <v>140000</v>
      </c>
      <c r="R65" s="41">
        <v>0</v>
      </c>
      <c r="S65" s="41">
        <v>140000</v>
      </c>
      <c r="T65" s="41">
        <v>0</v>
      </c>
      <c r="U65" s="41">
        <v>30000</v>
      </c>
      <c r="V65" s="41">
        <f t="shared" si="9"/>
        <v>210000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210000</v>
      </c>
      <c r="AC65" s="41">
        <v>0</v>
      </c>
      <c r="AD65" s="41">
        <v>0</v>
      </c>
      <c r="AE65" s="41">
        <f t="shared" si="10"/>
        <v>366026</v>
      </c>
      <c r="AF65" s="41">
        <v>230926</v>
      </c>
      <c r="AG65" s="41">
        <v>1000</v>
      </c>
      <c r="AH65" s="41">
        <v>0</v>
      </c>
      <c r="AI65" s="41">
        <v>0</v>
      </c>
      <c r="AJ65" s="41">
        <v>4100</v>
      </c>
      <c r="AK65" s="41">
        <v>0</v>
      </c>
      <c r="AL65" s="41">
        <v>5000</v>
      </c>
      <c r="AM65" s="41">
        <v>0</v>
      </c>
      <c r="AN65" s="41">
        <v>104000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21000</v>
      </c>
      <c r="AY65" s="41">
        <f t="shared" si="11"/>
        <v>0</v>
      </c>
      <c r="AZ65" s="41">
        <f t="shared" si="12"/>
        <v>0</v>
      </c>
      <c r="BA65" s="41">
        <v>0</v>
      </c>
      <c r="BB65" s="41">
        <v>0</v>
      </c>
      <c r="BC65" s="41">
        <f t="shared" si="13"/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f t="shared" si="14"/>
        <v>0</v>
      </c>
      <c r="BI65" s="41">
        <v>0</v>
      </c>
      <c r="BJ65" s="41">
        <f t="shared" si="15"/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f t="shared" si="16"/>
        <v>0</v>
      </c>
      <c r="BV65" s="41">
        <v>0</v>
      </c>
      <c r="BW65" s="41">
        <f>BX65+CK65+CI65</f>
        <v>94000</v>
      </c>
      <c r="BX65" s="41">
        <f>BY65+CA65+CF65</f>
        <v>94000</v>
      </c>
      <c r="BY65" s="41">
        <f t="shared" si="17"/>
        <v>94000</v>
      </c>
      <c r="BZ65" s="41">
        <v>94000</v>
      </c>
      <c r="CA65" s="41">
        <f t="shared" si="5"/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f t="shared" si="18"/>
        <v>0</v>
      </c>
      <c r="CG65" s="41">
        <v>0</v>
      </c>
      <c r="CH65" s="41">
        <v>0</v>
      </c>
      <c r="CI65" s="41">
        <f t="shared" si="19"/>
        <v>0</v>
      </c>
      <c r="CJ65" s="41">
        <v>0</v>
      </c>
      <c r="CK65" s="41">
        <v>0</v>
      </c>
      <c r="CL65" s="41">
        <f>CM65</f>
        <v>0</v>
      </c>
      <c r="CM65" s="41">
        <f>CN65</f>
        <v>0</v>
      </c>
      <c r="CN65" s="41">
        <v>0</v>
      </c>
      <c r="CO65" s="41">
        <f t="shared" si="20"/>
        <v>0</v>
      </c>
      <c r="CP65" s="41">
        <f t="shared" si="21"/>
        <v>0</v>
      </c>
      <c r="CQ65" s="41">
        <v>0</v>
      </c>
      <c r="CR65" s="41">
        <v>0</v>
      </c>
    </row>
    <row r="66" spans="1:96" ht="12.75" hidden="1">
      <c r="A66" s="20"/>
      <c r="B66" s="20"/>
      <c r="C66" s="20"/>
      <c r="D66" s="21"/>
      <c r="E66" s="22">
        <f t="shared" si="0"/>
        <v>0</v>
      </c>
      <c r="F66" s="22">
        <f t="shared" si="6"/>
        <v>0</v>
      </c>
      <c r="G66" s="22">
        <f t="shared" si="24"/>
        <v>0</v>
      </c>
      <c r="H66" s="22"/>
      <c r="I66" s="22"/>
      <c r="J66" s="22">
        <f t="shared" si="7"/>
        <v>0</v>
      </c>
      <c r="K66" s="22"/>
      <c r="L66" s="22"/>
      <c r="M66" s="22"/>
      <c r="N66" s="22"/>
      <c r="O66" s="22"/>
      <c r="P66" s="22"/>
      <c r="Q66" s="22">
        <f t="shared" si="8"/>
        <v>0</v>
      </c>
      <c r="R66" s="22"/>
      <c r="S66" s="22"/>
      <c r="T66" s="22"/>
      <c r="U66" s="22"/>
      <c r="V66" s="22">
        <f t="shared" si="9"/>
        <v>0</v>
      </c>
      <c r="W66" s="22"/>
      <c r="X66" s="22"/>
      <c r="Y66" s="22"/>
      <c r="Z66" s="22"/>
      <c r="AA66" s="22"/>
      <c r="AB66" s="22"/>
      <c r="AC66" s="22"/>
      <c r="AD66" s="22"/>
      <c r="AE66" s="22">
        <f t="shared" si="10"/>
        <v>0</v>
      </c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>
        <f t="shared" si="11"/>
        <v>0</v>
      </c>
      <c r="AZ66" s="22">
        <f t="shared" si="12"/>
        <v>0</v>
      </c>
      <c r="BA66" s="22"/>
      <c r="BB66" s="22"/>
      <c r="BC66" s="22">
        <f t="shared" si="13"/>
        <v>0</v>
      </c>
      <c r="BD66" s="22"/>
      <c r="BE66" s="22"/>
      <c r="BF66" s="22"/>
      <c r="BG66" s="22"/>
      <c r="BH66" s="22">
        <f t="shared" si="14"/>
        <v>0</v>
      </c>
      <c r="BI66" s="22"/>
      <c r="BJ66" s="22">
        <f t="shared" si="15"/>
        <v>0</v>
      </c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>
        <f t="shared" si="16"/>
        <v>0</v>
      </c>
      <c r="BV66" s="22"/>
      <c r="BW66" s="22">
        <f>BX66+CK66+CI66</f>
        <v>0</v>
      </c>
      <c r="BX66" s="22">
        <f>BY66+CA66+CF66</f>
        <v>0</v>
      </c>
      <c r="BY66" s="22">
        <f t="shared" si="17"/>
        <v>0</v>
      </c>
      <c r="BZ66" s="22"/>
      <c r="CA66" s="22">
        <f t="shared" si="5"/>
        <v>0</v>
      </c>
      <c r="CB66" s="22"/>
      <c r="CC66" s="22"/>
      <c r="CD66" s="22"/>
      <c r="CE66" s="22"/>
      <c r="CF66" s="22">
        <f t="shared" si="18"/>
        <v>0</v>
      </c>
      <c r="CG66" s="22"/>
      <c r="CH66" s="22"/>
      <c r="CI66" s="22">
        <f t="shared" si="19"/>
        <v>0</v>
      </c>
      <c r="CJ66" s="22"/>
      <c r="CK66" s="22"/>
      <c r="CL66" s="22">
        <f>CM66</f>
        <v>0</v>
      </c>
      <c r="CM66" s="22">
        <f>CN66</f>
        <v>0</v>
      </c>
      <c r="CN66" s="22"/>
      <c r="CO66" s="22">
        <f t="shared" si="20"/>
        <v>0</v>
      </c>
      <c r="CP66" s="22">
        <f t="shared" si="21"/>
        <v>0</v>
      </c>
      <c r="CQ66" s="22"/>
      <c r="CR66" s="22"/>
    </row>
    <row r="67" spans="1:96" s="12" customFormat="1" ht="21" customHeight="1" hidden="1">
      <c r="A67" s="14" t="s">
        <v>83</v>
      </c>
      <c r="B67" s="35"/>
      <c r="C67" s="14" t="s">
        <v>1</v>
      </c>
      <c r="D67" s="15" t="s">
        <v>84</v>
      </c>
      <c r="E67" s="16">
        <f t="shared" si="0"/>
        <v>203216192</v>
      </c>
      <c r="F67" s="16">
        <f aca="true" t="shared" si="55" ref="F67:BQ67">F68+F70</f>
        <v>196964019</v>
      </c>
      <c r="G67" s="16">
        <f t="shared" si="55"/>
        <v>195097835</v>
      </c>
      <c r="H67" s="16">
        <f t="shared" si="55"/>
        <v>109744620</v>
      </c>
      <c r="I67" s="16">
        <f t="shared" si="55"/>
        <v>5219285</v>
      </c>
      <c r="J67" s="16">
        <f t="shared" si="55"/>
        <v>65127386</v>
      </c>
      <c r="K67" s="16">
        <f t="shared" si="55"/>
        <v>261875</v>
      </c>
      <c r="L67" s="16">
        <f t="shared" si="55"/>
        <v>14736813</v>
      </c>
      <c r="M67" s="16">
        <f t="shared" si="55"/>
        <v>33405080</v>
      </c>
      <c r="N67" s="16">
        <f t="shared" si="55"/>
        <v>3366694</v>
      </c>
      <c r="O67" s="16">
        <f t="shared" si="55"/>
        <v>10836195</v>
      </c>
      <c r="P67" s="16">
        <f t="shared" si="55"/>
        <v>2520729</v>
      </c>
      <c r="Q67" s="16">
        <f t="shared" si="55"/>
        <v>197575</v>
      </c>
      <c r="R67" s="16">
        <f t="shared" si="55"/>
        <v>94630</v>
      </c>
      <c r="S67" s="16">
        <f t="shared" si="55"/>
        <v>102945</v>
      </c>
      <c r="T67" s="16">
        <f t="shared" si="55"/>
        <v>0</v>
      </c>
      <c r="U67" s="16">
        <f t="shared" si="55"/>
        <v>510736</v>
      </c>
      <c r="V67" s="16">
        <f t="shared" si="55"/>
        <v>2673031</v>
      </c>
      <c r="W67" s="16">
        <f t="shared" si="55"/>
        <v>900000</v>
      </c>
      <c r="X67" s="16">
        <f t="shared" si="55"/>
        <v>635513</v>
      </c>
      <c r="Y67" s="16">
        <f t="shared" si="55"/>
        <v>710630</v>
      </c>
      <c r="Z67" s="16">
        <f t="shared" si="55"/>
        <v>192546</v>
      </c>
      <c r="AA67" s="16">
        <f t="shared" si="55"/>
        <v>20000</v>
      </c>
      <c r="AB67" s="16">
        <f t="shared" si="55"/>
        <v>0</v>
      </c>
      <c r="AC67" s="16">
        <f t="shared" si="55"/>
        <v>0</v>
      </c>
      <c r="AD67" s="16">
        <f t="shared" si="55"/>
        <v>214342</v>
      </c>
      <c r="AE67" s="16">
        <f t="shared" si="55"/>
        <v>11625202</v>
      </c>
      <c r="AF67" s="16">
        <f t="shared" si="55"/>
        <v>0</v>
      </c>
      <c r="AG67" s="16">
        <f t="shared" si="55"/>
        <v>57600</v>
      </c>
      <c r="AH67" s="16">
        <f t="shared" si="55"/>
        <v>201738</v>
      </c>
      <c r="AI67" s="16">
        <f t="shared" si="55"/>
        <v>0</v>
      </c>
      <c r="AJ67" s="16">
        <f t="shared" si="55"/>
        <v>50328</v>
      </c>
      <c r="AK67" s="16">
        <f t="shared" si="55"/>
        <v>0</v>
      </c>
      <c r="AL67" s="16">
        <f t="shared" si="55"/>
        <v>15000</v>
      </c>
      <c r="AM67" s="16">
        <f t="shared" si="55"/>
        <v>55000</v>
      </c>
      <c r="AN67" s="16">
        <f t="shared" si="55"/>
        <v>57000</v>
      </c>
      <c r="AO67" s="16">
        <f t="shared" si="55"/>
        <v>37257</v>
      </c>
      <c r="AP67" s="16">
        <f t="shared" si="55"/>
        <v>1669000</v>
      </c>
      <c r="AQ67" s="16">
        <f t="shared" si="55"/>
        <v>0</v>
      </c>
      <c r="AR67" s="16">
        <f t="shared" si="55"/>
        <v>0</v>
      </c>
      <c r="AS67" s="16">
        <f t="shared" si="55"/>
        <v>0</v>
      </c>
      <c r="AT67" s="16">
        <f t="shared" si="55"/>
        <v>0</v>
      </c>
      <c r="AU67" s="16">
        <f t="shared" si="55"/>
        <v>0</v>
      </c>
      <c r="AV67" s="16">
        <f t="shared" si="55"/>
        <v>9009431</v>
      </c>
      <c r="AW67" s="16">
        <f t="shared" si="55"/>
        <v>0</v>
      </c>
      <c r="AX67" s="16">
        <f t="shared" si="55"/>
        <v>472848</v>
      </c>
      <c r="AY67" s="16">
        <f t="shared" si="55"/>
        <v>1866184</v>
      </c>
      <c r="AZ67" s="16">
        <f t="shared" si="55"/>
        <v>0</v>
      </c>
      <c r="BA67" s="16">
        <f t="shared" si="55"/>
        <v>0</v>
      </c>
      <c r="BB67" s="16">
        <f t="shared" si="55"/>
        <v>0</v>
      </c>
      <c r="BC67" s="16">
        <f t="shared" si="55"/>
        <v>0</v>
      </c>
      <c r="BD67" s="16">
        <f t="shared" si="55"/>
        <v>0</v>
      </c>
      <c r="BE67" s="16">
        <f t="shared" si="55"/>
        <v>0</v>
      </c>
      <c r="BF67" s="16">
        <f t="shared" si="55"/>
        <v>0</v>
      </c>
      <c r="BG67" s="16">
        <f t="shared" si="55"/>
        <v>0</v>
      </c>
      <c r="BH67" s="16">
        <f t="shared" si="55"/>
        <v>385000</v>
      </c>
      <c r="BI67" s="16">
        <f t="shared" si="55"/>
        <v>385000</v>
      </c>
      <c r="BJ67" s="16">
        <f t="shared" si="55"/>
        <v>1481184</v>
      </c>
      <c r="BK67" s="16">
        <f t="shared" si="55"/>
        <v>0</v>
      </c>
      <c r="BL67" s="16">
        <f t="shared" si="55"/>
        <v>0</v>
      </c>
      <c r="BM67" s="16">
        <f t="shared" si="55"/>
        <v>0</v>
      </c>
      <c r="BN67" s="16">
        <f t="shared" si="55"/>
        <v>0</v>
      </c>
      <c r="BO67" s="16">
        <f t="shared" si="55"/>
        <v>0</v>
      </c>
      <c r="BP67" s="16">
        <f t="shared" si="55"/>
        <v>0</v>
      </c>
      <c r="BQ67" s="16">
        <f t="shared" si="55"/>
        <v>0</v>
      </c>
      <c r="BR67" s="16">
        <f aca="true" t="shared" si="56" ref="BR67:CR67">BR68+BR70</f>
        <v>0</v>
      </c>
      <c r="BS67" s="16">
        <f t="shared" si="56"/>
        <v>743544</v>
      </c>
      <c r="BT67" s="16">
        <f t="shared" si="56"/>
        <v>737640</v>
      </c>
      <c r="BU67" s="16">
        <f t="shared" si="56"/>
        <v>0</v>
      </c>
      <c r="BV67" s="16">
        <f t="shared" si="56"/>
        <v>0</v>
      </c>
      <c r="BW67" s="16">
        <f t="shared" si="56"/>
        <v>6252173</v>
      </c>
      <c r="BX67" s="16">
        <f t="shared" si="56"/>
        <v>6252173</v>
      </c>
      <c r="BY67" s="16">
        <f t="shared" si="56"/>
        <v>2556064</v>
      </c>
      <c r="BZ67" s="16">
        <f t="shared" si="56"/>
        <v>2556064</v>
      </c>
      <c r="CA67" s="16">
        <f t="shared" si="5"/>
        <v>1112479</v>
      </c>
      <c r="CB67" s="16">
        <f t="shared" si="56"/>
        <v>0</v>
      </c>
      <c r="CC67" s="16">
        <f t="shared" si="56"/>
        <v>0</v>
      </c>
      <c r="CD67" s="16">
        <f t="shared" si="56"/>
        <v>0</v>
      </c>
      <c r="CE67" s="16">
        <f t="shared" si="56"/>
        <v>1112479</v>
      </c>
      <c r="CF67" s="16">
        <f t="shared" si="56"/>
        <v>2583630</v>
      </c>
      <c r="CG67" s="16">
        <f t="shared" si="56"/>
        <v>1950000</v>
      </c>
      <c r="CH67" s="16">
        <f t="shared" si="56"/>
        <v>633630</v>
      </c>
      <c r="CI67" s="16">
        <f t="shared" si="56"/>
        <v>0</v>
      </c>
      <c r="CJ67" s="16">
        <f t="shared" si="56"/>
        <v>0</v>
      </c>
      <c r="CK67" s="16">
        <f t="shared" si="56"/>
        <v>0</v>
      </c>
      <c r="CL67" s="16">
        <f t="shared" si="56"/>
        <v>0</v>
      </c>
      <c r="CM67" s="16">
        <f t="shared" si="56"/>
        <v>0</v>
      </c>
      <c r="CN67" s="16">
        <f t="shared" si="56"/>
        <v>0</v>
      </c>
      <c r="CO67" s="16">
        <f t="shared" si="56"/>
        <v>0</v>
      </c>
      <c r="CP67" s="16">
        <f t="shared" si="56"/>
        <v>0</v>
      </c>
      <c r="CQ67" s="16">
        <f t="shared" si="56"/>
        <v>0</v>
      </c>
      <c r="CR67" s="16">
        <f t="shared" si="56"/>
        <v>0</v>
      </c>
    </row>
    <row r="68" spans="1:96" s="33" customFormat="1" ht="12.75" hidden="1">
      <c r="A68" s="36" t="s">
        <v>49</v>
      </c>
      <c r="B68" s="36" t="s">
        <v>3</v>
      </c>
      <c r="C68" s="36" t="s">
        <v>1</v>
      </c>
      <c r="D68" s="37" t="s">
        <v>85</v>
      </c>
      <c r="E68" s="38">
        <f t="shared" si="0"/>
        <v>165969000</v>
      </c>
      <c r="F68" s="38">
        <f aca="true" t="shared" si="57" ref="F68:BQ68">F69</f>
        <v>161133554</v>
      </c>
      <c r="G68" s="38">
        <f t="shared" si="57"/>
        <v>159742930</v>
      </c>
      <c r="H68" s="38">
        <f t="shared" si="57"/>
        <v>81198272</v>
      </c>
      <c r="I68" s="38">
        <f t="shared" si="57"/>
        <v>4905625</v>
      </c>
      <c r="J68" s="38">
        <f t="shared" si="57"/>
        <v>61447935</v>
      </c>
      <c r="K68" s="38">
        <f t="shared" si="57"/>
        <v>235717</v>
      </c>
      <c r="L68" s="38">
        <f t="shared" si="57"/>
        <v>14286838</v>
      </c>
      <c r="M68" s="38">
        <f t="shared" si="57"/>
        <v>32358015</v>
      </c>
      <c r="N68" s="38">
        <f t="shared" si="57"/>
        <v>3366694</v>
      </c>
      <c r="O68" s="38">
        <f t="shared" si="57"/>
        <v>8700671</v>
      </c>
      <c r="P68" s="38">
        <f t="shared" si="57"/>
        <v>2500000</v>
      </c>
      <c r="Q68" s="38">
        <f t="shared" si="57"/>
        <v>26000</v>
      </c>
      <c r="R68" s="38">
        <f t="shared" si="57"/>
        <v>26000</v>
      </c>
      <c r="S68" s="38">
        <f t="shared" si="57"/>
        <v>0</v>
      </c>
      <c r="T68" s="38">
        <f t="shared" si="57"/>
        <v>0</v>
      </c>
      <c r="U68" s="38">
        <f t="shared" si="57"/>
        <v>472201</v>
      </c>
      <c r="V68" s="38">
        <f t="shared" si="57"/>
        <v>2673031</v>
      </c>
      <c r="W68" s="38">
        <f t="shared" si="57"/>
        <v>900000</v>
      </c>
      <c r="X68" s="38">
        <f t="shared" si="57"/>
        <v>635513</v>
      </c>
      <c r="Y68" s="38">
        <f t="shared" si="57"/>
        <v>710630</v>
      </c>
      <c r="Z68" s="38">
        <f t="shared" si="57"/>
        <v>192546</v>
      </c>
      <c r="AA68" s="38">
        <f t="shared" si="57"/>
        <v>20000</v>
      </c>
      <c r="AB68" s="38">
        <f t="shared" si="57"/>
        <v>0</v>
      </c>
      <c r="AC68" s="38">
        <f t="shared" si="57"/>
        <v>0</v>
      </c>
      <c r="AD68" s="38">
        <f t="shared" si="57"/>
        <v>214342</v>
      </c>
      <c r="AE68" s="38">
        <f t="shared" si="57"/>
        <v>9019866</v>
      </c>
      <c r="AF68" s="38">
        <f t="shared" si="57"/>
        <v>0</v>
      </c>
      <c r="AG68" s="38">
        <f t="shared" si="57"/>
        <v>57600</v>
      </c>
      <c r="AH68" s="38">
        <f t="shared" si="57"/>
        <v>200000</v>
      </c>
      <c r="AI68" s="38">
        <f t="shared" si="57"/>
        <v>0</v>
      </c>
      <c r="AJ68" s="38">
        <f t="shared" si="57"/>
        <v>50328</v>
      </c>
      <c r="AK68" s="38">
        <f t="shared" si="57"/>
        <v>0</v>
      </c>
      <c r="AL68" s="38">
        <f t="shared" si="57"/>
        <v>15000</v>
      </c>
      <c r="AM68" s="38">
        <f t="shared" si="57"/>
        <v>55000</v>
      </c>
      <c r="AN68" s="38">
        <f t="shared" si="57"/>
        <v>27930</v>
      </c>
      <c r="AO68" s="38">
        <f t="shared" si="57"/>
        <v>37257</v>
      </c>
      <c r="AP68" s="38">
        <f t="shared" si="57"/>
        <v>1669000</v>
      </c>
      <c r="AQ68" s="38">
        <f t="shared" si="57"/>
        <v>0</v>
      </c>
      <c r="AR68" s="38">
        <f t="shared" si="57"/>
        <v>0</v>
      </c>
      <c r="AS68" s="38">
        <f t="shared" si="57"/>
        <v>0</v>
      </c>
      <c r="AT68" s="38">
        <f t="shared" si="57"/>
        <v>0</v>
      </c>
      <c r="AU68" s="38">
        <f t="shared" si="57"/>
        <v>0</v>
      </c>
      <c r="AV68" s="38">
        <f t="shared" si="57"/>
        <v>6434903</v>
      </c>
      <c r="AW68" s="38">
        <f t="shared" si="57"/>
        <v>0</v>
      </c>
      <c r="AX68" s="38">
        <f t="shared" si="57"/>
        <v>472848</v>
      </c>
      <c r="AY68" s="38">
        <f t="shared" si="57"/>
        <v>1390624</v>
      </c>
      <c r="AZ68" s="38">
        <f t="shared" si="57"/>
        <v>0</v>
      </c>
      <c r="BA68" s="38">
        <f t="shared" si="57"/>
        <v>0</v>
      </c>
      <c r="BB68" s="38">
        <f t="shared" si="57"/>
        <v>0</v>
      </c>
      <c r="BC68" s="38">
        <f t="shared" si="57"/>
        <v>0</v>
      </c>
      <c r="BD68" s="38">
        <f t="shared" si="57"/>
        <v>0</v>
      </c>
      <c r="BE68" s="38">
        <f t="shared" si="57"/>
        <v>0</v>
      </c>
      <c r="BF68" s="38">
        <f t="shared" si="57"/>
        <v>0</v>
      </c>
      <c r="BG68" s="38">
        <f t="shared" si="57"/>
        <v>0</v>
      </c>
      <c r="BH68" s="38">
        <f t="shared" si="57"/>
        <v>385000</v>
      </c>
      <c r="BI68" s="38">
        <f t="shared" si="57"/>
        <v>385000</v>
      </c>
      <c r="BJ68" s="38">
        <f t="shared" si="57"/>
        <v>1005624</v>
      </c>
      <c r="BK68" s="38">
        <f t="shared" si="57"/>
        <v>0</v>
      </c>
      <c r="BL68" s="38">
        <f t="shared" si="57"/>
        <v>0</v>
      </c>
      <c r="BM68" s="38">
        <f t="shared" si="57"/>
        <v>0</v>
      </c>
      <c r="BN68" s="38">
        <f t="shared" si="57"/>
        <v>0</v>
      </c>
      <c r="BO68" s="38">
        <f t="shared" si="57"/>
        <v>0</v>
      </c>
      <c r="BP68" s="38">
        <f t="shared" si="57"/>
        <v>0</v>
      </c>
      <c r="BQ68" s="38">
        <f t="shared" si="57"/>
        <v>0</v>
      </c>
      <c r="BR68" s="38">
        <f aca="true" t="shared" si="58" ref="BR68:CR68">BR69</f>
        <v>0</v>
      </c>
      <c r="BS68" s="38">
        <f t="shared" si="58"/>
        <v>499104</v>
      </c>
      <c r="BT68" s="38">
        <f t="shared" si="58"/>
        <v>506520</v>
      </c>
      <c r="BU68" s="38">
        <f t="shared" si="58"/>
        <v>0</v>
      </c>
      <c r="BV68" s="38">
        <f t="shared" si="58"/>
        <v>0</v>
      </c>
      <c r="BW68" s="38">
        <f t="shared" si="58"/>
        <v>4835446</v>
      </c>
      <c r="BX68" s="38">
        <f t="shared" si="58"/>
        <v>4835446</v>
      </c>
      <c r="BY68" s="38">
        <f t="shared" si="58"/>
        <v>2251816</v>
      </c>
      <c r="BZ68" s="38">
        <f t="shared" si="58"/>
        <v>2251816</v>
      </c>
      <c r="CA68" s="38">
        <f t="shared" si="5"/>
        <v>0</v>
      </c>
      <c r="CB68" s="38">
        <f t="shared" si="58"/>
        <v>0</v>
      </c>
      <c r="CC68" s="38">
        <f t="shared" si="58"/>
        <v>0</v>
      </c>
      <c r="CD68" s="38">
        <f t="shared" si="58"/>
        <v>0</v>
      </c>
      <c r="CE68" s="38">
        <f t="shared" si="58"/>
        <v>0</v>
      </c>
      <c r="CF68" s="38">
        <f t="shared" si="58"/>
        <v>2583630</v>
      </c>
      <c r="CG68" s="38">
        <f t="shared" si="58"/>
        <v>1950000</v>
      </c>
      <c r="CH68" s="38">
        <f t="shared" si="58"/>
        <v>633630</v>
      </c>
      <c r="CI68" s="38">
        <f t="shared" si="58"/>
        <v>0</v>
      </c>
      <c r="CJ68" s="38">
        <f t="shared" si="58"/>
        <v>0</v>
      </c>
      <c r="CK68" s="38">
        <f t="shared" si="58"/>
        <v>0</v>
      </c>
      <c r="CL68" s="38">
        <f t="shared" si="58"/>
        <v>0</v>
      </c>
      <c r="CM68" s="38">
        <f t="shared" si="58"/>
        <v>0</v>
      </c>
      <c r="CN68" s="38">
        <f t="shared" si="58"/>
        <v>0</v>
      </c>
      <c r="CO68" s="38">
        <f t="shared" si="58"/>
        <v>0</v>
      </c>
      <c r="CP68" s="38">
        <f t="shared" si="58"/>
        <v>0</v>
      </c>
      <c r="CQ68" s="38">
        <f t="shared" si="58"/>
        <v>0</v>
      </c>
      <c r="CR68" s="38">
        <f t="shared" si="58"/>
        <v>0</v>
      </c>
    </row>
    <row r="69" spans="1:96" s="42" customFormat="1" ht="12.75" hidden="1">
      <c r="A69" s="39" t="s">
        <v>1</v>
      </c>
      <c r="B69" s="39" t="s">
        <v>1</v>
      </c>
      <c r="C69" s="39" t="s">
        <v>86</v>
      </c>
      <c r="D69" s="40" t="s">
        <v>87</v>
      </c>
      <c r="E69" s="41">
        <f t="shared" si="0"/>
        <v>165969000</v>
      </c>
      <c r="F69" s="41">
        <f t="shared" si="6"/>
        <v>161133554</v>
      </c>
      <c r="G69" s="41">
        <f t="shared" si="24"/>
        <v>159742930</v>
      </c>
      <c r="H69" s="41">
        <v>81198272</v>
      </c>
      <c r="I69" s="41">
        <v>4905625</v>
      </c>
      <c r="J69" s="41">
        <f t="shared" si="7"/>
        <v>61447935</v>
      </c>
      <c r="K69" s="41">
        <v>235717</v>
      </c>
      <c r="L69" s="41">
        <f>13771738+515100</f>
        <v>14286838</v>
      </c>
      <c r="M69" s="41">
        <f>27299732+5058283</f>
        <v>32358015</v>
      </c>
      <c r="N69" s="41">
        <v>3366694</v>
      </c>
      <c r="O69" s="41">
        <v>8700671</v>
      </c>
      <c r="P69" s="41">
        <v>2500000</v>
      </c>
      <c r="Q69" s="41">
        <f t="shared" si="8"/>
        <v>26000</v>
      </c>
      <c r="R69" s="41">
        <v>26000</v>
      </c>
      <c r="S69" s="41">
        <v>0</v>
      </c>
      <c r="T69" s="41">
        <v>0</v>
      </c>
      <c r="U69" s="41">
        <v>472201</v>
      </c>
      <c r="V69" s="41">
        <f t="shared" si="9"/>
        <v>2673031</v>
      </c>
      <c r="W69" s="41">
        <v>900000</v>
      </c>
      <c r="X69" s="41">
        <v>635513</v>
      </c>
      <c r="Y69" s="41">
        <v>710630</v>
      </c>
      <c r="Z69" s="41">
        <v>192546</v>
      </c>
      <c r="AA69" s="41">
        <v>20000</v>
      </c>
      <c r="AB69" s="41">
        <v>0</v>
      </c>
      <c r="AC69" s="41">
        <v>0</v>
      </c>
      <c r="AD69" s="41">
        <v>214342</v>
      </c>
      <c r="AE69" s="41">
        <f t="shared" si="10"/>
        <v>9019866</v>
      </c>
      <c r="AF69" s="41">
        <v>0</v>
      </c>
      <c r="AG69" s="41">
        <v>57600</v>
      </c>
      <c r="AH69" s="41">
        <v>200000</v>
      </c>
      <c r="AI69" s="41">
        <v>0</v>
      </c>
      <c r="AJ69" s="41">
        <v>50328</v>
      </c>
      <c r="AK69" s="41">
        <v>0</v>
      </c>
      <c r="AL69" s="41">
        <v>15000</v>
      </c>
      <c r="AM69" s="41">
        <v>55000</v>
      </c>
      <c r="AN69" s="41">
        <v>27930</v>
      </c>
      <c r="AO69" s="41">
        <v>37257</v>
      </c>
      <c r="AP69" s="41">
        <v>1669000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6434903</v>
      </c>
      <c r="AW69" s="41">
        <v>0</v>
      </c>
      <c r="AX69" s="41">
        <v>472848</v>
      </c>
      <c r="AY69" s="41">
        <f t="shared" si="11"/>
        <v>1390624</v>
      </c>
      <c r="AZ69" s="41">
        <f t="shared" si="12"/>
        <v>0</v>
      </c>
      <c r="BA69" s="41">
        <v>0</v>
      </c>
      <c r="BB69" s="41">
        <v>0</v>
      </c>
      <c r="BC69" s="41">
        <f t="shared" si="13"/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f t="shared" si="14"/>
        <v>385000</v>
      </c>
      <c r="BI69" s="41">
        <v>385000</v>
      </c>
      <c r="BJ69" s="41">
        <f t="shared" si="15"/>
        <v>1005624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499104</v>
      </c>
      <c r="BT69" s="41">
        <v>506520</v>
      </c>
      <c r="BU69" s="41">
        <f t="shared" si="16"/>
        <v>0</v>
      </c>
      <c r="BV69" s="41">
        <v>0</v>
      </c>
      <c r="BW69" s="41">
        <f>BX69+CK69+CI69</f>
        <v>4835446</v>
      </c>
      <c r="BX69" s="41">
        <f>BY69+CA69+CF69</f>
        <v>4835446</v>
      </c>
      <c r="BY69" s="41">
        <f t="shared" si="17"/>
        <v>2251816</v>
      </c>
      <c r="BZ69" s="41">
        <v>2251816</v>
      </c>
      <c r="CA69" s="41">
        <f t="shared" si="5"/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f t="shared" si="18"/>
        <v>2583630</v>
      </c>
      <c r="CG69" s="41">
        <v>1950000</v>
      </c>
      <c r="CH69" s="41">
        <v>633630</v>
      </c>
      <c r="CI69" s="41">
        <f t="shared" si="19"/>
        <v>0</v>
      </c>
      <c r="CJ69" s="41">
        <v>0</v>
      </c>
      <c r="CK69" s="41">
        <v>0</v>
      </c>
      <c r="CL69" s="41">
        <f>CM69</f>
        <v>0</v>
      </c>
      <c r="CM69" s="41">
        <f>CN69</f>
        <v>0</v>
      </c>
      <c r="CN69" s="41">
        <v>0</v>
      </c>
      <c r="CO69" s="41">
        <f t="shared" si="20"/>
        <v>0</v>
      </c>
      <c r="CP69" s="41">
        <f t="shared" si="21"/>
        <v>0</v>
      </c>
      <c r="CQ69" s="41">
        <v>0</v>
      </c>
      <c r="CR69" s="41">
        <v>0</v>
      </c>
    </row>
    <row r="70" spans="1:96" s="12" customFormat="1" ht="12.75" hidden="1">
      <c r="A70" s="17" t="s">
        <v>49</v>
      </c>
      <c r="B70" s="17" t="s">
        <v>7</v>
      </c>
      <c r="C70" s="17" t="s">
        <v>1</v>
      </c>
      <c r="D70" s="25" t="s">
        <v>88</v>
      </c>
      <c r="E70" s="19">
        <f t="shared" si="0"/>
        <v>37247192</v>
      </c>
      <c r="F70" s="19">
        <f aca="true" t="shared" si="59" ref="F70:BQ70">F71</f>
        <v>35830465</v>
      </c>
      <c r="G70" s="19">
        <f t="shared" si="59"/>
        <v>35354905</v>
      </c>
      <c r="H70" s="19">
        <f t="shared" si="59"/>
        <v>28546348</v>
      </c>
      <c r="I70" s="19">
        <f t="shared" si="59"/>
        <v>313660</v>
      </c>
      <c r="J70" s="19">
        <f t="shared" si="59"/>
        <v>3679451</v>
      </c>
      <c r="K70" s="19">
        <f t="shared" si="59"/>
        <v>26158</v>
      </c>
      <c r="L70" s="19">
        <f t="shared" si="59"/>
        <v>449975</v>
      </c>
      <c r="M70" s="19">
        <f t="shared" si="59"/>
        <v>1047065</v>
      </c>
      <c r="N70" s="19">
        <f t="shared" si="59"/>
        <v>0</v>
      </c>
      <c r="O70" s="19">
        <f t="shared" si="59"/>
        <v>2135524</v>
      </c>
      <c r="P70" s="19">
        <f t="shared" si="59"/>
        <v>20729</v>
      </c>
      <c r="Q70" s="19">
        <f t="shared" si="59"/>
        <v>171575</v>
      </c>
      <c r="R70" s="19">
        <f t="shared" si="59"/>
        <v>68630</v>
      </c>
      <c r="S70" s="19">
        <f t="shared" si="59"/>
        <v>102945</v>
      </c>
      <c r="T70" s="19">
        <f t="shared" si="59"/>
        <v>0</v>
      </c>
      <c r="U70" s="19">
        <f t="shared" si="59"/>
        <v>38535</v>
      </c>
      <c r="V70" s="19">
        <f t="shared" si="59"/>
        <v>0</v>
      </c>
      <c r="W70" s="19">
        <f t="shared" si="59"/>
        <v>0</v>
      </c>
      <c r="X70" s="19">
        <f t="shared" si="59"/>
        <v>0</v>
      </c>
      <c r="Y70" s="19">
        <f t="shared" si="59"/>
        <v>0</v>
      </c>
      <c r="Z70" s="19">
        <f t="shared" si="59"/>
        <v>0</v>
      </c>
      <c r="AA70" s="19">
        <f t="shared" si="59"/>
        <v>0</v>
      </c>
      <c r="AB70" s="19">
        <f t="shared" si="59"/>
        <v>0</v>
      </c>
      <c r="AC70" s="19">
        <f t="shared" si="59"/>
        <v>0</v>
      </c>
      <c r="AD70" s="19">
        <f t="shared" si="59"/>
        <v>0</v>
      </c>
      <c r="AE70" s="19">
        <f t="shared" si="59"/>
        <v>2605336</v>
      </c>
      <c r="AF70" s="19">
        <f t="shared" si="59"/>
        <v>0</v>
      </c>
      <c r="AG70" s="19">
        <f t="shared" si="59"/>
        <v>0</v>
      </c>
      <c r="AH70" s="19">
        <f t="shared" si="59"/>
        <v>1738</v>
      </c>
      <c r="AI70" s="19">
        <f t="shared" si="59"/>
        <v>0</v>
      </c>
      <c r="AJ70" s="19">
        <f t="shared" si="59"/>
        <v>0</v>
      </c>
      <c r="AK70" s="19">
        <f t="shared" si="59"/>
        <v>0</v>
      </c>
      <c r="AL70" s="19">
        <f t="shared" si="59"/>
        <v>0</v>
      </c>
      <c r="AM70" s="19">
        <f t="shared" si="59"/>
        <v>0</v>
      </c>
      <c r="AN70" s="19">
        <f t="shared" si="59"/>
        <v>29070</v>
      </c>
      <c r="AO70" s="19">
        <f t="shared" si="59"/>
        <v>0</v>
      </c>
      <c r="AP70" s="19">
        <f t="shared" si="59"/>
        <v>0</v>
      </c>
      <c r="AQ70" s="19">
        <f t="shared" si="59"/>
        <v>0</v>
      </c>
      <c r="AR70" s="19">
        <f t="shared" si="59"/>
        <v>0</v>
      </c>
      <c r="AS70" s="19">
        <f t="shared" si="59"/>
        <v>0</v>
      </c>
      <c r="AT70" s="19">
        <f t="shared" si="59"/>
        <v>0</v>
      </c>
      <c r="AU70" s="19">
        <f t="shared" si="59"/>
        <v>0</v>
      </c>
      <c r="AV70" s="19">
        <f t="shared" si="59"/>
        <v>2574528</v>
      </c>
      <c r="AW70" s="19">
        <f t="shared" si="59"/>
        <v>0</v>
      </c>
      <c r="AX70" s="19">
        <f t="shared" si="59"/>
        <v>0</v>
      </c>
      <c r="AY70" s="19">
        <f t="shared" si="59"/>
        <v>475560</v>
      </c>
      <c r="AZ70" s="19">
        <f t="shared" si="59"/>
        <v>0</v>
      </c>
      <c r="BA70" s="19">
        <f t="shared" si="59"/>
        <v>0</v>
      </c>
      <c r="BB70" s="19">
        <f t="shared" si="59"/>
        <v>0</v>
      </c>
      <c r="BC70" s="19">
        <f t="shared" si="59"/>
        <v>0</v>
      </c>
      <c r="BD70" s="19">
        <f t="shared" si="59"/>
        <v>0</v>
      </c>
      <c r="BE70" s="19">
        <f t="shared" si="59"/>
        <v>0</v>
      </c>
      <c r="BF70" s="19">
        <f t="shared" si="59"/>
        <v>0</v>
      </c>
      <c r="BG70" s="19">
        <f t="shared" si="59"/>
        <v>0</v>
      </c>
      <c r="BH70" s="19">
        <f t="shared" si="59"/>
        <v>0</v>
      </c>
      <c r="BI70" s="19">
        <f t="shared" si="59"/>
        <v>0</v>
      </c>
      <c r="BJ70" s="19">
        <f t="shared" si="59"/>
        <v>475560</v>
      </c>
      <c r="BK70" s="19">
        <f t="shared" si="59"/>
        <v>0</v>
      </c>
      <c r="BL70" s="19">
        <f t="shared" si="59"/>
        <v>0</v>
      </c>
      <c r="BM70" s="19">
        <f t="shared" si="59"/>
        <v>0</v>
      </c>
      <c r="BN70" s="19">
        <f t="shared" si="59"/>
        <v>0</v>
      </c>
      <c r="BO70" s="19">
        <f t="shared" si="59"/>
        <v>0</v>
      </c>
      <c r="BP70" s="19">
        <f t="shared" si="59"/>
        <v>0</v>
      </c>
      <c r="BQ70" s="19">
        <f t="shared" si="59"/>
        <v>0</v>
      </c>
      <c r="BR70" s="19">
        <f aca="true" t="shared" si="60" ref="BR70:CR70">BR71</f>
        <v>0</v>
      </c>
      <c r="BS70" s="19">
        <f t="shared" si="60"/>
        <v>244440</v>
      </c>
      <c r="BT70" s="19">
        <f t="shared" si="60"/>
        <v>231120</v>
      </c>
      <c r="BU70" s="19">
        <f t="shared" si="60"/>
        <v>0</v>
      </c>
      <c r="BV70" s="19">
        <f t="shared" si="60"/>
        <v>0</v>
      </c>
      <c r="BW70" s="19">
        <f t="shared" si="60"/>
        <v>1416727</v>
      </c>
      <c r="BX70" s="19">
        <f t="shared" si="60"/>
        <v>1416727</v>
      </c>
      <c r="BY70" s="19">
        <f t="shared" si="60"/>
        <v>304248</v>
      </c>
      <c r="BZ70" s="19">
        <f t="shared" si="60"/>
        <v>304248</v>
      </c>
      <c r="CA70" s="19">
        <f t="shared" si="5"/>
        <v>1112479</v>
      </c>
      <c r="CB70" s="19">
        <f t="shared" si="60"/>
        <v>0</v>
      </c>
      <c r="CC70" s="19">
        <f t="shared" si="60"/>
        <v>0</v>
      </c>
      <c r="CD70" s="19">
        <f t="shared" si="60"/>
        <v>0</v>
      </c>
      <c r="CE70" s="19">
        <f t="shared" si="60"/>
        <v>1112479</v>
      </c>
      <c r="CF70" s="19">
        <f t="shared" si="60"/>
        <v>0</v>
      </c>
      <c r="CG70" s="19">
        <f t="shared" si="60"/>
        <v>0</v>
      </c>
      <c r="CH70" s="19">
        <f t="shared" si="60"/>
        <v>0</v>
      </c>
      <c r="CI70" s="19">
        <f t="shared" si="60"/>
        <v>0</v>
      </c>
      <c r="CJ70" s="19">
        <f t="shared" si="60"/>
        <v>0</v>
      </c>
      <c r="CK70" s="19">
        <f t="shared" si="60"/>
        <v>0</v>
      </c>
      <c r="CL70" s="19">
        <f t="shared" si="60"/>
        <v>0</v>
      </c>
      <c r="CM70" s="19">
        <f t="shared" si="60"/>
        <v>0</v>
      </c>
      <c r="CN70" s="19">
        <f t="shared" si="60"/>
        <v>0</v>
      </c>
      <c r="CO70" s="19">
        <f t="shared" si="60"/>
        <v>0</v>
      </c>
      <c r="CP70" s="19">
        <f t="shared" si="60"/>
        <v>0</v>
      </c>
      <c r="CQ70" s="19">
        <f t="shared" si="60"/>
        <v>0</v>
      </c>
      <c r="CR70" s="19">
        <f t="shared" si="60"/>
        <v>0</v>
      </c>
    </row>
    <row r="71" spans="1:96" ht="12.75" hidden="1">
      <c r="A71" s="20" t="s">
        <v>1</v>
      </c>
      <c r="B71" s="20" t="s">
        <v>1</v>
      </c>
      <c r="C71" s="20" t="s">
        <v>86</v>
      </c>
      <c r="D71" s="21" t="s">
        <v>88</v>
      </c>
      <c r="E71" s="22">
        <f t="shared" si="0"/>
        <v>37247192</v>
      </c>
      <c r="F71" s="22">
        <f t="shared" si="6"/>
        <v>35830465</v>
      </c>
      <c r="G71" s="22">
        <f t="shared" si="24"/>
        <v>35354905</v>
      </c>
      <c r="H71" s="22">
        <f>29446348-900000</f>
        <v>28546348</v>
      </c>
      <c r="I71" s="22">
        <v>313660</v>
      </c>
      <c r="J71" s="22">
        <f t="shared" si="7"/>
        <v>3679451</v>
      </c>
      <c r="K71" s="22">
        <v>26158</v>
      </c>
      <c r="L71" s="22">
        <v>449975</v>
      </c>
      <c r="M71" s="22">
        <v>1047065</v>
      </c>
      <c r="N71" s="22">
        <v>0</v>
      </c>
      <c r="O71" s="22">
        <v>2135524</v>
      </c>
      <c r="P71" s="22">
        <v>20729</v>
      </c>
      <c r="Q71" s="22">
        <f t="shared" si="8"/>
        <v>171575</v>
      </c>
      <c r="R71" s="22">
        <v>68630</v>
      </c>
      <c r="S71" s="22">
        <v>102945</v>
      </c>
      <c r="T71" s="22">
        <v>0</v>
      </c>
      <c r="U71" s="22">
        <v>38535</v>
      </c>
      <c r="V71" s="22">
        <f t="shared" si="9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f t="shared" si="10"/>
        <v>2605336</v>
      </c>
      <c r="AF71" s="22">
        <v>0</v>
      </c>
      <c r="AG71" s="22">
        <v>0</v>
      </c>
      <c r="AH71" s="22">
        <v>1738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29070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2574528</v>
      </c>
      <c r="AW71" s="22">
        <v>0</v>
      </c>
      <c r="AX71" s="22">
        <v>0</v>
      </c>
      <c r="AY71" s="22">
        <f t="shared" si="11"/>
        <v>475560</v>
      </c>
      <c r="AZ71" s="22">
        <f t="shared" si="12"/>
        <v>0</v>
      </c>
      <c r="BA71" s="22">
        <v>0</v>
      </c>
      <c r="BB71" s="22">
        <v>0</v>
      </c>
      <c r="BC71" s="22">
        <f t="shared" si="13"/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f t="shared" si="14"/>
        <v>0</v>
      </c>
      <c r="BI71" s="22">
        <v>0</v>
      </c>
      <c r="BJ71" s="22">
        <f t="shared" si="15"/>
        <v>475560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244440</v>
      </c>
      <c r="BT71" s="22">
        <v>231120</v>
      </c>
      <c r="BU71" s="22">
        <f t="shared" si="16"/>
        <v>0</v>
      </c>
      <c r="BV71" s="22">
        <v>0</v>
      </c>
      <c r="BW71" s="22">
        <f>BX71+CK71+CI71</f>
        <v>1416727</v>
      </c>
      <c r="BX71" s="22">
        <f>BY71+CA71+CF71</f>
        <v>1416727</v>
      </c>
      <c r="BY71" s="22">
        <f t="shared" si="17"/>
        <v>304248</v>
      </c>
      <c r="BZ71" s="22">
        <v>304248</v>
      </c>
      <c r="CA71" s="22">
        <f t="shared" si="5"/>
        <v>1112479</v>
      </c>
      <c r="CB71" s="22">
        <v>0</v>
      </c>
      <c r="CC71" s="22">
        <v>0</v>
      </c>
      <c r="CD71" s="22">
        <v>0</v>
      </c>
      <c r="CE71" s="22">
        <v>1112479</v>
      </c>
      <c r="CF71" s="22">
        <f t="shared" si="18"/>
        <v>0</v>
      </c>
      <c r="CG71" s="22">
        <v>0</v>
      </c>
      <c r="CH71" s="22">
        <v>0</v>
      </c>
      <c r="CI71" s="22">
        <f t="shared" si="19"/>
        <v>0</v>
      </c>
      <c r="CJ71" s="22">
        <v>0</v>
      </c>
      <c r="CK71" s="22">
        <v>0</v>
      </c>
      <c r="CL71" s="22">
        <f>CM71</f>
        <v>0</v>
      </c>
      <c r="CM71" s="22">
        <f>CN71</f>
        <v>0</v>
      </c>
      <c r="CN71" s="22">
        <v>0</v>
      </c>
      <c r="CO71" s="22">
        <f t="shared" si="20"/>
        <v>0</v>
      </c>
      <c r="CP71" s="22">
        <f t="shared" si="21"/>
        <v>0</v>
      </c>
      <c r="CQ71" s="22">
        <v>0</v>
      </c>
      <c r="CR71" s="22">
        <v>0</v>
      </c>
    </row>
    <row r="72" spans="1:96" ht="12.75" hidden="1">
      <c r="A72" s="20"/>
      <c r="B72" s="20"/>
      <c r="C72" s="20"/>
      <c r="D72" s="21"/>
      <c r="E72" s="22">
        <f t="shared" si="0"/>
        <v>0</v>
      </c>
      <c r="F72" s="22">
        <f t="shared" si="6"/>
        <v>0</v>
      </c>
      <c r="G72" s="22">
        <f t="shared" si="24"/>
        <v>0</v>
      </c>
      <c r="H72" s="22"/>
      <c r="I72" s="22"/>
      <c r="J72" s="22">
        <f t="shared" si="7"/>
        <v>0</v>
      </c>
      <c r="K72" s="22"/>
      <c r="L72" s="22"/>
      <c r="M72" s="22"/>
      <c r="N72" s="22"/>
      <c r="O72" s="22"/>
      <c r="P72" s="22"/>
      <c r="Q72" s="22">
        <f t="shared" si="8"/>
        <v>0</v>
      </c>
      <c r="R72" s="22"/>
      <c r="S72" s="22"/>
      <c r="T72" s="22"/>
      <c r="U72" s="22"/>
      <c r="V72" s="22">
        <f t="shared" si="9"/>
        <v>0</v>
      </c>
      <c r="W72" s="22"/>
      <c r="X72" s="22"/>
      <c r="Y72" s="22"/>
      <c r="Z72" s="22"/>
      <c r="AA72" s="22"/>
      <c r="AB72" s="22"/>
      <c r="AC72" s="22"/>
      <c r="AD72" s="22"/>
      <c r="AE72" s="22">
        <f t="shared" si="10"/>
        <v>0</v>
      </c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>
        <f t="shared" si="11"/>
        <v>0</v>
      </c>
      <c r="AZ72" s="22">
        <f t="shared" si="12"/>
        <v>0</v>
      </c>
      <c r="BA72" s="22"/>
      <c r="BB72" s="22"/>
      <c r="BC72" s="22">
        <f t="shared" si="13"/>
        <v>0</v>
      </c>
      <c r="BD72" s="22"/>
      <c r="BE72" s="22"/>
      <c r="BF72" s="22"/>
      <c r="BG72" s="22"/>
      <c r="BH72" s="22">
        <f t="shared" si="14"/>
        <v>0</v>
      </c>
      <c r="BI72" s="22"/>
      <c r="BJ72" s="22">
        <f t="shared" si="15"/>
        <v>0</v>
      </c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>
        <f t="shared" si="16"/>
        <v>0</v>
      </c>
      <c r="BV72" s="22"/>
      <c r="BW72" s="22">
        <f>BX72+CK72+CI72</f>
        <v>0</v>
      </c>
      <c r="BX72" s="22">
        <f>BY72+CA72+CF72</f>
        <v>0</v>
      </c>
      <c r="BY72" s="22">
        <f t="shared" si="17"/>
        <v>0</v>
      </c>
      <c r="BZ72" s="22"/>
      <c r="CA72" s="22">
        <f t="shared" si="5"/>
        <v>0</v>
      </c>
      <c r="CB72" s="22"/>
      <c r="CC72" s="22"/>
      <c r="CD72" s="22"/>
      <c r="CE72" s="22"/>
      <c r="CF72" s="22">
        <f t="shared" si="18"/>
        <v>0</v>
      </c>
      <c r="CG72" s="22"/>
      <c r="CH72" s="22"/>
      <c r="CI72" s="22">
        <f t="shared" si="19"/>
        <v>0</v>
      </c>
      <c r="CJ72" s="22"/>
      <c r="CK72" s="22"/>
      <c r="CL72" s="22">
        <f>CM72</f>
        <v>0</v>
      </c>
      <c r="CM72" s="22">
        <f>CN72</f>
        <v>0</v>
      </c>
      <c r="CN72" s="22"/>
      <c r="CO72" s="22">
        <f t="shared" si="20"/>
        <v>0</v>
      </c>
      <c r="CP72" s="22">
        <f t="shared" si="21"/>
        <v>0</v>
      </c>
      <c r="CQ72" s="22"/>
      <c r="CR72" s="22"/>
    </row>
    <row r="73" spans="1:96" s="12" customFormat="1" ht="25.5" hidden="1">
      <c r="A73" s="14" t="s">
        <v>89</v>
      </c>
      <c r="B73" s="35"/>
      <c r="C73" s="14" t="s">
        <v>1</v>
      </c>
      <c r="D73" s="15" t="s">
        <v>90</v>
      </c>
      <c r="E73" s="16">
        <f t="shared" si="0"/>
        <v>424344716</v>
      </c>
      <c r="F73" s="16">
        <f aca="true" t="shared" si="61" ref="F73:BQ73">F74+F76+F80+F82+F84+F86+F88</f>
        <v>421577208</v>
      </c>
      <c r="G73" s="16">
        <f t="shared" si="61"/>
        <v>420564280</v>
      </c>
      <c r="H73" s="16">
        <f t="shared" si="61"/>
        <v>297478328</v>
      </c>
      <c r="I73" s="16">
        <f t="shared" si="61"/>
        <v>6397578</v>
      </c>
      <c r="J73" s="16">
        <f t="shared" si="61"/>
        <v>58715206</v>
      </c>
      <c r="K73" s="16">
        <f t="shared" si="61"/>
        <v>672761</v>
      </c>
      <c r="L73" s="16">
        <f t="shared" si="61"/>
        <v>16176853</v>
      </c>
      <c r="M73" s="16">
        <f t="shared" si="61"/>
        <v>23032703</v>
      </c>
      <c r="N73" s="16">
        <f t="shared" si="61"/>
        <v>697680</v>
      </c>
      <c r="O73" s="16">
        <f t="shared" si="61"/>
        <v>16078720</v>
      </c>
      <c r="P73" s="16">
        <f t="shared" si="61"/>
        <v>2056489</v>
      </c>
      <c r="Q73" s="16">
        <f t="shared" si="61"/>
        <v>6012850</v>
      </c>
      <c r="R73" s="16">
        <f t="shared" si="61"/>
        <v>662833</v>
      </c>
      <c r="S73" s="16">
        <f t="shared" si="61"/>
        <v>5350017</v>
      </c>
      <c r="T73" s="16">
        <f t="shared" si="61"/>
        <v>0</v>
      </c>
      <c r="U73" s="16">
        <f t="shared" si="61"/>
        <v>5101537</v>
      </c>
      <c r="V73" s="16">
        <f t="shared" si="61"/>
        <v>5494098</v>
      </c>
      <c r="W73" s="16">
        <f t="shared" si="61"/>
        <v>560171</v>
      </c>
      <c r="X73" s="16">
        <f t="shared" si="61"/>
        <v>1521487</v>
      </c>
      <c r="Y73" s="16">
        <f t="shared" si="61"/>
        <v>1544023</v>
      </c>
      <c r="Z73" s="16">
        <f t="shared" si="61"/>
        <v>730937</v>
      </c>
      <c r="AA73" s="16">
        <f t="shared" si="61"/>
        <v>559009</v>
      </c>
      <c r="AB73" s="16">
        <f t="shared" si="61"/>
        <v>3764</v>
      </c>
      <c r="AC73" s="16">
        <f t="shared" si="61"/>
        <v>0</v>
      </c>
      <c r="AD73" s="16">
        <f t="shared" si="61"/>
        <v>574707</v>
      </c>
      <c r="AE73" s="16">
        <f t="shared" si="61"/>
        <v>41364683</v>
      </c>
      <c r="AF73" s="16">
        <f t="shared" si="61"/>
        <v>0</v>
      </c>
      <c r="AG73" s="16">
        <f t="shared" si="61"/>
        <v>519914</v>
      </c>
      <c r="AH73" s="16">
        <f t="shared" si="61"/>
        <v>424167</v>
      </c>
      <c r="AI73" s="16">
        <f t="shared" si="61"/>
        <v>0</v>
      </c>
      <c r="AJ73" s="16">
        <f t="shared" si="61"/>
        <v>41901</v>
      </c>
      <c r="AK73" s="16">
        <f t="shared" si="61"/>
        <v>3002</v>
      </c>
      <c r="AL73" s="16">
        <f t="shared" si="61"/>
        <v>143833</v>
      </c>
      <c r="AM73" s="16">
        <f t="shared" si="61"/>
        <v>1170060</v>
      </c>
      <c r="AN73" s="16">
        <f t="shared" si="61"/>
        <v>129315</v>
      </c>
      <c r="AO73" s="16">
        <f t="shared" si="61"/>
        <v>18284</v>
      </c>
      <c r="AP73" s="16">
        <f t="shared" si="61"/>
        <v>883000</v>
      </c>
      <c r="AQ73" s="16">
        <f t="shared" si="61"/>
        <v>35570</v>
      </c>
      <c r="AR73" s="16">
        <f t="shared" si="61"/>
        <v>0</v>
      </c>
      <c r="AS73" s="16">
        <f t="shared" si="61"/>
        <v>0</v>
      </c>
      <c r="AT73" s="16">
        <f t="shared" si="61"/>
        <v>0</v>
      </c>
      <c r="AU73" s="16">
        <f t="shared" si="61"/>
        <v>0</v>
      </c>
      <c r="AV73" s="16">
        <f t="shared" si="61"/>
        <v>25195139</v>
      </c>
      <c r="AW73" s="16">
        <f t="shared" si="61"/>
        <v>20000</v>
      </c>
      <c r="AX73" s="16">
        <f t="shared" si="61"/>
        <v>12780498</v>
      </c>
      <c r="AY73" s="16">
        <f t="shared" si="61"/>
        <v>1012928</v>
      </c>
      <c r="AZ73" s="16">
        <f t="shared" si="61"/>
        <v>0</v>
      </c>
      <c r="BA73" s="16">
        <f t="shared" si="61"/>
        <v>0</v>
      </c>
      <c r="BB73" s="16">
        <f t="shared" si="61"/>
        <v>0</v>
      </c>
      <c r="BC73" s="16">
        <f t="shared" si="61"/>
        <v>0</v>
      </c>
      <c r="BD73" s="16">
        <f t="shared" si="61"/>
        <v>0</v>
      </c>
      <c r="BE73" s="16">
        <f t="shared" si="61"/>
        <v>0</v>
      </c>
      <c r="BF73" s="16">
        <f t="shared" si="61"/>
        <v>0</v>
      </c>
      <c r="BG73" s="16">
        <f t="shared" si="61"/>
        <v>0</v>
      </c>
      <c r="BH73" s="16">
        <f t="shared" si="61"/>
        <v>566193</v>
      </c>
      <c r="BI73" s="16">
        <f t="shared" si="61"/>
        <v>566193</v>
      </c>
      <c r="BJ73" s="16">
        <f t="shared" si="61"/>
        <v>446735</v>
      </c>
      <c r="BK73" s="16">
        <f t="shared" si="61"/>
        <v>0</v>
      </c>
      <c r="BL73" s="16">
        <f t="shared" si="61"/>
        <v>0</v>
      </c>
      <c r="BM73" s="16">
        <f t="shared" si="61"/>
        <v>13473</v>
      </c>
      <c r="BN73" s="16">
        <f t="shared" si="61"/>
        <v>0</v>
      </c>
      <c r="BO73" s="16">
        <f t="shared" si="61"/>
        <v>0</v>
      </c>
      <c r="BP73" s="16">
        <f t="shared" si="61"/>
        <v>0</v>
      </c>
      <c r="BQ73" s="16">
        <f t="shared" si="61"/>
        <v>0</v>
      </c>
      <c r="BR73" s="16">
        <f aca="true" t="shared" si="62" ref="BR73:CR73">BR74+BR76+BR80+BR82+BR84+BR86+BR88</f>
        <v>0</v>
      </c>
      <c r="BS73" s="16">
        <f t="shared" si="62"/>
        <v>245342</v>
      </c>
      <c r="BT73" s="16">
        <f t="shared" si="62"/>
        <v>187920</v>
      </c>
      <c r="BU73" s="16">
        <f t="shared" si="62"/>
        <v>0</v>
      </c>
      <c r="BV73" s="16">
        <f t="shared" si="62"/>
        <v>0</v>
      </c>
      <c r="BW73" s="16">
        <f t="shared" si="62"/>
        <v>2767508</v>
      </c>
      <c r="BX73" s="16">
        <f t="shared" si="62"/>
        <v>2767508</v>
      </c>
      <c r="BY73" s="16">
        <f t="shared" si="62"/>
        <v>1892938</v>
      </c>
      <c r="BZ73" s="16">
        <f t="shared" si="62"/>
        <v>1892938</v>
      </c>
      <c r="CA73" s="16">
        <f t="shared" si="5"/>
        <v>0</v>
      </c>
      <c r="CB73" s="16">
        <f t="shared" si="62"/>
        <v>0</v>
      </c>
      <c r="CC73" s="16">
        <f t="shared" si="62"/>
        <v>0</v>
      </c>
      <c r="CD73" s="16">
        <f t="shared" si="62"/>
        <v>0</v>
      </c>
      <c r="CE73" s="16">
        <f t="shared" si="62"/>
        <v>0</v>
      </c>
      <c r="CF73" s="16">
        <f t="shared" si="62"/>
        <v>874570</v>
      </c>
      <c r="CG73" s="16">
        <f t="shared" si="62"/>
        <v>0</v>
      </c>
      <c r="CH73" s="16">
        <f t="shared" si="62"/>
        <v>874570</v>
      </c>
      <c r="CI73" s="16">
        <f t="shared" si="62"/>
        <v>0</v>
      </c>
      <c r="CJ73" s="16">
        <f t="shared" si="62"/>
        <v>0</v>
      </c>
      <c r="CK73" s="16">
        <f t="shared" si="62"/>
        <v>0</v>
      </c>
      <c r="CL73" s="16">
        <f t="shared" si="62"/>
        <v>0</v>
      </c>
      <c r="CM73" s="16">
        <f t="shared" si="62"/>
        <v>0</v>
      </c>
      <c r="CN73" s="16">
        <f t="shared" si="62"/>
        <v>0</v>
      </c>
      <c r="CO73" s="16">
        <f t="shared" si="62"/>
        <v>0</v>
      </c>
      <c r="CP73" s="16">
        <f t="shared" si="62"/>
        <v>0</v>
      </c>
      <c r="CQ73" s="16">
        <f t="shared" si="62"/>
        <v>0</v>
      </c>
      <c r="CR73" s="16">
        <f t="shared" si="62"/>
        <v>0</v>
      </c>
    </row>
    <row r="74" spans="1:96" s="12" customFormat="1" ht="12.75" hidden="1">
      <c r="A74" s="17" t="s">
        <v>52</v>
      </c>
      <c r="B74" s="17" t="s">
        <v>3</v>
      </c>
      <c r="C74" s="17" t="s">
        <v>1</v>
      </c>
      <c r="D74" s="25" t="s">
        <v>91</v>
      </c>
      <c r="E74" s="19">
        <f t="shared" si="0"/>
        <v>191284453</v>
      </c>
      <c r="F74" s="19">
        <f aca="true" t="shared" si="63" ref="F74:BQ74">F75</f>
        <v>189577916</v>
      </c>
      <c r="G74" s="19">
        <f t="shared" si="63"/>
        <v>189097518</v>
      </c>
      <c r="H74" s="19">
        <f t="shared" si="63"/>
        <v>132418785</v>
      </c>
      <c r="I74" s="19">
        <f t="shared" si="63"/>
        <v>1307073</v>
      </c>
      <c r="J74" s="19">
        <f t="shared" si="63"/>
        <v>22549655</v>
      </c>
      <c r="K74" s="19">
        <f t="shared" si="63"/>
        <v>122201</v>
      </c>
      <c r="L74" s="19">
        <f t="shared" si="63"/>
        <v>8589990</v>
      </c>
      <c r="M74" s="19">
        <f t="shared" si="63"/>
        <v>5228286</v>
      </c>
      <c r="N74" s="19">
        <f t="shared" si="63"/>
        <v>0</v>
      </c>
      <c r="O74" s="19">
        <f t="shared" si="63"/>
        <v>7253437</v>
      </c>
      <c r="P74" s="19">
        <f t="shared" si="63"/>
        <v>1355741</v>
      </c>
      <c r="Q74" s="19">
        <f t="shared" si="63"/>
        <v>317141</v>
      </c>
      <c r="R74" s="19">
        <f t="shared" si="63"/>
        <v>160582</v>
      </c>
      <c r="S74" s="19">
        <f t="shared" si="63"/>
        <v>156559</v>
      </c>
      <c r="T74" s="19">
        <f t="shared" si="63"/>
        <v>0</v>
      </c>
      <c r="U74" s="19">
        <f t="shared" si="63"/>
        <v>3825080</v>
      </c>
      <c r="V74" s="19">
        <f t="shared" si="63"/>
        <v>2215510</v>
      </c>
      <c r="W74" s="19">
        <f t="shared" si="63"/>
        <v>151715</v>
      </c>
      <c r="X74" s="19">
        <f t="shared" si="63"/>
        <v>1088019</v>
      </c>
      <c r="Y74" s="19">
        <f t="shared" si="63"/>
        <v>517773</v>
      </c>
      <c r="Z74" s="19">
        <f t="shared" si="63"/>
        <v>165514</v>
      </c>
      <c r="AA74" s="19">
        <f t="shared" si="63"/>
        <v>169130</v>
      </c>
      <c r="AB74" s="19">
        <f t="shared" si="63"/>
        <v>0</v>
      </c>
      <c r="AC74" s="19">
        <f t="shared" si="63"/>
        <v>0</v>
      </c>
      <c r="AD74" s="19">
        <f t="shared" si="63"/>
        <v>123359</v>
      </c>
      <c r="AE74" s="19">
        <f t="shared" si="63"/>
        <v>26464274</v>
      </c>
      <c r="AF74" s="19">
        <f t="shared" si="63"/>
        <v>0</v>
      </c>
      <c r="AG74" s="19">
        <f t="shared" si="63"/>
        <v>212886</v>
      </c>
      <c r="AH74" s="19">
        <f t="shared" si="63"/>
        <v>241524</v>
      </c>
      <c r="AI74" s="19">
        <f t="shared" si="63"/>
        <v>0</v>
      </c>
      <c r="AJ74" s="19">
        <f t="shared" si="63"/>
        <v>1085</v>
      </c>
      <c r="AK74" s="19">
        <f t="shared" si="63"/>
        <v>0</v>
      </c>
      <c r="AL74" s="19">
        <f t="shared" si="63"/>
        <v>9357</v>
      </c>
      <c r="AM74" s="19">
        <f t="shared" si="63"/>
        <v>1096522</v>
      </c>
      <c r="AN74" s="19">
        <f t="shared" si="63"/>
        <v>10830</v>
      </c>
      <c r="AO74" s="19">
        <f t="shared" si="63"/>
        <v>9304</v>
      </c>
      <c r="AP74" s="19">
        <f t="shared" si="63"/>
        <v>400000</v>
      </c>
      <c r="AQ74" s="19">
        <f t="shared" si="63"/>
        <v>0</v>
      </c>
      <c r="AR74" s="19">
        <f t="shared" si="63"/>
        <v>0</v>
      </c>
      <c r="AS74" s="19">
        <f t="shared" si="63"/>
        <v>0</v>
      </c>
      <c r="AT74" s="19">
        <f t="shared" si="63"/>
        <v>0</v>
      </c>
      <c r="AU74" s="19">
        <f t="shared" si="63"/>
        <v>0</v>
      </c>
      <c r="AV74" s="19">
        <f t="shared" si="63"/>
        <v>13771836</v>
      </c>
      <c r="AW74" s="19">
        <f t="shared" si="63"/>
        <v>0</v>
      </c>
      <c r="AX74" s="19">
        <f t="shared" si="63"/>
        <v>10710930</v>
      </c>
      <c r="AY74" s="19">
        <f t="shared" si="63"/>
        <v>480398</v>
      </c>
      <c r="AZ74" s="19">
        <f t="shared" si="63"/>
        <v>0</v>
      </c>
      <c r="BA74" s="19">
        <f t="shared" si="63"/>
        <v>0</v>
      </c>
      <c r="BB74" s="19">
        <f t="shared" si="63"/>
        <v>0</v>
      </c>
      <c r="BC74" s="19">
        <f t="shared" si="63"/>
        <v>0</v>
      </c>
      <c r="BD74" s="19">
        <f t="shared" si="63"/>
        <v>0</v>
      </c>
      <c r="BE74" s="19">
        <f t="shared" si="63"/>
        <v>0</v>
      </c>
      <c r="BF74" s="19">
        <f t="shared" si="63"/>
        <v>0</v>
      </c>
      <c r="BG74" s="19">
        <f t="shared" si="63"/>
        <v>0</v>
      </c>
      <c r="BH74" s="19">
        <f t="shared" si="63"/>
        <v>248119</v>
      </c>
      <c r="BI74" s="19">
        <f t="shared" si="63"/>
        <v>248119</v>
      </c>
      <c r="BJ74" s="19">
        <f t="shared" si="63"/>
        <v>232279</v>
      </c>
      <c r="BK74" s="19">
        <f t="shared" si="63"/>
        <v>0</v>
      </c>
      <c r="BL74" s="19">
        <f t="shared" si="63"/>
        <v>0</v>
      </c>
      <c r="BM74" s="19">
        <f t="shared" si="63"/>
        <v>13473</v>
      </c>
      <c r="BN74" s="19">
        <f t="shared" si="63"/>
        <v>0</v>
      </c>
      <c r="BO74" s="19">
        <f t="shared" si="63"/>
        <v>0</v>
      </c>
      <c r="BP74" s="19">
        <f t="shared" si="63"/>
        <v>0</v>
      </c>
      <c r="BQ74" s="19">
        <f t="shared" si="63"/>
        <v>0</v>
      </c>
      <c r="BR74" s="19">
        <f aca="true" t="shared" si="64" ref="BR74:CR74">BR75</f>
        <v>0</v>
      </c>
      <c r="BS74" s="19">
        <f t="shared" si="64"/>
        <v>218806</v>
      </c>
      <c r="BT74" s="19">
        <f t="shared" si="64"/>
        <v>0</v>
      </c>
      <c r="BU74" s="19">
        <f t="shared" si="64"/>
        <v>0</v>
      </c>
      <c r="BV74" s="19">
        <f t="shared" si="64"/>
        <v>0</v>
      </c>
      <c r="BW74" s="19">
        <f t="shared" si="64"/>
        <v>1706537</v>
      </c>
      <c r="BX74" s="19">
        <f t="shared" si="64"/>
        <v>1706537</v>
      </c>
      <c r="BY74" s="19">
        <f t="shared" si="64"/>
        <v>1204034</v>
      </c>
      <c r="BZ74" s="19">
        <f t="shared" si="64"/>
        <v>1204034</v>
      </c>
      <c r="CA74" s="19">
        <f t="shared" si="5"/>
        <v>0</v>
      </c>
      <c r="CB74" s="19">
        <f t="shared" si="64"/>
        <v>0</v>
      </c>
      <c r="CC74" s="19">
        <f t="shared" si="64"/>
        <v>0</v>
      </c>
      <c r="CD74" s="19">
        <f t="shared" si="64"/>
        <v>0</v>
      </c>
      <c r="CE74" s="19">
        <f t="shared" si="64"/>
        <v>0</v>
      </c>
      <c r="CF74" s="19">
        <f t="shared" si="64"/>
        <v>502503</v>
      </c>
      <c r="CG74" s="19">
        <f t="shared" si="64"/>
        <v>0</v>
      </c>
      <c r="CH74" s="19">
        <f t="shared" si="64"/>
        <v>502503</v>
      </c>
      <c r="CI74" s="19">
        <f t="shared" si="64"/>
        <v>0</v>
      </c>
      <c r="CJ74" s="19">
        <f t="shared" si="64"/>
        <v>0</v>
      </c>
      <c r="CK74" s="19">
        <f t="shared" si="64"/>
        <v>0</v>
      </c>
      <c r="CL74" s="19">
        <f t="shared" si="64"/>
        <v>0</v>
      </c>
      <c r="CM74" s="19">
        <f t="shared" si="64"/>
        <v>0</v>
      </c>
      <c r="CN74" s="19">
        <f t="shared" si="64"/>
        <v>0</v>
      </c>
      <c r="CO74" s="19">
        <f t="shared" si="64"/>
        <v>0</v>
      </c>
      <c r="CP74" s="19">
        <f t="shared" si="64"/>
        <v>0</v>
      </c>
      <c r="CQ74" s="19">
        <f t="shared" si="64"/>
        <v>0</v>
      </c>
      <c r="CR74" s="19">
        <f t="shared" si="64"/>
        <v>0</v>
      </c>
    </row>
    <row r="75" spans="1:96" ht="12.75" hidden="1">
      <c r="A75" s="20" t="s">
        <v>1</v>
      </c>
      <c r="B75" s="20" t="s">
        <v>1</v>
      </c>
      <c r="C75" s="20" t="s">
        <v>92</v>
      </c>
      <c r="D75" s="21" t="s">
        <v>93</v>
      </c>
      <c r="E75" s="22">
        <f t="shared" si="0"/>
        <v>191284453</v>
      </c>
      <c r="F75" s="22">
        <f t="shared" si="6"/>
        <v>189577916</v>
      </c>
      <c r="G75" s="22">
        <f t="shared" si="24"/>
        <v>189097518</v>
      </c>
      <c r="H75" s="22">
        <v>132418785</v>
      </c>
      <c r="I75" s="22">
        <v>1307073</v>
      </c>
      <c r="J75" s="22">
        <f t="shared" si="7"/>
        <v>22549655</v>
      </c>
      <c r="K75" s="22">
        <v>122201</v>
      </c>
      <c r="L75" s="22">
        <v>8589990</v>
      </c>
      <c r="M75" s="22">
        <f>3696286+1532000</f>
        <v>5228286</v>
      </c>
      <c r="N75" s="22">
        <v>0</v>
      </c>
      <c r="O75" s="22">
        <v>7253437</v>
      </c>
      <c r="P75" s="22">
        <v>1355741</v>
      </c>
      <c r="Q75" s="22">
        <f t="shared" si="8"/>
        <v>317141</v>
      </c>
      <c r="R75" s="22">
        <v>160582</v>
      </c>
      <c r="S75" s="22">
        <v>156559</v>
      </c>
      <c r="T75" s="22">
        <v>0</v>
      </c>
      <c r="U75" s="22">
        <v>3825080</v>
      </c>
      <c r="V75" s="22">
        <f t="shared" si="9"/>
        <v>2215510</v>
      </c>
      <c r="W75" s="22">
        <v>151715</v>
      </c>
      <c r="X75" s="22">
        <v>1088019</v>
      </c>
      <c r="Y75" s="22">
        <v>517773</v>
      </c>
      <c r="Z75" s="22">
        <v>165514</v>
      </c>
      <c r="AA75" s="22">
        <v>169130</v>
      </c>
      <c r="AB75" s="22">
        <v>0</v>
      </c>
      <c r="AC75" s="22">
        <v>0</v>
      </c>
      <c r="AD75" s="22">
        <v>123359</v>
      </c>
      <c r="AE75" s="22">
        <f t="shared" si="10"/>
        <v>26464274</v>
      </c>
      <c r="AF75" s="22">
        <v>0</v>
      </c>
      <c r="AG75" s="22">
        <v>212886</v>
      </c>
      <c r="AH75" s="22">
        <v>241524</v>
      </c>
      <c r="AI75" s="22">
        <v>0</v>
      </c>
      <c r="AJ75" s="22">
        <v>1085</v>
      </c>
      <c r="AK75" s="22">
        <v>0</v>
      </c>
      <c r="AL75" s="22">
        <v>9357</v>
      </c>
      <c r="AM75" s="22">
        <v>1096522</v>
      </c>
      <c r="AN75" s="22">
        <v>10830</v>
      </c>
      <c r="AO75" s="22">
        <v>9304</v>
      </c>
      <c r="AP75" s="22">
        <v>400000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13771836</v>
      </c>
      <c r="AW75" s="22">
        <v>0</v>
      </c>
      <c r="AX75" s="22">
        <f>10710930</f>
        <v>10710930</v>
      </c>
      <c r="AY75" s="22">
        <f t="shared" si="11"/>
        <v>480398</v>
      </c>
      <c r="AZ75" s="22">
        <f t="shared" si="12"/>
        <v>0</v>
      </c>
      <c r="BA75" s="22">
        <v>0</v>
      </c>
      <c r="BB75" s="22">
        <v>0</v>
      </c>
      <c r="BC75" s="22">
        <f t="shared" si="13"/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f t="shared" si="14"/>
        <v>248119</v>
      </c>
      <c r="BI75" s="22">
        <v>248119</v>
      </c>
      <c r="BJ75" s="22">
        <f t="shared" si="15"/>
        <v>232279</v>
      </c>
      <c r="BK75" s="22">
        <v>0</v>
      </c>
      <c r="BL75" s="22">
        <v>0</v>
      </c>
      <c r="BM75" s="22">
        <v>13473</v>
      </c>
      <c r="BN75" s="22">
        <v>0</v>
      </c>
      <c r="BO75" s="22">
        <v>0</v>
      </c>
      <c r="BP75" s="22">
        <v>0</v>
      </c>
      <c r="BQ75" s="22">
        <v>0</v>
      </c>
      <c r="BR75" s="22">
        <v>0</v>
      </c>
      <c r="BS75" s="22">
        <v>218806</v>
      </c>
      <c r="BT75" s="22">
        <v>0</v>
      </c>
      <c r="BU75" s="22">
        <f t="shared" si="16"/>
        <v>0</v>
      </c>
      <c r="BV75" s="22">
        <v>0</v>
      </c>
      <c r="BW75" s="22">
        <f>BX75+CK75+CI75</f>
        <v>1706537</v>
      </c>
      <c r="BX75" s="22">
        <f>BY75+CA75+CF75</f>
        <v>1706537</v>
      </c>
      <c r="BY75" s="22">
        <f t="shared" si="17"/>
        <v>1204034</v>
      </c>
      <c r="BZ75" s="22">
        <v>1204034</v>
      </c>
      <c r="CA75" s="22">
        <f t="shared" si="5"/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f t="shared" si="18"/>
        <v>502503</v>
      </c>
      <c r="CG75" s="22">
        <v>0</v>
      </c>
      <c r="CH75" s="22">
        <v>502503</v>
      </c>
      <c r="CI75" s="22">
        <f t="shared" si="19"/>
        <v>0</v>
      </c>
      <c r="CJ75" s="22">
        <v>0</v>
      </c>
      <c r="CK75" s="22">
        <v>0</v>
      </c>
      <c r="CL75" s="22">
        <f>CM75</f>
        <v>0</v>
      </c>
      <c r="CM75" s="22">
        <f>CN75</f>
        <v>0</v>
      </c>
      <c r="CN75" s="22">
        <v>0</v>
      </c>
      <c r="CO75" s="22">
        <f t="shared" si="20"/>
        <v>0</v>
      </c>
      <c r="CP75" s="22">
        <f t="shared" si="21"/>
        <v>0</v>
      </c>
      <c r="CQ75" s="22">
        <v>0</v>
      </c>
      <c r="CR75" s="22">
        <v>0</v>
      </c>
    </row>
    <row r="76" spans="1:96" s="12" customFormat="1" ht="12.75" hidden="1">
      <c r="A76" s="17" t="s">
        <v>52</v>
      </c>
      <c r="B76" s="17" t="s">
        <v>15</v>
      </c>
      <c r="C76" s="17" t="s">
        <v>1</v>
      </c>
      <c r="D76" s="18" t="s">
        <v>490</v>
      </c>
      <c r="E76" s="19">
        <f t="shared" si="0"/>
        <v>82733043</v>
      </c>
      <c r="F76" s="19">
        <f aca="true" t="shared" si="65" ref="F76:BQ76">F78+F79</f>
        <v>82694279</v>
      </c>
      <c r="G76" s="19">
        <f t="shared" si="65"/>
        <v>82570925</v>
      </c>
      <c r="H76" s="19">
        <f t="shared" si="65"/>
        <v>49452693</v>
      </c>
      <c r="I76" s="19">
        <f t="shared" si="65"/>
        <v>1843154</v>
      </c>
      <c r="J76" s="19">
        <f t="shared" si="65"/>
        <v>23504496</v>
      </c>
      <c r="K76" s="19">
        <f t="shared" si="65"/>
        <v>396973</v>
      </c>
      <c r="L76" s="19">
        <f t="shared" si="65"/>
        <v>3017408</v>
      </c>
      <c r="M76" s="19">
        <f t="shared" si="65"/>
        <v>16960028</v>
      </c>
      <c r="N76" s="19">
        <f t="shared" si="65"/>
        <v>0</v>
      </c>
      <c r="O76" s="19">
        <f t="shared" si="65"/>
        <v>2841553</v>
      </c>
      <c r="P76" s="19">
        <f t="shared" si="65"/>
        <v>288534</v>
      </c>
      <c r="Q76" s="19">
        <f t="shared" si="65"/>
        <v>60140</v>
      </c>
      <c r="R76" s="19">
        <f t="shared" si="65"/>
        <v>60140</v>
      </c>
      <c r="S76" s="19">
        <f t="shared" si="65"/>
        <v>0</v>
      </c>
      <c r="T76" s="19">
        <f t="shared" si="65"/>
        <v>0</v>
      </c>
      <c r="U76" s="19">
        <f t="shared" si="65"/>
        <v>313795</v>
      </c>
      <c r="V76" s="19">
        <f t="shared" si="65"/>
        <v>2382898</v>
      </c>
      <c r="W76" s="19">
        <f t="shared" si="65"/>
        <v>334254</v>
      </c>
      <c r="X76" s="19">
        <f t="shared" si="65"/>
        <v>15749</v>
      </c>
      <c r="Y76" s="19">
        <f t="shared" si="65"/>
        <v>758501</v>
      </c>
      <c r="Z76" s="19">
        <f t="shared" si="65"/>
        <v>537852</v>
      </c>
      <c r="AA76" s="19">
        <f t="shared" si="65"/>
        <v>340466</v>
      </c>
      <c r="AB76" s="19">
        <f t="shared" si="65"/>
        <v>0</v>
      </c>
      <c r="AC76" s="19">
        <f t="shared" si="65"/>
        <v>0</v>
      </c>
      <c r="AD76" s="19">
        <f t="shared" si="65"/>
        <v>396076</v>
      </c>
      <c r="AE76" s="19">
        <f t="shared" si="65"/>
        <v>5013749</v>
      </c>
      <c r="AF76" s="19">
        <f t="shared" si="65"/>
        <v>0</v>
      </c>
      <c r="AG76" s="19">
        <f t="shared" si="65"/>
        <v>186597</v>
      </c>
      <c r="AH76" s="19">
        <f t="shared" si="65"/>
        <v>0</v>
      </c>
      <c r="AI76" s="19">
        <f t="shared" si="65"/>
        <v>0</v>
      </c>
      <c r="AJ76" s="19">
        <f t="shared" si="65"/>
        <v>987</v>
      </c>
      <c r="AK76" s="19">
        <f t="shared" si="65"/>
        <v>0</v>
      </c>
      <c r="AL76" s="19">
        <f t="shared" si="65"/>
        <v>81135</v>
      </c>
      <c r="AM76" s="19">
        <f t="shared" si="65"/>
        <v>12374</v>
      </c>
      <c r="AN76" s="19">
        <f t="shared" si="65"/>
        <v>15714</v>
      </c>
      <c r="AO76" s="19">
        <f t="shared" si="65"/>
        <v>0</v>
      </c>
      <c r="AP76" s="19">
        <f t="shared" si="65"/>
        <v>147000</v>
      </c>
      <c r="AQ76" s="19">
        <f t="shared" si="65"/>
        <v>0</v>
      </c>
      <c r="AR76" s="19">
        <f t="shared" si="65"/>
        <v>0</v>
      </c>
      <c r="AS76" s="19">
        <f t="shared" si="65"/>
        <v>0</v>
      </c>
      <c r="AT76" s="19">
        <f t="shared" si="65"/>
        <v>0</v>
      </c>
      <c r="AU76" s="19">
        <f t="shared" si="65"/>
        <v>0</v>
      </c>
      <c r="AV76" s="19">
        <f t="shared" si="65"/>
        <v>4330741</v>
      </c>
      <c r="AW76" s="19">
        <f t="shared" si="65"/>
        <v>0</v>
      </c>
      <c r="AX76" s="19">
        <f t="shared" si="65"/>
        <v>239201</v>
      </c>
      <c r="AY76" s="19">
        <f t="shared" si="65"/>
        <v>123354</v>
      </c>
      <c r="AZ76" s="19">
        <f t="shared" si="65"/>
        <v>0</v>
      </c>
      <c r="BA76" s="19">
        <f t="shared" si="65"/>
        <v>0</v>
      </c>
      <c r="BB76" s="19">
        <f t="shared" si="65"/>
        <v>0</v>
      </c>
      <c r="BC76" s="19">
        <f t="shared" si="65"/>
        <v>0</v>
      </c>
      <c r="BD76" s="19">
        <f t="shared" si="65"/>
        <v>0</v>
      </c>
      <c r="BE76" s="19">
        <f t="shared" si="65"/>
        <v>0</v>
      </c>
      <c r="BF76" s="19">
        <f t="shared" si="65"/>
        <v>0</v>
      </c>
      <c r="BG76" s="19">
        <f t="shared" si="65"/>
        <v>0</v>
      </c>
      <c r="BH76" s="19">
        <f t="shared" si="65"/>
        <v>123354</v>
      </c>
      <c r="BI76" s="19">
        <f t="shared" si="65"/>
        <v>123354</v>
      </c>
      <c r="BJ76" s="19">
        <f t="shared" si="65"/>
        <v>0</v>
      </c>
      <c r="BK76" s="19">
        <f t="shared" si="65"/>
        <v>0</v>
      </c>
      <c r="BL76" s="19">
        <f t="shared" si="65"/>
        <v>0</v>
      </c>
      <c r="BM76" s="19">
        <f t="shared" si="65"/>
        <v>0</v>
      </c>
      <c r="BN76" s="19">
        <f t="shared" si="65"/>
        <v>0</v>
      </c>
      <c r="BO76" s="19">
        <f t="shared" si="65"/>
        <v>0</v>
      </c>
      <c r="BP76" s="19">
        <f t="shared" si="65"/>
        <v>0</v>
      </c>
      <c r="BQ76" s="19">
        <f t="shared" si="65"/>
        <v>0</v>
      </c>
      <c r="BR76" s="19">
        <f aca="true" t="shared" si="66" ref="BR76:CR76">BR78+BR79</f>
        <v>0</v>
      </c>
      <c r="BS76" s="19">
        <f t="shared" si="66"/>
        <v>0</v>
      </c>
      <c r="BT76" s="19">
        <f t="shared" si="66"/>
        <v>0</v>
      </c>
      <c r="BU76" s="19">
        <f t="shared" si="66"/>
        <v>0</v>
      </c>
      <c r="BV76" s="19">
        <f t="shared" si="66"/>
        <v>0</v>
      </c>
      <c r="BW76" s="19">
        <f t="shared" si="66"/>
        <v>38764</v>
      </c>
      <c r="BX76" s="19">
        <f t="shared" si="66"/>
        <v>38764</v>
      </c>
      <c r="BY76" s="19">
        <f t="shared" si="66"/>
        <v>38764</v>
      </c>
      <c r="BZ76" s="19">
        <f t="shared" si="66"/>
        <v>38764</v>
      </c>
      <c r="CA76" s="19">
        <f t="shared" si="5"/>
        <v>0</v>
      </c>
      <c r="CB76" s="19">
        <f t="shared" si="66"/>
        <v>0</v>
      </c>
      <c r="CC76" s="19">
        <f t="shared" si="66"/>
        <v>0</v>
      </c>
      <c r="CD76" s="19">
        <f t="shared" si="66"/>
        <v>0</v>
      </c>
      <c r="CE76" s="19">
        <f t="shared" si="66"/>
        <v>0</v>
      </c>
      <c r="CF76" s="19">
        <f t="shared" si="66"/>
        <v>0</v>
      </c>
      <c r="CG76" s="19">
        <f t="shared" si="66"/>
        <v>0</v>
      </c>
      <c r="CH76" s="19">
        <f t="shared" si="66"/>
        <v>0</v>
      </c>
      <c r="CI76" s="19">
        <f t="shared" si="66"/>
        <v>0</v>
      </c>
      <c r="CJ76" s="19">
        <f t="shared" si="66"/>
        <v>0</v>
      </c>
      <c r="CK76" s="19">
        <f t="shared" si="66"/>
        <v>0</v>
      </c>
      <c r="CL76" s="19">
        <f t="shared" si="66"/>
        <v>0</v>
      </c>
      <c r="CM76" s="19">
        <f t="shared" si="66"/>
        <v>0</v>
      </c>
      <c r="CN76" s="19">
        <f t="shared" si="66"/>
        <v>0</v>
      </c>
      <c r="CO76" s="19">
        <f t="shared" si="66"/>
        <v>0</v>
      </c>
      <c r="CP76" s="19">
        <f t="shared" si="66"/>
        <v>0</v>
      </c>
      <c r="CQ76" s="19">
        <f t="shared" si="66"/>
        <v>0</v>
      </c>
      <c r="CR76" s="19">
        <f t="shared" si="66"/>
        <v>0</v>
      </c>
    </row>
    <row r="77" spans="1:96" s="12" customFormat="1" ht="12.75" hidden="1">
      <c r="A77" s="17"/>
      <c r="B77" s="17"/>
      <c r="C77" s="17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</row>
    <row r="78" spans="1:96" ht="12.75" hidden="1">
      <c r="A78" s="20" t="s">
        <v>1</v>
      </c>
      <c r="B78" s="20" t="s">
        <v>1</v>
      </c>
      <c r="C78" s="20" t="s">
        <v>94</v>
      </c>
      <c r="D78" s="21" t="s">
        <v>95</v>
      </c>
      <c r="E78" s="22">
        <f t="shared" si="0"/>
        <v>4810837</v>
      </c>
      <c r="F78" s="22">
        <f t="shared" si="6"/>
        <v>4810837</v>
      </c>
      <c r="G78" s="22">
        <f t="shared" si="24"/>
        <v>4810837</v>
      </c>
      <c r="H78" s="22">
        <v>4001818</v>
      </c>
      <c r="I78" s="22">
        <v>98587</v>
      </c>
      <c r="J78" s="22">
        <f t="shared" si="7"/>
        <v>223731</v>
      </c>
      <c r="K78" s="22">
        <v>0</v>
      </c>
      <c r="L78" s="22">
        <v>0</v>
      </c>
      <c r="M78" s="22">
        <v>0</v>
      </c>
      <c r="N78" s="22">
        <v>0</v>
      </c>
      <c r="O78" s="22">
        <v>219739</v>
      </c>
      <c r="P78" s="22">
        <v>3992</v>
      </c>
      <c r="Q78" s="22">
        <f t="shared" si="8"/>
        <v>8172</v>
      </c>
      <c r="R78" s="22">
        <v>8172</v>
      </c>
      <c r="S78" s="22">
        <v>0</v>
      </c>
      <c r="T78" s="22">
        <v>0</v>
      </c>
      <c r="U78" s="22">
        <v>100282</v>
      </c>
      <c r="V78" s="22">
        <f t="shared" si="9"/>
        <v>23004</v>
      </c>
      <c r="W78" s="22">
        <v>0</v>
      </c>
      <c r="X78" s="22">
        <v>12857</v>
      </c>
      <c r="Y78" s="22">
        <v>7512</v>
      </c>
      <c r="Z78" s="22">
        <v>644</v>
      </c>
      <c r="AA78" s="22">
        <v>806</v>
      </c>
      <c r="AB78" s="22">
        <v>0</v>
      </c>
      <c r="AC78" s="22">
        <v>0</v>
      </c>
      <c r="AD78" s="22">
        <v>1185</v>
      </c>
      <c r="AE78" s="22">
        <f t="shared" si="10"/>
        <v>355243</v>
      </c>
      <c r="AF78" s="22">
        <v>0</v>
      </c>
      <c r="AG78" s="22">
        <v>3005</v>
      </c>
      <c r="AH78" s="22">
        <v>0</v>
      </c>
      <c r="AI78" s="22">
        <v>0</v>
      </c>
      <c r="AJ78" s="22">
        <v>0</v>
      </c>
      <c r="AK78" s="22">
        <v>0</v>
      </c>
      <c r="AL78" s="22">
        <v>1728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350510</v>
      </c>
      <c r="AW78" s="22">
        <v>0</v>
      </c>
      <c r="AX78" s="22">
        <v>0</v>
      </c>
      <c r="AY78" s="22">
        <f t="shared" si="11"/>
        <v>0</v>
      </c>
      <c r="AZ78" s="22">
        <f t="shared" si="12"/>
        <v>0</v>
      </c>
      <c r="BA78" s="22">
        <v>0</v>
      </c>
      <c r="BB78" s="22">
        <v>0</v>
      </c>
      <c r="BC78" s="22">
        <f t="shared" si="13"/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f t="shared" si="14"/>
        <v>0</v>
      </c>
      <c r="BI78" s="22">
        <v>0</v>
      </c>
      <c r="BJ78" s="22">
        <f t="shared" si="15"/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f t="shared" si="16"/>
        <v>0</v>
      </c>
      <c r="BV78" s="22">
        <v>0</v>
      </c>
      <c r="BW78" s="22">
        <f>BX78+CK78+CI78</f>
        <v>0</v>
      </c>
      <c r="BX78" s="22">
        <f>BY78+CA78+CF78</f>
        <v>0</v>
      </c>
      <c r="BY78" s="22">
        <f t="shared" si="17"/>
        <v>0</v>
      </c>
      <c r="BZ78" s="22">
        <v>0</v>
      </c>
      <c r="CA78" s="22">
        <f t="shared" si="5"/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f t="shared" si="18"/>
        <v>0</v>
      </c>
      <c r="CG78" s="22">
        <v>0</v>
      </c>
      <c r="CH78" s="22">
        <v>0</v>
      </c>
      <c r="CI78" s="22">
        <f t="shared" si="19"/>
        <v>0</v>
      </c>
      <c r="CJ78" s="22">
        <v>0</v>
      </c>
      <c r="CK78" s="22">
        <v>0</v>
      </c>
      <c r="CL78" s="22">
        <f>CM78</f>
        <v>0</v>
      </c>
      <c r="CM78" s="22">
        <f>CN78</f>
        <v>0</v>
      </c>
      <c r="CN78" s="22">
        <v>0</v>
      </c>
      <c r="CO78" s="22">
        <f t="shared" si="20"/>
        <v>0</v>
      </c>
      <c r="CP78" s="22">
        <f t="shared" si="21"/>
        <v>0</v>
      </c>
      <c r="CQ78" s="22">
        <v>0</v>
      </c>
      <c r="CR78" s="22">
        <v>0</v>
      </c>
    </row>
    <row r="79" spans="1:96" ht="12.75" hidden="1">
      <c r="A79" s="20" t="s">
        <v>1</v>
      </c>
      <c r="B79" s="20" t="s">
        <v>1</v>
      </c>
      <c r="C79" s="20" t="s">
        <v>96</v>
      </c>
      <c r="D79" s="23" t="s">
        <v>97</v>
      </c>
      <c r="E79" s="22">
        <f t="shared" si="0"/>
        <v>77922206</v>
      </c>
      <c r="F79" s="22">
        <f t="shared" si="6"/>
        <v>77883442</v>
      </c>
      <c r="G79" s="22">
        <f t="shared" si="24"/>
        <v>77760088</v>
      </c>
      <c r="H79" s="22">
        <v>45450875</v>
      </c>
      <c r="I79" s="22">
        <v>1744567</v>
      </c>
      <c r="J79" s="22">
        <f t="shared" si="7"/>
        <v>23280765</v>
      </c>
      <c r="K79" s="22">
        <v>396973</v>
      </c>
      <c r="L79" s="22">
        <v>3017408</v>
      </c>
      <c r="M79" s="22">
        <v>16960028</v>
      </c>
      <c r="N79" s="22">
        <v>0</v>
      </c>
      <c r="O79" s="22">
        <v>2621814</v>
      </c>
      <c r="P79" s="22">
        <v>284542</v>
      </c>
      <c r="Q79" s="22">
        <f t="shared" si="8"/>
        <v>51968</v>
      </c>
      <c r="R79" s="22">
        <v>51968</v>
      </c>
      <c r="S79" s="22">
        <v>0</v>
      </c>
      <c r="T79" s="22">
        <v>0</v>
      </c>
      <c r="U79" s="22">
        <v>213513</v>
      </c>
      <c r="V79" s="22">
        <f t="shared" si="9"/>
        <v>2359894</v>
      </c>
      <c r="W79" s="22">
        <v>334254</v>
      </c>
      <c r="X79" s="22">
        <v>2892</v>
      </c>
      <c r="Y79" s="22">
        <v>750989</v>
      </c>
      <c r="Z79" s="22">
        <v>537208</v>
      </c>
      <c r="AA79" s="22">
        <v>339660</v>
      </c>
      <c r="AB79" s="22">
        <v>0</v>
      </c>
      <c r="AC79" s="22">
        <v>0</v>
      </c>
      <c r="AD79" s="22">
        <v>394891</v>
      </c>
      <c r="AE79" s="22">
        <f t="shared" si="10"/>
        <v>4658506</v>
      </c>
      <c r="AF79" s="22">
        <v>0</v>
      </c>
      <c r="AG79" s="22">
        <v>183592</v>
      </c>
      <c r="AH79" s="22">
        <v>0</v>
      </c>
      <c r="AI79" s="22">
        <v>0</v>
      </c>
      <c r="AJ79" s="22">
        <v>987</v>
      </c>
      <c r="AK79" s="22">
        <v>0</v>
      </c>
      <c r="AL79" s="22">
        <v>79407</v>
      </c>
      <c r="AM79" s="22">
        <v>12374</v>
      </c>
      <c r="AN79" s="22">
        <v>15714</v>
      </c>
      <c r="AO79" s="22">
        <v>0</v>
      </c>
      <c r="AP79" s="22">
        <v>147000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3980231</v>
      </c>
      <c r="AW79" s="22">
        <v>0</v>
      </c>
      <c r="AX79" s="22">
        <v>239201</v>
      </c>
      <c r="AY79" s="22">
        <f t="shared" si="11"/>
        <v>123354</v>
      </c>
      <c r="AZ79" s="22">
        <f t="shared" si="12"/>
        <v>0</v>
      </c>
      <c r="BA79" s="22">
        <v>0</v>
      </c>
      <c r="BB79" s="22">
        <v>0</v>
      </c>
      <c r="BC79" s="22">
        <f t="shared" si="13"/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f t="shared" si="14"/>
        <v>123354</v>
      </c>
      <c r="BI79" s="22">
        <v>123354</v>
      </c>
      <c r="BJ79" s="22">
        <f t="shared" si="15"/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f t="shared" si="16"/>
        <v>0</v>
      </c>
      <c r="BV79" s="22">
        <v>0</v>
      </c>
      <c r="BW79" s="22">
        <f>BX79+CK79+CI79</f>
        <v>38764</v>
      </c>
      <c r="BX79" s="22">
        <f>BY79+CA79+CF79</f>
        <v>38764</v>
      </c>
      <c r="BY79" s="22">
        <f t="shared" si="17"/>
        <v>38764</v>
      </c>
      <c r="BZ79" s="22">
        <v>38764</v>
      </c>
      <c r="CA79" s="22">
        <f t="shared" si="5"/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f t="shared" si="18"/>
        <v>0</v>
      </c>
      <c r="CG79" s="22">
        <v>0</v>
      </c>
      <c r="CH79" s="22">
        <v>0</v>
      </c>
      <c r="CI79" s="22">
        <f t="shared" si="19"/>
        <v>0</v>
      </c>
      <c r="CJ79" s="22">
        <v>0</v>
      </c>
      <c r="CK79" s="22">
        <v>0</v>
      </c>
      <c r="CL79" s="22">
        <f>CM79</f>
        <v>0</v>
      </c>
      <c r="CM79" s="22">
        <f>CN79</f>
        <v>0</v>
      </c>
      <c r="CN79" s="22">
        <v>0</v>
      </c>
      <c r="CO79" s="22">
        <f t="shared" si="20"/>
        <v>0</v>
      </c>
      <c r="CP79" s="22">
        <f t="shared" si="21"/>
        <v>0</v>
      </c>
      <c r="CQ79" s="22">
        <v>0</v>
      </c>
      <c r="CR79" s="22">
        <v>0</v>
      </c>
    </row>
    <row r="80" spans="1:96" s="12" customFormat="1" ht="12.75" hidden="1">
      <c r="A80" s="17" t="s">
        <v>52</v>
      </c>
      <c r="B80" s="17" t="s">
        <v>52</v>
      </c>
      <c r="C80" s="17" t="s">
        <v>1</v>
      </c>
      <c r="D80" s="18" t="s">
        <v>98</v>
      </c>
      <c r="E80" s="19">
        <f t="shared" si="0"/>
        <v>88647173</v>
      </c>
      <c r="F80" s="19">
        <f aca="true" t="shared" si="67" ref="F80:BQ80">F81</f>
        <v>88126026</v>
      </c>
      <c r="G80" s="19">
        <f t="shared" si="67"/>
        <v>87804706</v>
      </c>
      <c r="H80" s="19">
        <f t="shared" si="67"/>
        <v>64772674</v>
      </c>
      <c r="I80" s="19">
        <f t="shared" si="67"/>
        <v>834298</v>
      </c>
      <c r="J80" s="19">
        <f t="shared" si="67"/>
        <v>7632680</v>
      </c>
      <c r="K80" s="19">
        <f t="shared" si="67"/>
        <v>153587</v>
      </c>
      <c r="L80" s="19">
        <f t="shared" si="67"/>
        <v>2989526</v>
      </c>
      <c r="M80" s="19">
        <f t="shared" si="67"/>
        <v>844389</v>
      </c>
      <c r="N80" s="19">
        <f t="shared" si="67"/>
        <v>697680</v>
      </c>
      <c r="O80" s="19">
        <f t="shared" si="67"/>
        <v>2827276</v>
      </c>
      <c r="P80" s="19">
        <f t="shared" si="67"/>
        <v>120222</v>
      </c>
      <c r="Q80" s="19">
        <f t="shared" si="67"/>
        <v>5000880</v>
      </c>
      <c r="R80" s="19">
        <f t="shared" si="67"/>
        <v>400880</v>
      </c>
      <c r="S80" s="19">
        <f t="shared" si="67"/>
        <v>4600000</v>
      </c>
      <c r="T80" s="19">
        <f t="shared" si="67"/>
        <v>0</v>
      </c>
      <c r="U80" s="19">
        <f t="shared" si="67"/>
        <v>471967</v>
      </c>
      <c r="V80" s="19">
        <f t="shared" si="67"/>
        <v>575999</v>
      </c>
      <c r="W80" s="19">
        <f t="shared" si="67"/>
        <v>36857</v>
      </c>
      <c r="X80" s="19">
        <f t="shared" si="67"/>
        <v>261476</v>
      </c>
      <c r="Y80" s="19">
        <f t="shared" si="67"/>
        <v>204219</v>
      </c>
      <c r="Z80" s="19">
        <f t="shared" si="67"/>
        <v>17770</v>
      </c>
      <c r="AA80" s="19">
        <f t="shared" si="67"/>
        <v>33416</v>
      </c>
      <c r="AB80" s="19">
        <f t="shared" si="67"/>
        <v>0</v>
      </c>
      <c r="AC80" s="19">
        <f t="shared" si="67"/>
        <v>0</v>
      </c>
      <c r="AD80" s="19">
        <f t="shared" si="67"/>
        <v>22261</v>
      </c>
      <c r="AE80" s="19">
        <f t="shared" si="67"/>
        <v>8516208</v>
      </c>
      <c r="AF80" s="19">
        <f t="shared" si="67"/>
        <v>0</v>
      </c>
      <c r="AG80" s="19">
        <f t="shared" si="67"/>
        <v>96136</v>
      </c>
      <c r="AH80" s="19">
        <f t="shared" si="67"/>
        <v>155108</v>
      </c>
      <c r="AI80" s="19">
        <f t="shared" si="67"/>
        <v>0</v>
      </c>
      <c r="AJ80" s="19">
        <f t="shared" si="67"/>
        <v>24663</v>
      </c>
      <c r="AK80" s="19">
        <f t="shared" si="67"/>
        <v>3002</v>
      </c>
      <c r="AL80" s="19">
        <f t="shared" si="67"/>
        <v>14348</v>
      </c>
      <c r="AM80" s="19">
        <f t="shared" si="67"/>
        <v>55383</v>
      </c>
      <c r="AN80" s="19">
        <f t="shared" si="67"/>
        <v>15390</v>
      </c>
      <c r="AO80" s="19">
        <f t="shared" si="67"/>
        <v>0</v>
      </c>
      <c r="AP80" s="19">
        <f t="shared" si="67"/>
        <v>224000</v>
      </c>
      <c r="AQ80" s="19">
        <f t="shared" si="67"/>
        <v>0</v>
      </c>
      <c r="AR80" s="19">
        <f t="shared" si="67"/>
        <v>0</v>
      </c>
      <c r="AS80" s="19">
        <f t="shared" si="67"/>
        <v>0</v>
      </c>
      <c r="AT80" s="19">
        <f t="shared" si="67"/>
        <v>0</v>
      </c>
      <c r="AU80" s="19">
        <f t="shared" si="67"/>
        <v>0</v>
      </c>
      <c r="AV80" s="19">
        <f t="shared" si="67"/>
        <v>6137811</v>
      </c>
      <c r="AW80" s="19">
        <f t="shared" si="67"/>
        <v>0</v>
      </c>
      <c r="AX80" s="19">
        <f t="shared" si="67"/>
        <v>1790367</v>
      </c>
      <c r="AY80" s="19">
        <f t="shared" si="67"/>
        <v>321320</v>
      </c>
      <c r="AZ80" s="19">
        <f t="shared" si="67"/>
        <v>0</v>
      </c>
      <c r="BA80" s="19">
        <f t="shared" si="67"/>
        <v>0</v>
      </c>
      <c r="BB80" s="19">
        <f t="shared" si="67"/>
        <v>0</v>
      </c>
      <c r="BC80" s="19">
        <f t="shared" si="67"/>
        <v>0</v>
      </c>
      <c r="BD80" s="19">
        <f t="shared" si="67"/>
        <v>0</v>
      </c>
      <c r="BE80" s="19">
        <f t="shared" si="67"/>
        <v>0</v>
      </c>
      <c r="BF80" s="19">
        <f t="shared" si="67"/>
        <v>0</v>
      </c>
      <c r="BG80" s="19">
        <f t="shared" si="67"/>
        <v>0</v>
      </c>
      <c r="BH80" s="19">
        <f t="shared" si="67"/>
        <v>133400</v>
      </c>
      <c r="BI80" s="19">
        <f t="shared" si="67"/>
        <v>133400</v>
      </c>
      <c r="BJ80" s="19">
        <f t="shared" si="67"/>
        <v>187920</v>
      </c>
      <c r="BK80" s="19">
        <f t="shared" si="67"/>
        <v>0</v>
      </c>
      <c r="BL80" s="19">
        <f t="shared" si="67"/>
        <v>0</v>
      </c>
      <c r="BM80" s="19">
        <f t="shared" si="67"/>
        <v>0</v>
      </c>
      <c r="BN80" s="19">
        <f t="shared" si="67"/>
        <v>0</v>
      </c>
      <c r="BO80" s="19">
        <f t="shared" si="67"/>
        <v>0</v>
      </c>
      <c r="BP80" s="19">
        <f t="shared" si="67"/>
        <v>0</v>
      </c>
      <c r="BQ80" s="19">
        <f t="shared" si="67"/>
        <v>0</v>
      </c>
      <c r="BR80" s="19">
        <f aca="true" t="shared" si="68" ref="BR80:CR80">BR81</f>
        <v>0</v>
      </c>
      <c r="BS80" s="19">
        <f t="shared" si="68"/>
        <v>0</v>
      </c>
      <c r="BT80" s="19">
        <f t="shared" si="68"/>
        <v>187920</v>
      </c>
      <c r="BU80" s="19">
        <f t="shared" si="68"/>
        <v>0</v>
      </c>
      <c r="BV80" s="19">
        <f t="shared" si="68"/>
        <v>0</v>
      </c>
      <c r="BW80" s="19">
        <f t="shared" si="68"/>
        <v>521147</v>
      </c>
      <c r="BX80" s="19">
        <f t="shared" si="68"/>
        <v>521147</v>
      </c>
      <c r="BY80" s="19">
        <f t="shared" si="68"/>
        <v>154938</v>
      </c>
      <c r="BZ80" s="19">
        <f t="shared" si="68"/>
        <v>154938</v>
      </c>
      <c r="CA80" s="19">
        <f t="shared" si="5"/>
        <v>0</v>
      </c>
      <c r="CB80" s="19">
        <f t="shared" si="68"/>
        <v>0</v>
      </c>
      <c r="CC80" s="19">
        <f t="shared" si="68"/>
        <v>0</v>
      </c>
      <c r="CD80" s="19">
        <f t="shared" si="68"/>
        <v>0</v>
      </c>
      <c r="CE80" s="19">
        <f t="shared" si="68"/>
        <v>0</v>
      </c>
      <c r="CF80" s="19">
        <f t="shared" si="68"/>
        <v>366209</v>
      </c>
      <c r="CG80" s="19">
        <f t="shared" si="68"/>
        <v>0</v>
      </c>
      <c r="CH80" s="19">
        <f t="shared" si="68"/>
        <v>366209</v>
      </c>
      <c r="CI80" s="19">
        <f t="shared" si="68"/>
        <v>0</v>
      </c>
      <c r="CJ80" s="19">
        <f t="shared" si="68"/>
        <v>0</v>
      </c>
      <c r="CK80" s="19">
        <f t="shared" si="68"/>
        <v>0</v>
      </c>
      <c r="CL80" s="19">
        <f t="shared" si="68"/>
        <v>0</v>
      </c>
      <c r="CM80" s="19">
        <f t="shared" si="68"/>
        <v>0</v>
      </c>
      <c r="CN80" s="19">
        <f t="shared" si="68"/>
        <v>0</v>
      </c>
      <c r="CO80" s="19">
        <f t="shared" si="68"/>
        <v>0</v>
      </c>
      <c r="CP80" s="19">
        <f t="shared" si="68"/>
        <v>0</v>
      </c>
      <c r="CQ80" s="19">
        <f t="shared" si="68"/>
        <v>0</v>
      </c>
      <c r="CR80" s="19">
        <f t="shared" si="68"/>
        <v>0</v>
      </c>
    </row>
    <row r="81" spans="1:96" ht="12.75" hidden="1">
      <c r="A81" s="20" t="s">
        <v>1</v>
      </c>
      <c r="B81" s="20" t="s">
        <v>1</v>
      </c>
      <c r="C81" s="20" t="s">
        <v>99</v>
      </c>
      <c r="D81" s="23" t="s">
        <v>100</v>
      </c>
      <c r="E81" s="22">
        <f aca="true" t="shared" si="69" ref="E81:E144">F81+BW81+CL81+CO81</f>
        <v>88647173</v>
      </c>
      <c r="F81" s="22">
        <f t="shared" si="6"/>
        <v>88126026</v>
      </c>
      <c r="G81" s="22">
        <f t="shared" si="24"/>
        <v>87804706</v>
      </c>
      <c r="H81" s="22">
        <v>64772674</v>
      </c>
      <c r="I81" s="22">
        <v>834298</v>
      </c>
      <c r="J81" s="22">
        <f t="shared" si="7"/>
        <v>7632680</v>
      </c>
      <c r="K81" s="22">
        <v>153587</v>
      </c>
      <c r="L81" s="22">
        <v>2989526</v>
      </c>
      <c r="M81" s="22">
        <v>844389</v>
      </c>
      <c r="N81" s="22">
        <v>697680</v>
      </c>
      <c r="O81" s="22">
        <v>2827276</v>
      </c>
      <c r="P81" s="22">
        <v>120222</v>
      </c>
      <c r="Q81" s="22">
        <f t="shared" si="8"/>
        <v>5000880</v>
      </c>
      <c r="R81" s="22">
        <v>400880</v>
      </c>
      <c r="S81" s="22">
        <v>4600000</v>
      </c>
      <c r="T81" s="22">
        <v>0</v>
      </c>
      <c r="U81" s="22">
        <v>471967</v>
      </c>
      <c r="V81" s="22">
        <f t="shared" si="9"/>
        <v>575999</v>
      </c>
      <c r="W81" s="22">
        <v>36857</v>
      </c>
      <c r="X81" s="22">
        <v>261476</v>
      </c>
      <c r="Y81" s="22">
        <v>204219</v>
      </c>
      <c r="Z81" s="22">
        <v>17770</v>
      </c>
      <c r="AA81" s="22">
        <v>33416</v>
      </c>
      <c r="AB81" s="22">
        <v>0</v>
      </c>
      <c r="AC81" s="22">
        <v>0</v>
      </c>
      <c r="AD81" s="22">
        <v>22261</v>
      </c>
      <c r="AE81" s="22">
        <f t="shared" si="10"/>
        <v>8516208</v>
      </c>
      <c r="AF81" s="22">
        <v>0</v>
      </c>
      <c r="AG81" s="22">
        <v>96136</v>
      </c>
      <c r="AH81" s="22">
        <v>155108</v>
      </c>
      <c r="AI81" s="22">
        <v>0</v>
      </c>
      <c r="AJ81" s="22">
        <v>24663</v>
      </c>
      <c r="AK81" s="22">
        <v>3002</v>
      </c>
      <c r="AL81" s="22">
        <v>14348</v>
      </c>
      <c r="AM81" s="22">
        <v>55383</v>
      </c>
      <c r="AN81" s="22">
        <v>15390</v>
      </c>
      <c r="AO81" s="22">
        <v>0</v>
      </c>
      <c r="AP81" s="22">
        <v>224000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6137811</v>
      </c>
      <c r="AW81" s="22">
        <v>0</v>
      </c>
      <c r="AX81" s="22">
        <v>1790367</v>
      </c>
      <c r="AY81" s="22">
        <f t="shared" si="11"/>
        <v>321320</v>
      </c>
      <c r="AZ81" s="22">
        <f t="shared" si="12"/>
        <v>0</v>
      </c>
      <c r="BA81" s="22">
        <v>0</v>
      </c>
      <c r="BB81" s="22">
        <v>0</v>
      </c>
      <c r="BC81" s="22">
        <f t="shared" si="13"/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f t="shared" si="14"/>
        <v>133400</v>
      </c>
      <c r="BI81" s="22">
        <v>133400</v>
      </c>
      <c r="BJ81" s="22">
        <f t="shared" si="15"/>
        <v>187920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187920</v>
      </c>
      <c r="BU81" s="22">
        <f t="shared" si="16"/>
        <v>0</v>
      </c>
      <c r="BV81" s="22">
        <v>0</v>
      </c>
      <c r="BW81" s="22">
        <f>BX81+CK81+CI81</f>
        <v>521147</v>
      </c>
      <c r="BX81" s="22">
        <f>BY81+CA81+CF81</f>
        <v>521147</v>
      </c>
      <c r="BY81" s="22">
        <f t="shared" si="17"/>
        <v>154938</v>
      </c>
      <c r="BZ81" s="22">
        <v>154938</v>
      </c>
      <c r="CA81" s="22">
        <f t="shared" si="5"/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f t="shared" si="18"/>
        <v>366209</v>
      </c>
      <c r="CG81" s="22">
        <v>0</v>
      </c>
      <c r="CH81" s="22">
        <v>366209</v>
      </c>
      <c r="CI81" s="22">
        <f t="shared" si="19"/>
        <v>0</v>
      </c>
      <c r="CJ81" s="22">
        <v>0</v>
      </c>
      <c r="CK81" s="22">
        <v>0</v>
      </c>
      <c r="CL81" s="22">
        <f>CM81</f>
        <v>0</v>
      </c>
      <c r="CM81" s="22">
        <f>CN81</f>
        <v>0</v>
      </c>
      <c r="CN81" s="22">
        <v>0</v>
      </c>
      <c r="CO81" s="22">
        <f t="shared" si="20"/>
        <v>0</v>
      </c>
      <c r="CP81" s="22">
        <f t="shared" si="21"/>
        <v>0</v>
      </c>
      <c r="CQ81" s="22">
        <v>0</v>
      </c>
      <c r="CR81" s="22">
        <v>0</v>
      </c>
    </row>
    <row r="82" spans="1:96" s="12" customFormat="1" ht="12.75" hidden="1">
      <c r="A82" s="17" t="s">
        <v>52</v>
      </c>
      <c r="B82" s="17" t="s">
        <v>101</v>
      </c>
      <c r="C82" s="17" t="s">
        <v>1</v>
      </c>
      <c r="D82" s="25" t="s">
        <v>102</v>
      </c>
      <c r="E82" s="19">
        <f t="shared" si="69"/>
        <v>18304714</v>
      </c>
      <c r="F82" s="19">
        <f aca="true" t="shared" si="70" ref="F82:BQ82">F83</f>
        <v>18053018</v>
      </c>
      <c r="G82" s="19">
        <f t="shared" si="70"/>
        <v>18040011</v>
      </c>
      <c r="H82" s="19">
        <f t="shared" si="70"/>
        <v>15662606</v>
      </c>
      <c r="I82" s="19">
        <f t="shared" si="70"/>
        <v>535017</v>
      </c>
      <c r="J82" s="19">
        <f t="shared" si="70"/>
        <v>1346832</v>
      </c>
      <c r="K82" s="19">
        <f t="shared" si="70"/>
        <v>0</v>
      </c>
      <c r="L82" s="19">
        <f t="shared" si="70"/>
        <v>766387</v>
      </c>
      <c r="M82" s="19">
        <f t="shared" si="70"/>
        <v>0</v>
      </c>
      <c r="N82" s="19">
        <f t="shared" si="70"/>
        <v>0</v>
      </c>
      <c r="O82" s="19">
        <f t="shared" si="70"/>
        <v>385887</v>
      </c>
      <c r="P82" s="19">
        <f t="shared" si="70"/>
        <v>194558</v>
      </c>
      <c r="Q82" s="19">
        <f t="shared" si="70"/>
        <v>42833</v>
      </c>
      <c r="R82" s="19">
        <f t="shared" si="70"/>
        <v>21010</v>
      </c>
      <c r="S82" s="19">
        <f t="shared" si="70"/>
        <v>21823</v>
      </c>
      <c r="T82" s="19">
        <f t="shared" si="70"/>
        <v>0</v>
      </c>
      <c r="U82" s="19">
        <f t="shared" si="70"/>
        <v>178877</v>
      </c>
      <c r="V82" s="19">
        <f t="shared" si="70"/>
        <v>133087</v>
      </c>
      <c r="W82" s="19">
        <f t="shared" si="70"/>
        <v>21169</v>
      </c>
      <c r="X82" s="19">
        <f t="shared" si="70"/>
        <v>71559</v>
      </c>
      <c r="Y82" s="19">
        <f t="shared" si="70"/>
        <v>22197</v>
      </c>
      <c r="Z82" s="19">
        <f t="shared" si="70"/>
        <v>3977</v>
      </c>
      <c r="AA82" s="19">
        <f t="shared" si="70"/>
        <v>5875</v>
      </c>
      <c r="AB82" s="19">
        <f t="shared" si="70"/>
        <v>0</v>
      </c>
      <c r="AC82" s="19">
        <f t="shared" si="70"/>
        <v>0</v>
      </c>
      <c r="AD82" s="19">
        <f t="shared" si="70"/>
        <v>8310</v>
      </c>
      <c r="AE82" s="19">
        <f t="shared" si="70"/>
        <v>140759</v>
      </c>
      <c r="AF82" s="19">
        <f t="shared" si="70"/>
        <v>0</v>
      </c>
      <c r="AG82" s="19">
        <f t="shared" si="70"/>
        <v>3950</v>
      </c>
      <c r="AH82" s="19">
        <f t="shared" si="70"/>
        <v>20000</v>
      </c>
      <c r="AI82" s="19">
        <f t="shared" si="70"/>
        <v>0</v>
      </c>
      <c r="AJ82" s="19">
        <f t="shared" si="70"/>
        <v>5220</v>
      </c>
      <c r="AK82" s="19">
        <f t="shared" si="70"/>
        <v>0</v>
      </c>
      <c r="AL82" s="19">
        <f t="shared" si="70"/>
        <v>24296</v>
      </c>
      <c r="AM82" s="19">
        <f t="shared" si="70"/>
        <v>0</v>
      </c>
      <c r="AN82" s="19">
        <f t="shared" si="70"/>
        <v>20484</v>
      </c>
      <c r="AO82" s="19">
        <f t="shared" si="70"/>
        <v>8398</v>
      </c>
      <c r="AP82" s="19">
        <f t="shared" si="70"/>
        <v>0</v>
      </c>
      <c r="AQ82" s="19">
        <f t="shared" si="70"/>
        <v>20000</v>
      </c>
      <c r="AR82" s="19">
        <f t="shared" si="70"/>
        <v>0</v>
      </c>
      <c r="AS82" s="19">
        <f t="shared" si="70"/>
        <v>0</v>
      </c>
      <c r="AT82" s="19">
        <f t="shared" si="70"/>
        <v>0</v>
      </c>
      <c r="AU82" s="19">
        <f t="shared" si="70"/>
        <v>0</v>
      </c>
      <c r="AV82" s="19">
        <f t="shared" si="70"/>
        <v>0</v>
      </c>
      <c r="AW82" s="19">
        <f t="shared" si="70"/>
        <v>20000</v>
      </c>
      <c r="AX82" s="19">
        <f t="shared" si="70"/>
        <v>18411</v>
      </c>
      <c r="AY82" s="19">
        <f t="shared" si="70"/>
        <v>13007</v>
      </c>
      <c r="AZ82" s="19">
        <f t="shared" si="70"/>
        <v>0</v>
      </c>
      <c r="BA82" s="19">
        <f t="shared" si="70"/>
        <v>0</v>
      </c>
      <c r="BB82" s="19">
        <f t="shared" si="70"/>
        <v>0</v>
      </c>
      <c r="BC82" s="19">
        <f t="shared" si="70"/>
        <v>0</v>
      </c>
      <c r="BD82" s="19">
        <f t="shared" si="70"/>
        <v>0</v>
      </c>
      <c r="BE82" s="19">
        <f t="shared" si="70"/>
        <v>0</v>
      </c>
      <c r="BF82" s="19">
        <f t="shared" si="70"/>
        <v>0</v>
      </c>
      <c r="BG82" s="19">
        <f t="shared" si="70"/>
        <v>0</v>
      </c>
      <c r="BH82" s="19">
        <f t="shared" si="70"/>
        <v>0</v>
      </c>
      <c r="BI82" s="19">
        <f t="shared" si="70"/>
        <v>0</v>
      </c>
      <c r="BJ82" s="19">
        <f t="shared" si="70"/>
        <v>13007</v>
      </c>
      <c r="BK82" s="19">
        <f t="shared" si="70"/>
        <v>0</v>
      </c>
      <c r="BL82" s="19">
        <f t="shared" si="70"/>
        <v>0</v>
      </c>
      <c r="BM82" s="19">
        <f t="shared" si="70"/>
        <v>0</v>
      </c>
      <c r="BN82" s="19">
        <f t="shared" si="70"/>
        <v>0</v>
      </c>
      <c r="BO82" s="19">
        <f t="shared" si="70"/>
        <v>0</v>
      </c>
      <c r="BP82" s="19">
        <f t="shared" si="70"/>
        <v>0</v>
      </c>
      <c r="BQ82" s="19">
        <f t="shared" si="70"/>
        <v>0</v>
      </c>
      <c r="BR82" s="19">
        <f aca="true" t="shared" si="71" ref="BR82:CR82">BR83</f>
        <v>0</v>
      </c>
      <c r="BS82" s="19">
        <f t="shared" si="71"/>
        <v>13007</v>
      </c>
      <c r="BT82" s="19">
        <f t="shared" si="71"/>
        <v>0</v>
      </c>
      <c r="BU82" s="19">
        <f t="shared" si="71"/>
        <v>0</v>
      </c>
      <c r="BV82" s="19">
        <f t="shared" si="71"/>
        <v>0</v>
      </c>
      <c r="BW82" s="19">
        <f t="shared" si="71"/>
        <v>251696</v>
      </c>
      <c r="BX82" s="19">
        <f t="shared" si="71"/>
        <v>251696</v>
      </c>
      <c r="BY82" s="19">
        <f t="shared" si="71"/>
        <v>251696</v>
      </c>
      <c r="BZ82" s="19">
        <f t="shared" si="71"/>
        <v>251696</v>
      </c>
      <c r="CA82" s="19">
        <f aca="true" t="shared" si="72" ref="CA82:CA145">CB82+CC82+CD82+CE82</f>
        <v>0</v>
      </c>
      <c r="CB82" s="19">
        <f t="shared" si="71"/>
        <v>0</v>
      </c>
      <c r="CC82" s="19">
        <f t="shared" si="71"/>
        <v>0</v>
      </c>
      <c r="CD82" s="19">
        <f t="shared" si="71"/>
        <v>0</v>
      </c>
      <c r="CE82" s="19">
        <f t="shared" si="71"/>
        <v>0</v>
      </c>
      <c r="CF82" s="19">
        <f t="shared" si="71"/>
        <v>0</v>
      </c>
      <c r="CG82" s="19">
        <f t="shared" si="71"/>
        <v>0</v>
      </c>
      <c r="CH82" s="19">
        <f t="shared" si="71"/>
        <v>0</v>
      </c>
      <c r="CI82" s="19">
        <f t="shared" si="71"/>
        <v>0</v>
      </c>
      <c r="CJ82" s="19">
        <f t="shared" si="71"/>
        <v>0</v>
      </c>
      <c r="CK82" s="19">
        <f t="shared" si="71"/>
        <v>0</v>
      </c>
      <c r="CL82" s="19">
        <f t="shared" si="71"/>
        <v>0</v>
      </c>
      <c r="CM82" s="19">
        <f t="shared" si="71"/>
        <v>0</v>
      </c>
      <c r="CN82" s="19">
        <f t="shared" si="71"/>
        <v>0</v>
      </c>
      <c r="CO82" s="19">
        <f t="shared" si="71"/>
        <v>0</v>
      </c>
      <c r="CP82" s="19">
        <f t="shared" si="71"/>
        <v>0</v>
      </c>
      <c r="CQ82" s="19">
        <f t="shared" si="71"/>
        <v>0</v>
      </c>
      <c r="CR82" s="19">
        <f t="shared" si="71"/>
        <v>0</v>
      </c>
    </row>
    <row r="83" spans="1:96" ht="12.75" hidden="1">
      <c r="A83" s="20" t="s">
        <v>1</v>
      </c>
      <c r="B83" s="20" t="s">
        <v>1</v>
      </c>
      <c r="C83" s="20" t="s">
        <v>103</v>
      </c>
      <c r="D83" s="21" t="s">
        <v>104</v>
      </c>
      <c r="E83" s="22">
        <f t="shared" si="69"/>
        <v>18304714</v>
      </c>
      <c r="F83" s="22">
        <f aca="true" t="shared" si="73" ref="F83:F143">G83+AY83</f>
        <v>18053018</v>
      </c>
      <c r="G83" s="22">
        <f aca="true" t="shared" si="74" ref="G83:G143">H83+I83+J83+Q83+T83+U83+V83+AE83</f>
        <v>18040011</v>
      </c>
      <c r="H83" s="22">
        <f>17743838-2081232</f>
        <v>15662606</v>
      </c>
      <c r="I83" s="22">
        <f>574439-39422</f>
        <v>535017</v>
      </c>
      <c r="J83" s="22">
        <f aca="true" t="shared" si="75" ref="J83:J143">K83+L83+M83+N83+O83+P83</f>
        <v>1346832</v>
      </c>
      <c r="K83" s="22">
        <v>0</v>
      </c>
      <c r="L83" s="22">
        <v>766387</v>
      </c>
      <c r="M83" s="22">
        <v>0</v>
      </c>
      <c r="N83" s="22">
        <v>0</v>
      </c>
      <c r="O83" s="22">
        <f>400000-14113</f>
        <v>385887</v>
      </c>
      <c r="P83" s="22">
        <v>194558</v>
      </c>
      <c r="Q83" s="22">
        <f aca="true" t="shared" si="76" ref="Q83:Q143">R83+S83</f>
        <v>42833</v>
      </c>
      <c r="R83" s="22">
        <f>25000-3990</f>
        <v>21010</v>
      </c>
      <c r="S83" s="22">
        <f>25000-3177</f>
        <v>21823</v>
      </c>
      <c r="T83" s="22">
        <v>0</v>
      </c>
      <c r="U83" s="22">
        <f>182491-3614</f>
        <v>178877</v>
      </c>
      <c r="V83" s="22">
        <f aca="true" t="shared" si="77" ref="V83:V143">SUM(W83:AD83)</f>
        <v>133087</v>
      </c>
      <c r="W83" s="22">
        <f>25000-3831</f>
        <v>21169</v>
      </c>
      <c r="X83" s="22">
        <v>71559</v>
      </c>
      <c r="Y83" s="22">
        <f>23872-1675</f>
        <v>22197</v>
      </c>
      <c r="Z83" s="22">
        <f>4489-512</f>
        <v>3977</v>
      </c>
      <c r="AA83" s="22">
        <v>5875</v>
      </c>
      <c r="AB83" s="22">
        <v>0</v>
      </c>
      <c r="AC83" s="22">
        <v>0</v>
      </c>
      <c r="AD83" s="22">
        <f>11700-3390</f>
        <v>8310</v>
      </c>
      <c r="AE83" s="22">
        <f aca="true" t="shared" si="78" ref="AE83:AE143">SUM(AF83:AX83)</f>
        <v>140759</v>
      </c>
      <c r="AF83" s="22">
        <v>0</v>
      </c>
      <c r="AG83" s="22">
        <f>5000-1050</f>
        <v>3950</v>
      </c>
      <c r="AH83" s="22">
        <v>20000</v>
      </c>
      <c r="AI83" s="22">
        <v>0</v>
      </c>
      <c r="AJ83" s="22">
        <v>5220</v>
      </c>
      <c r="AK83" s="22">
        <v>0</v>
      </c>
      <c r="AL83" s="22">
        <v>24296</v>
      </c>
      <c r="AM83" s="22">
        <v>0</v>
      </c>
      <c r="AN83" s="22">
        <f>22230-1746</f>
        <v>20484</v>
      </c>
      <c r="AO83" s="22">
        <v>8398</v>
      </c>
      <c r="AP83" s="22">
        <v>0</v>
      </c>
      <c r="AQ83" s="22">
        <v>20000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20000</v>
      </c>
      <c r="AX83" s="22">
        <f>20000-1589</f>
        <v>18411</v>
      </c>
      <c r="AY83" s="22">
        <f aca="true" t="shared" si="79" ref="AY83:AY143">AZ83+BC83+BG83+BH83+BJ83+BU83</f>
        <v>13007</v>
      </c>
      <c r="AZ83" s="22">
        <f aca="true" t="shared" si="80" ref="AZ83:AZ143">BA83+BB83</f>
        <v>0</v>
      </c>
      <c r="BA83" s="22">
        <v>0</v>
      </c>
      <c r="BB83" s="22">
        <v>0</v>
      </c>
      <c r="BC83" s="22">
        <f aca="true" t="shared" si="81" ref="BC83:BC143">BD83+BE83+BF83</f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f aca="true" t="shared" si="82" ref="BH83:BH143">BI83</f>
        <v>0</v>
      </c>
      <c r="BI83" s="22">
        <v>0</v>
      </c>
      <c r="BJ83" s="22">
        <f aca="true" t="shared" si="83" ref="BJ83:BJ143">SUM(BK83:BT83)</f>
        <v>13007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f>14578-1571</f>
        <v>13007</v>
      </c>
      <c r="BT83" s="22">
        <v>0</v>
      </c>
      <c r="BU83" s="22">
        <f aca="true" t="shared" si="84" ref="BU83:BU143">BV83</f>
        <v>0</v>
      </c>
      <c r="BV83" s="22">
        <v>0</v>
      </c>
      <c r="BW83" s="22">
        <f>BX83+CK83+CI83</f>
        <v>251696</v>
      </c>
      <c r="BX83" s="22">
        <f>BY83+CA83+CF83</f>
        <v>251696</v>
      </c>
      <c r="BY83" s="22">
        <f aca="true" t="shared" si="85" ref="BY83:BY143">BZ83</f>
        <v>251696</v>
      </c>
      <c r="BZ83" s="22">
        <v>251696</v>
      </c>
      <c r="CA83" s="22">
        <f t="shared" si="72"/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f aca="true" t="shared" si="86" ref="CF83:CF143">CG83+CH83</f>
        <v>0</v>
      </c>
      <c r="CG83" s="22">
        <v>0</v>
      </c>
      <c r="CH83" s="22">
        <v>0</v>
      </c>
      <c r="CI83" s="22">
        <f aca="true" t="shared" si="87" ref="CI83:CI143">CJ83</f>
        <v>0</v>
      </c>
      <c r="CJ83" s="22">
        <v>0</v>
      </c>
      <c r="CK83" s="22">
        <v>0</v>
      </c>
      <c r="CL83" s="22">
        <f>CM83</f>
        <v>0</v>
      </c>
      <c r="CM83" s="22">
        <f>CN83</f>
        <v>0</v>
      </c>
      <c r="CN83" s="22">
        <v>0</v>
      </c>
      <c r="CO83" s="22">
        <f aca="true" t="shared" si="88" ref="CO83:CO143">CP83</f>
        <v>0</v>
      </c>
      <c r="CP83" s="22">
        <f aca="true" t="shared" si="89" ref="CP83:CP143">CQ83+CR83</f>
        <v>0</v>
      </c>
      <c r="CQ83" s="22">
        <v>0</v>
      </c>
      <c r="CR83" s="22">
        <v>0</v>
      </c>
    </row>
    <row r="84" spans="1:96" s="12" customFormat="1" ht="12.75" hidden="1">
      <c r="A84" s="17" t="s">
        <v>52</v>
      </c>
      <c r="B84" s="17" t="s">
        <v>56</v>
      </c>
      <c r="C84" s="17" t="s">
        <v>1</v>
      </c>
      <c r="D84" s="18" t="s">
        <v>105</v>
      </c>
      <c r="E84" s="19">
        <f t="shared" si="69"/>
        <v>12510881</v>
      </c>
      <c r="F84" s="19">
        <f aca="true" t="shared" si="90" ref="F84:BQ84">F85</f>
        <v>12304481</v>
      </c>
      <c r="G84" s="19">
        <f t="shared" si="90"/>
        <v>12296293</v>
      </c>
      <c r="H84" s="19">
        <f t="shared" si="90"/>
        <v>10569467</v>
      </c>
      <c r="I84" s="19">
        <f t="shared" si="90"/>
        <v>934863</v>
      </c>
      <c r="J84" s="19">
        <f t="shared" si="90"/>
        <v>514620</v>
      </c>
      <c r="K84" s="19">
        <f t="shared" si="90"/>
        <v>0</v>
      </c>
      <c r="L84" s="19">
        <f t="shared" si="90"/>
        <v>294247</v>
      </c>
      <c r="M84" s="19">
        <f t="shared" si="90"/>
        <v>0</v>
      </c>
      <c r="N84" s="19">
        <f t="shared" si="90"/>
        <v>0</v>
      </c>
      <c r="O84" s="19">
        <f t="shared" si="90"/>
        <v>169869</v>
      </c>
      <c r="P84" s="19">
        <f t="shared" si="90"/>
        <v>50504</v>
      </c>
      <c r="Q84" s="19">
        <f t="shared" si="90"/>
        <v>27677</v>
      </c>
      <c r="R84" s="19">
        <f t="shared" si="90"/>
        <v>13862</v>
      </c>
      <c r="S84" s="19">
        <f t="shared" si="90"/>
        <v>13815</v>
      </c>
      <c r="T84" s="19">
        <f t="shared" si="90"/>
        <v>0</v>
      </c>
      <c r="U84" s="19">
        <f t="shared" si="90"/>
        <v>115307</v>
      </c>
      <c r="V84" s="19">
        <f t="shared" si="90"/>
        <v>80722</v>
      </c>
      <c r="W84" s="19">
        <f t="shared" si="90"/>
        <v>10589</v>
      </c>
      <c r="X84" s="19">
        <f t="shared" si="90"/>
        <v>34188</v>
      </c>
      <c r="Y84" s="19">
        <f t="shared" si="90"/>
        <v>13999</v>
      </c>
      <c r="Z84" s="19">
        <f t="shared" si="90"/>
        <v>2428</v>
      </c>
      <c r="AA84" s="19">
        <f t="shared" si="90"/>
        <v>2016</v>
      </c>
      <c r="AB84" s="19">
        <f t="shared" si="90"/>
        <v>3764</v>
      </c>
      <c r="AC84" s="19">
        <f t="shared" si="90"/>
        <v>0</v>
      </c>
      <c r="AD84" s="19">
        <f t="shared" si="90"/>
        <v>13738</v>
      </c>
      <c r="AE84" s="19">
        <f t="shared" si="90"/>
        <v>53637</v>
      </c>
      <c r="AF84" s="19">
        <f t="shared" si="90"/>
        <v>0</v>
      </c>
      <c r="AG84" s="19">
        <f t="shared" si="90"/>
        <v>6682</v>
      </c>
      <c r="AH84" s="19">
        <f t="shared" si="90"/>
        <v>6080</v>
      </c>
      <c r="AI84" s="19">
        <f t="shared" si="90"/>
        <v>0</v>
      </c>
      <c r="AJ84" s="19">
        <f t="shared" si="90"/>
        <v>7720</v>
      </c>
      <c r="AK84" s="19">
        <f t="shared" si="90"/>
        <v>0</v>
      </c>
      <c r="AL84" s="19">
        <f t="shared" si="90"/>
        <v>0</v>
      </c>
      <c r="AM84" s="19">
        <f t="shared" si="90"/>
        <v>0</v>
      </c>
      <c r="AN84" s="19">
        <f t="shared" si="90"/>
        <v>15996</v>
      </c>
      <c r="AO84" s="19">
        <f t="shared" si="90"/>
        <v>0</v>
      </c>
      <c r="AP84" s="19">
        <f t="shared" si="90"/>
        <v>0</v>
      </c>
      <c r="AQ84" s="19">
        <f t="shared" si="90"/>
        <v>15570</v>
      </c>
      <c r="AR84" s="19">
        <f t="shared" si="90"/>
        <v>0</v>
      </c>
      <c r="AS84" s="19">
        <f t="shared" si="90"/>
        <v>0</v>
      </c>
      <c r="AT84" s="19">
        <f t="shared" si="90"/>
        <v>0</v>
      </c>
      <c r="AU84" s="19">
        <f t="shared" si="90"/>
        <v>0</v>
      </c>
      <c r="AV84" s="19">
        <f t="shared" si="90"/>
        <v>0</v>
      </c>
      <c r="AW84" s="19">
        <f t="shared" si="90"/>
        <v>0</v>
      </c>
      <c r="AX84" s="19">
        <f t="shared" si="90"/>
        <v>1589</v>
      </c>
      <c r="AY84" s="19">
        <f t="shared" si="90"/>
        <v>8188</v>
      </c>
      <c r="AZ84" s="19">
        <f t="shared" si="90"/>
        <v>0</v>
      </c>
      <c r="BA84" s="19">
        <f t="shared" si="90"/>
        <v>0</v>
      </c>
      <c r="BB84" s="19">
        <f t="shared" si="90"/>
        <v>0</v>
      </c>
      <c r="BC84" s="19">
        <f t="shared" si="90"/>
        <v>0</v>
      </c>
      <c r="BD84" s="19">
        <f t="shared" si="90"/>
        <v>0</v>
      </c>
      <c r="BE84" s="19">
        <f t="shared" si="90"/>
        <v>0</v>
      </c>
      <c r="BF84" s="19">
        <f t="shared" si="90"/>
        <v>0</v>
      </c>
      <c r="BG84" s="19">
        <f t="shared" si="90"/>
        <v>0</v>
      </c>
      <c r="BH84" s="19">
        <f t="shared" si="90"/>
        <v>0</v>
      </c>
      <c r="BI84" s="19">
        <f t="shared" si="90"/>
        <v>0</v>
      </c>
      <c r="BJ84" s="19">
        <f t="shared" si="90"/>
        <v>8188</v>
      </c>
      <c r="BK84" s="19">
        <f t="shared" si="90"/>
        <v>0</v>
      </c>
      <c r="BL84" s="19">
        <f t="shared" si="90"/>
        <v>0</v>
      </c>
      <c r="BM84" s="19">
        <f t="shared" si="90"/>
        <v>0</v>
      </c>
      <c r="BN84" s="19">
        <f t="shared" si="90"/>
        <v>0</v>
      </c>
      <c r="BO84" s="19">
        <f t="shared" si="90"/>
        <v>0</v>
      </c>
      <c r="BP84" s="19">
        <f t="shared" si="90"/>
        <v>0</v>
      </c>
      <c r="BQ84" s="19">
        <f t="shared" si="90"/>
        <v>0</v>
      </c>
      <c r="BR84" s="19">
        <f aca="true" t="shared" si="91" ref="BR84:CR84">BR85</f>
        <v>0</v>
      </c>
      <c r="BS84" s="19">
        <f t="shared" si="91"/>
        <v>8188</v>
      </c>
      <c r="BT84" s="19">
        <f t="shared" si="91"/>
        <v>0</v>
      </c>
      <c r="BU84" s="19">
        <f t="shared" si="91"/>
        <v>0</v>
      </c>
      <c r="BV84" s="19">
        <f t="shared" si="91"/>
        <v>0</v>
      </c>
      <c r="BW84" s="19">
        <f t="shared" si="91"/>
        <v>206400</v>
      </c>
      <c r="BX84" s="19">
        <f t="shared" si="91"/>
        <v>206400</v>
      </c>
      <c r="BY84" s="19">
        <f t="shared" si="91"/>
        <v>206400</v>
      </c>
      <c r="BZ84" s="19">
        <f t="shared" si="91"/>
        <v>206400</v>
      </c>
      <c r="CA84" s="19">
        <f t="shared" si="72"/>
        <v>0</v>
      </c>
      <c r="CB84" s="19">
        <f t="shared" si="91"/>
        <v>0</v>
      </c>
      <c r="CC84" s="19">
        <f t="shared" si="91"/>
        <v>0</v>
      </c>
      <c r="CD84" s="19">
        <f t="shared" si="91"/>
        <v>0</v>
      </c>
      <c r="CE84" s="19">
        <f t="shared" si="91"/>
        <v>0</v>
      </c>
      <c r="CF84" s="19">
        <f t="shared" si="91"/>
        <v>0</v>
      </c>
      <c r="CG84" s="19">
        <f t="shared" si="91"/>
        <v>0</v>
      </c>
      <c r="CH84" s="19">
        <f t="shared" si="91"/>
        <v>0</v>
      </c>
      <c r="CI84" s="19">
        <f t="shared" si="91"/>
        <v>0</v>
      </c>
      <c r="CJ84" s="19">
        <f t="shared" si="91"/>
        <v>0</v>
      </c>
      <c r="CK84" s="19">
        <f t="shared" si="91"/>
        <v>0</v>
      </c>
      <c r="CL84" s="19">
        <f t="shared" si="91"/>
        <v>0</v>
      </c>
      <c r="CM84" s="19">
        <f t="shared" si="91"/>
        <v>0</v>
      </c>
      <c r="CN84" s="19">
        <f t="shared" si="91"/>
        <v>0</v>
      </c>
      <c r="CO84" s="19">
        <f t="shared" si="91"/>
        <v>0</v>
      </c>
      <c r="CP84" s="19">
        <f t="shared" si="91"/>
        <v>0</v>
      </c>
      <c r="CQ84" s="19">
        <f t="shared" si="91"/>
        <v>0</v>
      </c>
      <c r="CR84" s="19">
        <f t="shared" si="91"/>
        <v>0</v>
      </c>
    </row>
    <row r="85" spans="1:96" ht="12.75" hidden="1">
      <c r="A85" s="20" t="s">
        <v>1</v>
      </c>
      <c r="B85" s="20" t="s">
        <v>1</v>
      </c>
      <c r="C85" s="20" t="s">
        <v>106</v>
      </c>
      <c r="D85" s="21" t="s">
        <v>107</v>
      </c>
      <c r="E85" s="22">
        <f t="shared" si="69"/>
        <v>12510881</v>
      </c>
      <c r="F85" s="22">
        <f t="shared" si="73"/>
        <v>12304481</v>
      </c>
      <c r="G85" s="22">
        <f t="shared" si="74"/>
        <v>12296293</v>
      </c>
      <c r="H85" s="22">
        <f>8243302+2326165</f>
        <v>10569467</v>
      </c>
      <c r="I85" s="22">
        <f>706397+228466</f>
        <v>934863</v>
      </c>
      <c r="J85" s="22">
        <f t="shared" si="75"/>
        <v>514620</v>
      </c>
      <c r="K85" s="22">
        <v>0</v>
      </c>
      <c r="L85" s="22">
        <f>66299+227948</f>
        <v>294247</v>
      </c>
      <c r="M85" s="22">
        <v>0</v>
      </c>
      <c r="N85" s="22">
        <v>0</v>
      </c>
      <c r="O85" s="22">
        <f>155756+14113</f>
        <v>169869</v>
      </c>
      <c r="P85" s="22">
        <v>50504</v>
      </c>
      <c r="Q85" s="22">
        <f t="shared" si="76"/>
        <v>27677</v>
      </c>
      <c r="R85" s="22">
        <f>9872+3990</f>
        <v>13862</v>
      </c>
      <c r="S85" s="22">
        <f>10638+3177</f>
        <v>13815</v>
      </c>
      <c r="T85" s="22">
        <v>0</v>
      </c>
      <c r="U85" s="22">
        <f>111693+3614</f>
        <v>115307</v>
      </c>
      <c r="V85" s="22">
        <f t="shared" si="77"/>
        <v>80722</v>
      </c>
      <c r="W85" s="22">
        <f>6758+3831</f>
        <v>10589</v>
      </c>
      <c r="X85" s="22">
        <f>41066-6878</f>
        <v>34188</v>
      </c>
      <c r="Y85" s="22">
        <f>12324+1675</f>
        <v>13999</v>
      </c>
      <c r="Z85" s="22">
        <f>1916+512</f>
        <v>2428</v>
      </c>
      <c r="AA85" s="22">
        <v>2016</v>
      </c>
      <c r="AB85" s="22">
        <v>3764</v>
      </c>
      <c r="AC85" s="22">
        <v>0</v>
      </c>
      <c r="AD85" s="22">
        <f>3470+10268</f>
        <v>13738</v>
      </c>
      <c r="AE85" s="22">
        <f t="shared" si="78"/>
        <v>53637</v>
      </c>
      <c r="AF85" s="22">
        <v>0</v>
      </c>
      <c r="AG85" s="22">
        <f>5632+1050</f>
        <v>6682</v>
      </c>
      <c r="AH85" s="22">
        <v>6080</v>
      </c>
      <c r="AI85" s="22">
        <v>0</v>
      </c>
      <c r="AJ85" s="22">
        <v>7720</v>
      </c>
      <c r="AK85" s="22">
        <v>0</v>
      </c>
      <c r="AL85" s="22">
        <v>0</v>
      </c>
      <c r="AM85" s="22">
        <v>0</v>
      </c>
      <c r="AN85" s="22">
        <f>14250+1746</f>
        <v>15996</v>
      </c>
      <c r="AO85" s="22">
        <v>0</v>
      </c>
      <c r="AP85" s="22">
        <v>0</v>
      </c>
      <c r="AQ85" s="22">
        <v>15570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f>1589</f>
        <v>1589</v>
      </c>
      <c r="AY85" s="22">
        <f t="shared" si="79"/>
        <v>8188</v>
      </c>
      <c r="AZ85" s="22">
        <f t="shared" si="80"/>
        <v>0</v>
      </c>
      <c r="BA85" s="22">
        <v>0</v>
      </c>
      <c r="BB85" s="22">
        <v>0</v>
      </c>
      <c r="BC85" s="22">
        <f t="shared" si="81"/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f t="shared" si="82"/>
        <v>0</v>
      </c>
      <c r="BI85" s="22">
        <v>0</v>
      </c>
      <c r="BJ85" s="22">
        <f t="shared" si="83"/>
        <v>8188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f>6617+1571</f>
        <v>8188</v>
      </c>
      <c r="BT85" s="22">
        <v>0</v>
      </c>
      <c r="BU85" s="22">
        <f t="shared" si="84"/>
        <v>0</v>
      </c>
      <c r="BV85" s="22">
        <v>0</v>
      </c>
      <c r="BW85" s="22">
        <f>BX85+CK85+CI85</f>
        <v>206400</v>
      </c>
      <c r="BX85" s="22">
        <f>BY85+CA85+CF85</f>
        <v>206400</v>
      </c>
      <c r="BY85" s="22">
        <f t="shared" si="85"/>
        <v>206400</v>
      </c>
      <c r="BZ85" s="22">
        <f>152285+54115</f>
        <v>206400</v>
      </c>
      <c r="CA85" s="22">
        <f t="shared" si="72"/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f t="shared" si="86"/>
        <v>0</v>
      </c>
      <c r="CG85" s="22">
        <v>0</v>
      </c>
      <c r="CH85" s="22">
        <v>0</v>
      </c>
      <c r="CI85" s="22">
        <f t="shared" si="87"/>
        <v>0</v>
      </c>
      <c r="CJ85" s="22">
        <v>0</v>
      </c>
      <c r="CK85" s="22">
        <v>0</v>
      </c>
      <c r="CL85" s="22">
        <f>CM85</f>
        <v>0</v>
      </c>
      <c r="CM85" s="22">
        <f>CN85</f>
        <v>0</v>
      </c>
      <c r="CN85" s="22">
        <v>0</v>
      </c>
      <c r="CO85" s="22">
        <f t="shared" si="88"/>
        <v>0</v>
      </c>
      <c r="CP85" s="22">
        <f t="shared" si="89"/>
        <v>0</v>
      </c>
      <c r="CQ85" s="22">
        <v>0</v>
      </c>
      <c r="CR85" s="22">
        <v>0</v>
      </c>
    </row>
    <row r="86" spans="1:96" s="12" customFormat="1" ht="12.75" hidden="1">
      <c r="A86" s="17" t="s">
        <v>52</v>
      </c>
      <c r="B86" s="17" t="s">
        <v>108</v>
      </c>
      <c r="C86" s="17" t="s">
        <v>1</v>
      </c>
      <c r="D86" s="25" t="s">
        <v>109</v>
      </c>
      <c r="E86" s="19">
        <f t="shared" si="69"/>
        <v>6338743</v>
      </c>
      <c r="F86" s="19">
        <f aca="true" t="shared" si="92" ref="F86:BQ86">F87</f>
        <v>6305225</v>
      </c>
      <c r="G86" s="19">
        <f t="shared" si="92"/>
        <v>6299884</v>
      </c>
      <c r="H86" s="19">
        <f t="shared" si="92"/>
        <v>4595608</v>
      </c>
      <c r="I86" s="19">
        <f t="shared" si="92"/>
        <v>926873</v>
      </c>
      <c r="J86" s="19">
        <f t="shared" si="92"/>
        <v>503972</v>
      </c>
      <c r="K86" s="19">
        <f t="shared" si="92"/>
        <v>0</v>
      </c>
      <c r="L86" s="19">
        <f t="shared" si="92"/>
        <v>185728</v>
      </c>
      <c r="M86" s="19">
        <f t="shared" si="92"/>
        <v>0</v>
      </c>
      <c r="N86" s="19">
        <f t="shared" si="92"/>
        <v>0</v>
      </c>
      <c r="O86" s="19">
        <f t="shared" si="92"/>
        <v>278400</v>
      </c>
      <c r="P86" s="19">
        <f t="shared" si="92"/>
        <v>39844</v>
      </c>
      <c r="Q86" s="19">
        <f t="shared" si="92"/>
        <v>2259</v>
      </c>
      <c r="R86" s="19">
        <f t="shared" si="92"/>
        <v>2259</v>
      </c>
      <c r="S86" s="19">
        <f t="shared" si="92"/>
        <v>0</v>
      </c>
      <c r="T86" s="19">
        <f t="shared" si="92"/>
        <v>0</v>
      </c>
      <c r="U86" s="19">
        <f t="shared" si="92"/>
        <v>147861</v>
      </c>
      <c r="V86" s="19">
        <f t="shared" si="92"/>
        <v>72141</v>
      </c>
      <c r="W86" s="19">
        <f t="shared" si="92"/>
        <v>5587</v>
      </c>
      <c r="X86" s="19">
        <f t="shared" si="92"/>
        <v>50496</v>
      </c>
      <c r="Y86" s="19">
        <f t="shared" si="92"/>
        <v>10122</v>
      </c>
      <c r="Z86" s="19">
        <f t="shared" si="92"/>
        <v>965</v>
      </c>
      <c r="AA86" s="19">
        <f t="shared" si="92"/>
        <v>4039</v>
      </c>
      <c r="AB86" s="19">
        <f t="shared" si="92"/>
        <v>0</v>
      </c>
      <c r="AC86" s="19">
        <f t="shared" si="92"/>
        <v>0</v>
      </c>
      <c r="AD86" s="19">
        <f t="shared" si="92"/>
        <v>932</v>
      </c>
      <c r="AE86" s="19">
        <f t="shared" si="92"/>
        <v>51170</v>
      </c>
      <c r="AF86" s="19">
        <f t="shared" si="92"/>
        <v>0</v>
      </c>
      <c r="AG86" s="19">
        <f t="shared" si="92"/>
        <v>12462</v>
      </c>
      <c r="AH86" s="19">
        <f t="shared" si="92"/>
        <v>848</v>
      </c>
      <c r="AI86" s="19">
        <f t="shared" si="92"/>
        <v>0</v>
      </c>
      <c r="AJ86" s="19">
        <f t="shared" si="92"/>
        <v>1239</v>
      </c>
      <c r="AK86" s="19">
        <f t="shared" si="92"/>
        <v>0</v>
      </c>
      <c r="AL86" s="19">
        <f t="shared" si="92"/>
        <v>14697</v>
      </c>
      <c r="AM86" s="19">
        <f t="shared" si="92"/>
        <v>5781</v>
      </c>
      <c r="AN86" s="19">
        <f t="shared" si="92"/>
        <v>15561</v>
      </c>
      <c r="AO86" s="19">
        <f t="shared" si="92"/>
        <v>582</v>
      </c>
      <c r="AP86" s="19">
        <f t="shared" si="92"/>
        <v>0</v>
      </c>
      <c r="AQ86" s="19">
        <f t="shared" si="92"/>
        <v>0</v>
      </c>
      <c r="AR86" s="19">
        <f t="shared" si="92"/>
        <v>0</v>
      </c>
      <c r="AS86" s="19">
        <f t="shared" si="92"/>
        <v>0</v>
      </c>
      <c r="AT86" s="19">
        <f t="shared" si="92"/>
        <v>0</v>
      </c>
      <c r="AU86" s="19">
        <f t="shared" si="92"/>
        <v>0</v>
      </c>
      <c r="AV86" s="19">
        <f t="shared" si="92"/>
        <v>0</v>
      </c>
      <c r="AW86" s="19">
        <f t="shared" si="92"/>
        <v>0</v>
      </c>
      <c r="AX86" s="19">
        <f t="shared" si="92"/>
        <v>0</v>
      </c>
      <c r="AY86" s="19">
        <f t="shared" si="92"/>
        <v>5341</v>
      </c>
      <c r="AZ86" s="19">
        <f t="shared" si="92"/>
        <v>0</v>
      </c>
      <c r="BA86" s="19">
        <f t="shared" si="92"/>
        <v>0</v>
      </c>
      <c r="BB86" s="19">
        <f t="shared" si="92"/>
        <v>0</v>
      </c>
      <c r="BC86" s="19">
        <f t="shared" si="92"/>
        <v>0</v>
      </c>
      <c r="BD86" s="19">
        <f t="shared" si="92"/>
        <v>0</v>
      </c>
      <c r="BE86" s="19">
        <f t="shared" si="92"/>
        <v>0</v>
      </c>
      <c r="BF86" s="19">
        <f t="shared" si="92"/>
        <v>0</v>
      </c>
      <c r="BG86" s="19">
        <f t="shared" si="92"/>
        <v>0</v>
      </c>
      <c r="BH86" s="19">
        <f t="shared" si="92"/>
        <v>0</v>
      </c>
      <c r="BI86" s="19">
        <f t="shared" si="92"/>
        <v>0</v>
      </c>
      <c r="BJ86" s="19">
        <f t="shared" si="92"/>
        <v>5341</v>
      </c>
      <c r="BK86" s="19">
        <f t="shared" si="92"/>
        <v>0</v>
      </c>
      <c r="BL86" s="19">
        <f t="shared" si="92"/>
        <v>0</v>
      </c>
      <c r="BM86" s="19">
        <f t="shared" si="92"/>
        <v>0</v>
      </c>
      <c r="BN86" s="19">
        <f t="shared" si="92"/>
        <v>0</v>
      </c>
      <c r="BO86" s="19">
        <f t="shared" si="92"/>
        <v>0</v>
      </c>
      <c r="BP86" s="19">
        <f t="shared" si="92"/>
        <v>0</v>
      </c>
      <c r="BQ86" s="19">
        <f t="shared" si="92"/>
        <v>0</v>
      </c>
      <c r="BR86" s="19">
        <f aca="true" t="shared" si="93" ref="BR86:CR86">BR87</f>
        <v>0</v>
      </c>
      <c r="BS86" s="19">
        <f t="shared" si="93"/>
        <v>5341</v>
      </c>
      <c r="BT86" s="19">
        <f t="shared" si="93"/>
        <v>0</v>
      </c>
      <c r="BU86" s="19">
        <f t="shared" si="93"/>
        <v>0</v>
      </c>
      <c r="BV86" s="19">
        <f t="shared" si="93"/>
        <v>0</v>
      </c>
      <c r="BW86" s="19">
        <f t="shared" si="93"/>
        <v>33518</v>
      </c>
      <c r="BX86" s="19">
        <f t="shared" si="93"/>
        <v>33518</v>
      </c>
      <c r="BY86" s="19">
        <f t="shared" si="93"/>
        <v>27660</v>
      </c>
      <c r="BZ86" s="19">
        <f t="shared" si="93"/>
        <v>27660</v>
      </c>
      <c r="CA86" s="19">
        <f t="shared" si="72"/>
        <v>0</v>
      </c>
      <c r="CB86" s="19">
        <f t="shared" si="93"/>
        <v>0</v>
      </c>
      <c r="CC86" s="19">
        <f t="shared" si="93"/>
        <v>0</v>
      </c>
      <c r="CD86" s="19">
        <f t="shared" si="93"/>
        <v>0</v>
      </c>
      <c r="CE86" s="19">
        <f t="shared" si="93"/>
        <v>0</v>
      </c>
      <c r="CF86" s="19">
        <f t="shared" si="93"/>
        <v>5858</v>
      </c>
      <c r="CG86" s="19">
        <f t="shared" si="93"/>
        <v>0</v>
      </c>
      <c r="CH86" s="19">
        <f t="shared" si="93"/>
        <v>5858</v>
      </c>
      <c r="CI86" s="19">
        <f t="shared" si="93"/>
        <v>0</v>
      </c>
      <c r="CJ86" s="19">
        <f t="shared" si="93"/>
        <v>0</v>
      </c>
      <c r="CK86" s="19">
        <f t="shared" si="93"/>
        <v>0</v>
      </c>
      <c r="CL86" s="19">
        <f t="shared" si="93"/>
        <v>0</v>
      </c>
      <c r="CM86" s="19">
        <f t="shared" si="93"/>
        <v>0</v>
      </c>
      <c r="CN86" s="19">
        <f t="shared" si="93"/>
        <v>0</v>
      </c>
      <c r="CO86" s="19">
        <f t="shared" si="93"/>
        <v>0</v>
      </c>
      <c r="CP86" s="19">
        <f t="shared" si="93"/>
        <v>0</v>
      </c>
      <c r="CQ86" s="19">
        <f t="shared" si="93"/>
        <v>0</v>
      </c>
      <c r="CR86" s="19">
        <f t="shared" si="93"/>
        <v>0</v>
      </c>
    </row>
    <row r="87" spans="1:96" ht="12.75" hidden="1">
      <c r="A87" s="20" t="s">
        <v>1</v>
      </c>
      <c r="B87" s="20" t="s">
        <v>1</v>
      </c>
      <c r="C87" s="20" t="s">
        <v>110</v>
      </c>
      <c r="D87" s="23" t="s">
        <v>111</v>
      </c>
      <c r="E87" s="22">
        <f t="shared" si="69"/>
        <v>6338743</v>
      </c>
      <c r="F87" s="22">
        <f t="shared" si="73"/>
        <v>6305225</v>
      </c>
      <c r="G87" s="22">
        <f t="shared" si="74"/>
        <v>6299884</v>
      </c>
      <c r="H87" s="22">
        <v>4595608</v>
      </c>
      <c r="I87" s="22">
        <v>926873</v>
      </c>
      <c r="J87" s="22">
        <f t="shared" si="75"/>
        <v>503972</v>
      </c>
      <c r="K87" s="22">
        <v>0</v>
      </c>
      <c r="L87" s="22">
        <v>185728</v>
      </c>
      <c r="M87" s="22">
        <v>0</v>
      </c>
      <c r="N87" s="22">
        <v>0</v>
      </c>
      <c r="O87" s="22">
        <v>278400</v>
      </c>
      <c r="P87" s="22">
        <v>39844</v>
      </c>
      <c r="Q87" s="22">
        <f t="shared" si="76"/>
        <v>2259</v>
      </c>
      <c r="R87" s="22">
        <v>2259</v>
      </c>
      <c r="S87" s="22">
        <v>0</v>
      </c>
      <c r="T87" s="22">
        <v>0</v>
      </c>
      <c r="U87" s="22">
        <v>147861</v>
      </c>
      <c r="V87" s="22">
        <f t="shared" si="77"/>
        <v>72141</v>
      </c>
      <c r="W87" s="22">
        <v>5587</v>
      </c>
      <c r="X87" s="22">
        <v>50496</v>
      </c>
      <c r="Y87" s="22">
        <v>10122</v>
      </c>
      <c r="Z87" s="22">
        <v>965</v>
      </c>
      <c r="AA87" s="22">
        <v>4039</v>
      </c>
      <c r="AB87" s="22">
        <v>0</v>
      </c>
      <c r="AC87" s="22">
        <v>0</v>
      </c>
      <c r="AD87" s="22">
        <v>932</v>
      </c>
      <c r="AE87" s="22">
        <f t="shared" si="78"/>
        <v>51170</v>
      </c>
      <c r="AF87" s="22">
        <v>0</v>
      </c>
      <c r="AG87" s="22">
        <v>12462</v>
      </c>
      <c r="AH87" s="22">
        <v>848</v>
      </c>
      <c r="AI87" s="22">
        <v>0</v>
      </c>
      <c r="AJ87" s="22">
        <v>1239</v>
      </c>
      <c r="AK87" s="22">
        <v>0</v>
      </c>
      <c r="AL87" s="22">
        <v>14697</v>
      </c>
      <c r="AM87" s="22">
        <v>5781</v>
      </c>
      <c r="AN87" s="22">
        <v>15561</v>
      </c>
      <c r="AO87" s="22">
        <v>582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f t="shared" si="79"/>
        <v>5341</v>
      </c>
      <c r="AZ87" s="22">
        <f t="shared" si="80"/>
        <v>0</v>
      </c>
      <c r="BA87" s="22">
        <v>0</v>
      </c>
      <c r="BB87" s="22">
        <v>0</v>
      </c>
      <c r="BC87" s="22">
        <f t="shared" si="81"/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f t="shared" si="82"/>
        <v>0</v>
      </c>
      <c r="BI87" s="22">
        <v>0</v>
      </c>
      <c r="BJ87" s="22">
        <f t="shared" si="83"/>
        <v>5341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0</v>
      </c>
      <c r="BS87" s="22">
        <v>5341</v>
      </c>
      <c r="BT87" s="22">
        <v>0</v>
      </c>
      <c r="BU87" s="22">
        <f t="shared" si="84"/>
        <v>0</v>
      </c>
      <c r="BV87" s="22">
        <v>0</v>
      </c>
      <c r="BW87" s="22">
        <f>BX87+CK87+CI87</f>
        <v>33518</v>
      </c>
      <c r="BX87" s="22">
        <f>BY87+CA87+CF87</f>
        <v>33518</v>
      </c>
      <c r="BY87" s="22">
        <f t="shared" si="85"/>
        <v>27660</v>
      </c>
      <c r="BZ87" s="22">
        <v>27660</v>
      </c>
      <c r="CA87" s="22">
        <f t="shared" si="72"/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f t="shared" si="86"/>
        <v>5858</v>
      </c>
      <c r="CG87" s="22">
        <v>0</v>
      </c>
      <c r="CH87" s="22">
        <v>5858</v>
      </c>
      <c r="CI87" s="22">
        <f t="shared" si="87"/>
        <v>0</v>
      </c>
      <c r="CJ87" s="22">
        <v>0</v>
      </c>
      <c r="CK87" s="22">
        <v>0</v>
      </c>
      <c r="CL87" s="22">
        <f>CM87</f>
        <v>0</v>
      </c>
      <c r="CM87" s="22">
        <f>CN87</f>
        <v>0</v>
      </c>
      <c r="CN87" s="22">
        <v>0</v>
      </c>
      <c r="CO87" s="22">
        <f t="shared" si="88"/>
        <v>0</v>
      </c>
      <c r="CP87" s="22">
        <f t="shared" si="89"/>
        <v>0</v>
      </c>
      <c r="CQ87" s="22">
        <v>0</v>
      </c>
      <c r="CR87" s="22">
        <v>0</v>
      </c>
    </row>
    <row r="88" spans="1:96" s="12" customFormat="1" ht="12.75" hidden="1">
      <c r="A88" s="17" t="s">
        <v>52</v>
      </c>
      <c r="B88" s="17" t="s">
        <v>112</v>
      </c>
      <c r="C88" s="17" t="s">
        <v>1</v>
      </c>
      <c r="D88" s="25" t="s">
        <v>113</v>
      </c>
      <c r="E88" s="19">
        <f t="shared" si="69"/>
        <v>24525709</v>
      </c>
      <c r="F88" s="19">
        <f aca="true" t="shared" si="94" ref="F88:BQ88">F89</f>
        <v>24516263</v>
      </c>
      <c r="G88" s="19">
        <f t="shared" si="94"/>
        <v>24454943</v>
      </c>
      <c r="H88" s="19">
        <f t="shared" si="94"/>
        <v>20006495</v>
      </c>
      <c r="I88" s="19">
        <f t="shared" si="94"/>
        <v>16300</v>
      </c>
      <c r="J88" s="19">
        <f t="shared" si="94"/>
        <v>2662951</v>
      </c>
      <c r="K88" s="19">
        <f t="shared" si="94"/>
        <v>0</v>
      </c>
      <c r="L88" s="19">
        <f t="shared" si="94"/>
        <v>333567</v>
      </c>
      <c r="M88" s="19">
        <f t="shared" si="94"/>
        <v>0</v>
      </c>
      <c r="N88" s="19">
        <f t="shared" si="94"/>
        <v>0</v>
      </c>
      <c r="O88" s="19">
        <f t="shared" si="94"/>
        <v>2322298</v>
      </c>
      <c r="P88" s="19">
        <f t="shared" si="94"/>
        <v>7086</v>
      </c>
      <c r="Q88" s="19">
        <f t="shared" si="94"/>
        <v>561920</v>
      </c>
      <c r="R88" s="19">
        <f t="shared" si="94"/>
        <v>4100</v>
      </c>
      <c r="S88" s="19">
        <f t="shared" si="94"/>
        <v>557820</v>
      </c>
      <c r="T88" s="19">
        <f t="shared" si="94"/>
        <v>0</v>
      </c>
      <c r="U88" s="19">
        <f t="shared" si="94"/>
        <v>48650</v>
      </c>
      <c r="V88" s="19">
        <f t="shared" si="94"/>
        <v>33741</v>
      </c>
      <c r="W88" s="19">
        <f t="shared" si="94"/>
        <v>0</v>
      </c>
      <c r="X88" s="19">
        <f t="shared" si="94"/>
        <v>0</v>
      </c>
      <c r="Y88" s="19">
        <f t="shared" si="94"/>
        <v>17212</v>
      </c>
      <c r="Z88" s="19">
        <f t="shared" si="94"/>
        <v>2431</v>
      </c>
      <c r="AA88" s="19">
        <f t="shared" si="94"/>
        <v>4067</v>
      </c>
      <c r="AB88" s="19">
        <f t="shared" si="94"/>
        <v>0</v>
      </c>
      <c r="AC88" s="19">
        <f t="shared" si="94"/>
        <v>0</v>
      </c>
      <c r="AD88" s="19">
        <f t="shared" si="94"/>
        <v>10031</v>
      </c>
      <c r="AE88" s="19">
        <f t="shared" si="94"/>
        <v>1124886</v>
      </c>
      <c r="AF88" s="19">
        <f t="shared" si="94"/>
        <v>0</v>
      </c>
      <c r="AG88" s="19">
        <f t="shared" si="94"/>
        <v>1201</v>
      </c>
      <c r="AH88" s="19">
        <f t="shared" si="94"/>
        <v>607</v>
      </c>
      <c r="AI88" s="19">
        <f t="shared" si="94"/>
        <v>0</v>
      </c>
      <c r="AJ88" s="19">
        <f t="shared" si="94"/>
        <v>987</v>
      </c>
      <c r="AK88" s="19">
        <f t="shared" si="94"/>
        <v>0</v>
      </c>
      <c r="AL88" s="19">
        <f t="shared" si="94"/>
        <v>0</v>
      </c>
      <c r="AM88" s="19">
        <f t="shared" si="94"/>
        <v>0</v>
      </c>
      <c r="AN88" s="19">
        <f t="shared" si="94"/>
        <v>35340</v>
      </c>
      <c r="AO88" s="19">
        <f t="shared" si="94"/>
        <v>0</v>
      </c>
      <c r="AP88" s="19">
        <f t="shared" si="94"/>
        <v>112000</v>
      </c>
      <c r="AQ88" s="19">
        <f t="shared" si="94"/>
        <v>0</v>
      </c>
      <c r="AR88" s="19">
        <f t="shared" si="94"/>
        <v>0</v>
      </c>
      <c r="AS88" s="19">
        <f t="shared" si="94"/>
        <v>0</v>
      </c>
      <c r="AT88" s="19">
        <f t="shared" si="94"/>
        <v>0</v>
      </c>
      <c r="AU88" s="19">
        <f t="shared" si="94"/>
        <v>0</v>
      </c>
      <c r="AV88" s="19">
        <f t="shared" si="94"/>
        <v>954751</v>
      </c>
      <c r="AW88" s="19">
        <f t="shared" si="94"/>
        <v>0</v>
      </c>
      <c r="AX88" s="19">
        <f t="shared" si="94"/>
        <v>20000</v>
      </c>
      <c r="AY88" s="19">
        <f t="shared" si="94"/>
        <v>61320</v>
      </c>
      <c r="AZ88" s="19">
        <f t="shared" si="94"/>
        <v>0</v>
      </c>
      <c r="BA88" s="19">
        <f t="shared" si="94"/>
        <v>0</v>
      </c>
      <c r="BB88" s="19">
        <f t="shared" si="94"/>
        <v>0</v>
      </c>
      <c r="BC88" s="19">
        <f t="shared" si="94"/>
        <v>0</v>
      </c>
      <c r="BD88" s="19">
        <f t="shared" si="94"/>
        <v>0</v>
      </c>
      <c r="BE88" s="19">
        <f t="shared" si="94"/>
        <v>0</v>
      </c>
      <c r="BF88" s="19">
        <f t="shared" si="94"/>
        <v>0</v>
      </c>
      <c r="BG88" s="19">
        <f t="shared" si="94"/>
        <v>0</v>
      </c>
      <c r="BH88" s="19">
        <f t="shared" si="94"/>
        <v>61320</v>
      </c>
      <c r="BI88" s="19">
        <f t="shared" si="94"/>
        <v>61320</v>
      </c>
      <c r="BJ88" s="19">
        <f t="shared" si="94"/>
        <v>0</v>
      </c>
      <c r="BK88" s="19">
        <f t="shared" si="94"/>
        <v>0</v>
      </c>
      <c r="BL88" s="19">
        <f t="shared" si="94"/>
        <v>0</v>
      </c>
      <c r="BM88" s="19">
        <f t="shared" si="94"/>
        <v>0</v>
      </c>
      <c r="BN88" s="19">
        <f t="shared" si="94"/>
        <v>0</v>
      </c>
      <c r="BO88" s="19">
        <f t="shared" si="94"/>
        <v>0</v>
      </c>
      <c r="BP88" s="19">
        <f t="shared" si="94"/>
        <v>0</v>
      </c>
      <c r="BQ88" s="19">
        <f t="shared" si="94"/>
        <v>0</v>
      </c>
      <c r="BR88" s="19">
        <f aca="true" t="shared" si="95" ref="BR88:CR88">BR89</f>
        <v>0</v>
      </c>
      <c r="BS88" s="19">
        <f t="shared" si="95"/>
        <v>0</v>
      </c>
      <c r="BT88" s="19">
        <f t="shared" si="95"/>
        <v>0</v>
      </c>
      <c r="BU88" s="19">
        <f t="shared" si="95"/>
        <v>0</v>
      </c>
      <c r="BV88" s="19">
        <f t="shared" si="95"/>
        <v>0</v>
      </c>
      <c r="BW88" s="19">
        <f t="shared" si="95"/>
        <v>9446</v>
      </c>
      <c r="BX88" s="19">
        <f t="shared" si="95"/>
        <v>9446</v>
      </c>
      <c r="BY88" s="19">
        <f t="shared" si="95"/>
        <v>9446</v>
      </c>
      <c r="BZ88" s="19">
        <f t="shared" si="95"/>
        <v>9446</v>
      </c>
      <c r="CA88" s="19">
        <f t="shared" si="72"/>
        <v>0</v>
      </c>
      <c r="CB88" s="19">
        <f t="shared" si="95"/>
        <v>0</v>
      </c>
      <c r="CC88" s="19">
        <f t="shared" si="95"/>
        <v>0</v>
      </c>
      <c r="CD88" s="19">
        <f t="shared" si="95"/>
        <v>0</v>
      </c>
      <c r="CE88" s="19">
        <f t="shared" si="95"/>
        <v>0</v>
      </c>
      <c r="CF88" s="19">
        <f t="shared" si="95"/>
        <v>0</v>
      </c>
      <c r="CG88" s="19">
        <f t="shared" si="95"/>
        <v>0</v>
      </c>
      <c r="CH88" s="19">
        <f t="shared" si="95"/>
        <v>0</v>
      </c>
      <c r="CI88" s="19">
        <f t="shared" si="95"/>
        <v>0</v>
      </c>
      <c r="CJ88" s="19">
        <f t="shared" si="95"/>
        <v>0</v>
      </c>
      <c r="CK88" s="19">
        <f t="shared" si="95"/>
        <v>0</v>
      </c>
      <c r="CL88" s="19">
        <f t="shared" si="95"/>
        <v>0</v>
      </c>
      <c r="CM88" s="19">
        <f t="shared" si="95"/>
        <v>0</v>
      </c>
      <c r="CN88" s="19">
        <f t="shared" si="95"/>
        <v>0</v>
      </c>
      <c r="CO88" s="19">
        <f t="shared" si="95"/>
        <v>0</v>
      </c>
      <c r="CP88" s="19">
        <f t="shared" si="95"/>
        <v>0</v>
      </c>
      <c r="CQ88" s="19">
        <f t="shared" si="95"/>
        <v>0</v>
      </c>
      <c r="CR88" s="19">
        <f t="shared" si="95"/>
        <v>0</v>
      </c>
    </row>
    <row r="89" spans="1:96" ht="12.75" hidden="1">
      <c r="A89" s="20" t="s">
        <v>1</v>
      </c>
      <c r="B89" s="20" t="s">
        <v>1</v>
      </c>
      <c r="C89" s="20" t="s">
        <v>114</v>
      </c>
      <c r="D89" s="23" t="s">
        <v>115</v>
      </c>
      <c r="E89" s="22">
        <f t="shared" si="69"/>
        <v>24525709</v>
      </c>
      <c r="F89" s="22">
        <f t="shared" si="73"/>
        <v>24516263</v>
      </c>
      <c r="G89" s="22">
        <f t="shared" si="74"/>
        <v>24454943</v>
      </c>
      <c r="H89" s="22">
        <v>20006495</v>
      </c>
      <c r="I89" s="22">
        <v>16300</v>
      </c>
      <c r="J89" s="22">
        <f t="shared" si="75"/>
        <v>2662951</v>
      </c>
      <c r="K89" s="22">
        <v>0</v>
      </c>
      <c r="L89" s="22">
        <v>333567</v>
      </c>
      <c r="M89" s="22">
        <v>0</v>
      </c>
      <c r="N89" s="22">
        <v>0</v>
      </c>
      <c r="O89" s="22">
        <v>2322298</v>
      </c>
      <c r="P89" s="22">
        <v>7086</v>
      </c>
      <c r="Q89" s="22">
        <f t="shared" si="76"/>
        <v>561920</v>
      </c>
      <c r="R89" s="22">
        <v>4100</v>
      </c>
      <c r="S89" s="22">
        <v>557820</v>
      </c>
      <c r="T89" s="22">
        <v>0</v>
      </c>
      <c r="U89" s="22">
        <v>48650</v>
      </c>
      <c r="V89" s="22">
        <f t="shared" si="77"/>
        <v>33741</v>
      </c>
      <c r="W89" s="22">
        <v>0</v>
      </c>
      <c r="X89" s="22">
        <v>0</v>
      </c>
      <c r="Y89" s="22">
        <v>17212</v>
      </c>
      <c r="Z89" s="22">
        <v>2431</v>
      </c>
      <c r="AA89" s="22">
        <v>4067</v>
      </c>
      <c r="AB89" s="22">
        <v>0</v>
      </c>
      <c r="AC89" s="22">
        <v>0</v>
      </c>
      <c r="AD89" s="22">
        <v>10031</v>
      </c>
      <c r="AE89" s="22">
        <f t="shared" si="78"/>
        <v>1124886</v>
      </c>
      <c r="AF89" s="22">
        <v>0</v>
      </c>
      <c r="AG89" s="22">
        <v>1201</v>
      </c>
      <c r="AH89" s="22">
        <v>607</v>
      </c>
      <c r="AI89" s="22">
        <v>0</v>
      </c>
      <c r="AJ89" s="22">
        <v>987</v>
      </c>
      <c r="AK89" s="22">
        <v>0</v>
      </c>
      <c r="AL89" s="22">
        <v>0</v>
      </c>
      <c r="AM89" s="22">
        <v>0</v>
      </c>
      <c r="AN89" s="22">
        <v>35340</v>
      </c>
      <c r="AO89" s="22">
        <v>0</v>
      </c>
      <c r="AP89" s="22">
        <v>112000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954751</v>
      </c>
      <c r="AW89" s="22">
        <v>0</v>
      </c>
      <c r="AX89" s="22">
        <v>20000</v>
      </c>
      <c r="AY89" s="22">
        <f t="shared" si="79"/>
        <v>61320</v>
      </c>
      <c r="AZ89" s="22">
        <f t="shared" si="80"/>
        <v>0</v>
      </c>
      <c r="BA89" s="22">
        <v>0</v>
      </c>
      <c r="BB89" s="22">
        <v>0</v>
      </c>
      <c r="BC89" s="22">
        <f t="shared" si="81"/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f t="shared" si="82"/>
        <v>61320</v>
      </c>
      <c r="BI89" s="22">
        <v>61320</v>
      </c>
      <c r="BJ89" s="22">
        <f t="shared" si="83"/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f t="shared" si="84"/>
        <v>0</v>
      </c>
      <c r="BV89" s="22">
        <v>0</v>
      </c>
      <c r="BW89" s="22">
        <f>BX89+CK89+CI89</f>
        <v>9446</v>
      </c>
      <c r="BX89" s="22">
        <f>BY89+CA89+CF89</f>
        <v>9446</v>
      </c>
      <c r="BY89" s="22">
        <f t="shared" si="85"/>
        <v>9446</v>
      </c>
      <c r="BZ89" s="22">
        <v>9446</v>
      </c>
      <c r="CA89" s="22">
        <f t="shared" si="72"/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f t="shared" si="86"/>
        <v>0</v>
      </c>
      <c r="CG89" s="22">
        <v>0</v>
      </c>
      <c r="CH89" s="22">
        <v>0</v>
      </c>
      <c r="CI89" s="22">
        <f t="shared" si="87"/>
        <v>0</v>
      </c>
      <c r="CJ89" s="22">
        <v>0</v>
      </c>
      <c r="CK89" s="22">
        <v>0</v>
      </c>
      <c r="CL89" s="22">
        <f>CM89</f>
        <v>0</v>
      </c>
      <c r="CM89" s="22">
        <f>CN89</f>
        <v>0</v>
      </c>
      <c r="CN89" s="22">
        <v>0</v>
      </c>
      <c r="CO89" s="22">
        <f t="shared" si="88"/>
        <v>0</v>
      </c>
      <c r="CP89" s="22">
        <f t="shared" si="89"/>
        <v>0</v>
      </c>
      <c r="CQ89" s="22">
        <v>0</v>
      </c>
      <c r="CR89" s="22">
        <v>0</v>
      </c>
    </row>
    <row r="90" spans="1:96" ht="12.75" hidden="1">
      <c r="A90" s="20"/>
      <c r="B90" s="20"/>
      <c r="C90" s="20"/>
      <c r="D90" s="21"/>
      <c r="E90" s="22">
        <f t="shared" si="69"/>
        <v>0</v>
      </c>
      <c r="F90" s="22">
        <f t="shared" si="73"/>
        <v>0</v>
      </c>
      <c r="G90" s="22">
        <f t="shared" si="74"/>
        <v>0</v>
      </c>
      <c r="H90" s="22"/>
      <c r="I90" s="22"/>
      <c r="J90" s="22">
        <f t="shared" si="75"/>
        <v>0</v>
      </c>
      <c r="K90" s="22"/>
      <c r="L90" s="22"/>
      <c r="M90" s="22"/>
      <c r="N90" s="22"/>
      <c r="O90" s="22"/>
      <c r="P90" s="22"/>
      <c r="Q90" s="22">
        <f t="shared" si="76"/>
        <v>0</v>
      </c>
      <c r="R90" s="22"/>
      <c r="S90" s="22"/>
      <c r="T90" s="22"/>
      <c r="U90" s="22"/>
      <c r="V90" s="22">
        <f t="shared" si="77"/>
        <v>0</v>
      </c>
      <c r="W90" s="22"/>
      <c r="X90" s="22"/>
      <c r="Y90" s="22"/>
      <c r="Z90" s="22"/>
      <c r="AA90" s="22"/>
      <c r="AB90" s="22"/>
      <c r="AC90" s="22"/>
      <c r="AD90" s="22"/>
      <c r="AE90" s="22">
        <f t="shared" si="78"/>
        <v>0</v>
      </c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>
        <f t="shared" si="79"/>
        <v>0</v>
      </c>
      <c r="AZ90" s="22">
        <f t="shared" si="80"/>
        <v>0</v>
      </c>
      <c r="BA90" s="22"/>
      <c r="BB90" s="22"/>
      <c r="BC90" s="22">
        <f t="shared" si="81"/>
        <v>0</v>
      </c>
      <c r="BD90" s="22"/>
      <c r="BE90" s="22"/>
      <c r="BF90" s="22"/>
      <c r="BG90" s="22"/>
      <c r="BH90" s="22">
        <f t="shared" si="82"/>
        <v>0</v>
      </c>
      <c r="BI90" s="22"/>
      <c r="BJ90" s="22">
        <f t="shared" si="83"/>
        <v>0</v>
      </c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>
        <f t="shared" si="84"/>
        <v>0</v>
      </c>
      <c r="BV90" s="22"/>
      <c r="BW90" s="22">
        <f>BX90+CK90+CI90</f>
        <v>0</v>
      </c>
      <c r="BX90" s="22">
        <f>BY90+CA90+CF90</f>
        <v>0</v>
      </c>
      <c r="BY90" s="22">
        <f t="shared" si="85"/>
        <v>0</v>
      </c>
      <c r="BZ90" s="22"/>
      <c r="CA90" s="22">
        <f t="shared" si="72"/>
        <v>0</v>
      </c>
      <c r="CB90" s="22"/>
      <c r="CC90" s="22"/>
      <c r="CD90" s="22"/>
      <c r="CE90" s="22"/>
      <c r="CF90" s="22">
        <f t="shared" si="86"/>
        <v>0</v>
      </c>
      <c r="CG90" s="22"/>
      <c r="CH90" s="22"/>
      <c r="CI90" s="22">
        <f t="shared" si="87"/>
        <v>0</v>
      </c>
      <c r="CJ90" s="22"/>
      <c r="CK90" s="22"/>
      <c r="CL90" s="22">
        <f>CM90</f>
        <v>0</v>
      </c>
      <c r="CM90" s="22">
        <f>CN90</f>
        <v>0</v>
      </c>
      <c r="CN90" s="22"/>
      <c r="CO90" s="22">
        <f t="shared" si="88"/>
        <v>0</v>
      </c>
      <c r="CP90" s="22">
        <f t="shared" si="89"/>
        <v>0</v>
      </c>
      <c r="CQ90" s="22"/>
      <c r="CR90" s="22"/>
    </row>
    <row r="91" spans="1:96" s="12" customFormat="1" ht="25.5" hidden="1">
      <c r="A91" s="14" t="s">
        <v>116</v>
      </c>
      <c r="B91" s="35"/>
      <c r="C91" s="14" t="s">
        <v>1</v>
      </c>
      <c r="D91" s="15" t="s">
        <v>117</v>
      </c>
      <c r="E91" s="16">
        <f t="shared" si="69"/>
        <v>20597216</v>
      </c>
      <c r="F91" s="16">
        <f aca="true" t="shared" si="96" ref="F91:BQ91">F92+F95</f>
        <v>20553105</v>
      </c>
      <c r="G91" s="16">
        <f t="shared" si="96"/>
        <v>20506399</v>
      </c>
      <c r="H91" s="16">
        <f t="shared" si="96"/>
        <v>16041787</v>
      </c>
      <c r="I91" s="16">
        <f t="shared" si="96"/>
        <v>3653302</v>
      </c>
      <c r="J91" s="16">
        <f t="shared" si="96"/>
        <v>276593</v>
      </c>
      <c r="K91" s="16">
        <f t="shared" si="96"/>
        <v>0</v>
      </c>
      <c r="L91" s="16">
        <f t="shared" si="96"/>
        <v>0</v>
      </c>
      <c r="M91" s="16">
        <f t="shared" si="96"/>
        <v>0</v>
      </c>
      <c r="N91" s="16">
        <f t="shared" si="96"/>
        <v>0</v>
      </c>
      <c r="O91" s="16">
        <f t="shared" si="96"/>
        <v>248967</v>
      </c>
      <c r="P91" s="16">
        <f t="shared" si="96"/>
        <v>27626</v>
      </c>
      <c r="Q91" s="16">
        <f t="shared" si="96"/>
        <v>5725</v>
      </c>
      <c r="R91" s="16">
        <f t="shared" si="96"/>
        <v>2411</v>
      </c>
      <c r="S91" s="16">
        <f t="shared" si="96"/>
        <v>3314</v>
      </c>
      <c r="T91" s="16">
        <f t="shared" si="96"/>
        <v>0</v>
      </c>
      <c r="U91" s="16">
        <f t="shared" si="96"/>
        <v>44660</v>
      </c>
      <c r="V91" s="16">
        <f t="shared" si="96"/>
        <v>211589</v>
      </c>
      <c r="W91" s="16">
        <f t="shared" si="96"/>
        <v>0</v>
      </c>
      <c r="X91" s="16">
        <f t="shared" si="96"/>
        <v>148137</v>
      </c>
      <c r="Y91" s="16">
        <f t="shared" si="96"/>
        <v>21937</v>
      </c>
      <c r="Z91" s="16">
        <f t="shared" si="96"/>
        <v>38460</v>
      </c>
      <c r="AA91" s="16">
        <f t="shared" si="96"/>
        <v>2648</v>
      </c>
      <c r="AB91" s="16">
        <f t="shared" si="96"/>
        <v>0</v>
      </c>
      <c r="AC91" s="16">
        <f t="shared" si="96"/>
        <v>0</v>
      </c>
      <c r="AD91" s="16">
        <f t="shared" si="96"/>
        <v>407</v>
      </c>
      <c r="AE91" s="16">
        <f t="shared" si="96"/>
        <v>272743</v>
      </c>
      <c r="AF91" s="16">
        <f t="shared" si="96"/>
        <v>198019</v>
      </c>
      <c r="AG91" s="16">
        <f t="shared" si="96"/>
        <v>4396</v>
      </c>
      <c r="AH91" s="16">
        <f t="shared" si="96"/>
        <v>154</v>
      </c>
      <c r="AI91" s="16">
        <f t="shared" si="96"/>
        <v>0</v>
      </c>
      <c r="AJ91" s="16">
        <f t="shared" si="96"/>
        <v>3666</v>
      </c>
      <c r="AK91" s="16">
        <f t="shared" si="96"/>
        <v>0</v>
      </c>
      <c r="AL91" s="16">
        <f t="shared" si="96"/>
        <v>4693</v>
      </c>
      <c r="AM91" s="16">
        <f t="shared" si="96"/>
        <v>51398</v>
      </c>
      <c r="AN91" s="16">
        <f t="shared" si="96"/>
        <v>0</v>
      </c>
      <c r="AO91" s="16">
        <f t="shared" si="96"/>
        <v>0</v>
      </c>
      <c r="AP91" s="16">
        <f t="shared" si="96"/>
        <v>0</v>
      </c>
      <c r="AQ91" s="16">
        <f t="shared" si="96"/>
        <v>0</v>
      </c>
      <c r="AR91" s="16">
        <f t="shared" si="96"/>
        <v>0</v>
      </c>
      <c r="AS91" s="16">
        <f t="shared" si="96"/>
        <v>0</v>
      </c>
      <c r="AT91" s="16">
        <f t="shared" si="96"/>
        <v>0</v>
      </c>
      <c r="AU91" s="16">
        <f t="shared" si="96"/>
        <v>0</v>
      </c>
      <c r="AV91" s="16">
        <f t="shared" si="96"/>
        <v>0</v>
      </c>
      <c r="AW91" s="16">
        <f t="shared" si="96"/>
        <v>0</v>
      </c>
      <c r="AX91" s="16">
        <f t="shared" si="96"/>
        <v>10417</v>
      </c>
      <c r="AY91" s="16">
        <f t="shared" si="96"/>
        <v>46706</v>
      </c>
      <c r="AZ91" s="16">
        <f t="shared" si="96"/>
        <v>0</v>
      </c>
      <c r="BA91" s="16">
        <f t="shared" si="96"/>
        <v>0</v>
      </c>
      <c r="BB91" s="16">
        <f t="shared" si="96"/>
        <v>0</v>
      </c>
      <c r="BC91" s="16">
        <f t="shared" si="96"/>
        <v>0</v>
      </c>
      <c r="BD91" s="16">
        <f t="shared" si="96"/>
        <v>0</v>
      </c>
      <c r="BE91" s="16">
        <f t="shared" si="96"/>
        <v>0</v>
      </c>
      <c r="BF91" s="16">
        <f t="shared" si="96"/>
        <v>0</v>
      </c>
      <c r="BG91" s="16">
        <f t="shared" si="96"/>
        <v>0</v>
      </c>
      <c r="BH91" s="16">
        <f t="shared" si="96"/>
        <v>0</v>
      </c>
      <c r="BI91" s="16">
        <f t="shared" si="96"/>
        <v>0</v>
      </c>
      <c r="BJ91" s="16">
        <f t="shared" si="96"/>
        <v>46706</v>
      </c>
      <c r="BK91" s="16">
        <f t="shared" si="96"/>
        <v>0</v>
      </c>
      <c r="BL91" s="16">
        <f t="shared" si="96"/>
        <v>0</v>
      </c>
      <c r="BM91" s="16">
        <f t="shared" si="96"/>
        <v>46706</v>
      </c>
      <c r="BN91" s="16">
        <f t="shared" si="96"/>
        <v>0</v>
      </c>
      <c r="BO91" s="16">
        <f t="shared" si="96"/>
        <v>0</v>
      </c>
      <c r="BP91" s="16">
        <f t="shared" si="96"/>
        <v>0</v>
      </c>
      <c r="BQ91" s="16">
        <f t="shared" si="96"/>
        <v>0</v>
      </c>
      <c r="BR91" s="16">
        <f aca="true" t="shared" si="97" ref="BR91:CR91">BR92+BR95</f>
        <v>0</v>
      </c>
      <c r="BS91" s="16">
        <f t="shared" si="97"/>
        <v>0</v>
      </c>
      <c r="BT91" s="16">
        <f t="shared" si="97"/>
        <v>0</v>
      </c>
      <c r="BU91" s="16">
        <f t="shared" si="97"/>
        <v>0</v>
      </c>
      <c r="BV91" s="16">
        <f t="shared" si="97"/>
        <v>0</v>
      </c>
      <c r="BW91" s="16">
        <f t="shared" si="97"/>
        <v>44111</v>
      </c>
      <c r="BX91" s="16">
        <f t="shared" si="97"/>
        <v>44111</v>
      </c>
      <c r="BY91" s="16">
        <f t="shared" si="97"/>
        <v>44111</v>
      </c>
      <c r="BZ91" s="16">
        <f t="shared" si="97"/>
        <v>44111</v>
      </c>
      <c r="CA91" s="16">
        <f t="shared" si="72"/>
        <v>0</v>
      </c>
      <c r="CB91" s="16">
        <f t="shared" si="97"/>
        <v>0</v>
      </c>
      <c r="CC91" s="16">
        <f t="shared" si="97"/>
        <v>0</v>
      </c>
      <c r="CD91" s="16">
        <f t="shared" si="97"/>
        <v>0</v>
      </c>
      <c r="CE91" s="16">
        <f t="shared" si="97"/>
        <v>0</v>
      </c>
      <c r="CF91" s="16">
        <f t="shared" si="97"/>
        <v>0</v>
      </c>
      <c r="CG91" s="16">
        <f t="shared" si="97"/>
        <v>0</v>
      </c>
      <c r="CH91" s="16">
        <f t="shared" si="97"/>
        <v>0</v>
      </c>
      <c r="CI91" s="16">
        <f t="shared" si="97"/>
        <v>0</v>
      </c>
      <c r="CJ91" s="16">
        <f t="shared" si="97"/>
        <v>0</v>
      </c>
      <c r="CK91" s="16">
        <f t="shared" si="97"/>
        <v>0</v>
      </c>
      <c r="CL91" s="16">
        <f t="shared" si="97"/>
        <v>0</v>
      </c>
      <c r="CM91" s="16">
        <f t="shared" si="97"/>
        <v>0</v>
      </c>
      <c r="CN91" s="16">
        <f t="shared" si="97"/>
        <v>0</v>
      </c>
      <c r="CO91" s="16">
        <f t="shared" si="97"/>
        <v>0</v>
      </c>
      <c r="CP91" s="16">
        <f t="shared" si="97"/>
        <v>0</v>
      </c>
      <c r="CQ91" s="16">
        <f t="shared" si="97"/>
        <v>0</v>
      </c>
      <c r="CR91" s="16">
        <f t="shared" si="97"/>
        <v>0</v>
      </c>
    </row>
    <row r="92" spans="1:96" s="12" customFormat="1" ht="12.75" hidden="1">
      <c r="A92" s="17" t="s">
        <v>118</v>
      </c>
      <c r="B92" s="17" t="s">
        <v>7</v>
      </c>
      <c r="C92" s="17" t="s">
        <v>1</v>
      </c>
      <c r="D92" s="18" t="s">
        <v>119</v>
      </c>
      <c r="E92" s="19">
        <f t="shared" si="69"/>
        <v>11583618</v>
      </c>
      <c r="F92" s="19">
        <f aca="true" t="shared" si="98" ref="F92:BQ92">F93+F94</f>
        <v>11579072</v>
      </c>
      <c r="G92" s="19">
        <f t="shared" si="98"/>
        <v>11532366</v>
      </c>
      <c r="H92" s="19">
        <f t="shared" si="98"/>
        <v>8760715</v>
      </c>
      <c r="I92" s="19">
        <f t="shared" si="98"/>
        <v>2026703</v>
      </c>
      <c r="J92" s="19">
        <f t="shared" si="98"/>
        <v>257090</v>
      </c>
      <c r="K92" s="19">
        <f t="shared" si="98"/>
        <v>0</v>
      </c>
      <c r="L92" s="19">
        <f t="shared" si="98"/>
        <v>0</v>
      </c>
      <c r="M92" s="19">
        <f t="shared" si="98"/>
        <v>0</v>
      </c>
      <c r="N92" s="19">
        <f t="shared" si="98"/>
        <v>0</v>
      </c>
      <c r="O92" s="19">
        <f t="shared" si="98"/>
        <v>248967</v>
      </c>
      <c r="P92" s="19">
        <f t="shared" si="98"/>
        <v>8123</v>
      </c>
      <c r="Q92" s="19">
        <f t="shared" si="98"/>
        <v>1594</v>
      </c>
      <c r="R92" s="19">
        <f t="shared" si="98"/>
        <v>1594</v>
      </c>
      <c r="S92" s="19">
        <f t="shared" si="98"/>
        <v>0</v>
      </c>
      <c r="T92" s="19">
        <f t="shared" si="98"/>
        <v>0</v>
      </c>
      <c r="U92" s="19">
        <f t="shared" si="98"/>
        <v>44660</v>
      </c>
      <c r="V92" s="19">
        <f t="shared" si="98"/>
        <v>211589</v>
      </c>
      <c r="W92" s="19">
        <f t="shared" si="98"/>
        <v>0</v>
      </c>
      <c r="X92" s="19">
        <f t="shared" si="98"/>
        <v>148137</v>
      </c>
      <c r="Y92" s="19">
        <f t="shared" si="98"/>
        <v>21937</v>
      </c>
      <c r="Z92" s="19">
        <f t="shared" si="98"/>
        <v>38460</v>
      </c>
      <c r="AA92" s="19">
        <f t="shared" si="98"/>
        <v>2648</v>
      </c>
      <c r="AB92" s="19">
        <f t="shared" si="98"/>
        <v>0</v>
      </c>
      <c r="AC92" s="19">
        <f t="shared" si="98"/>
        <v>0</v>
      </c>
      <c r="AD92" s="19">
        <f t="shared" si="98"/>
        <v>407</v>
      </c>
      <c r="AE92" s="19">
        <f t="shared" si="98"/>
        <v>230015</v>
      </c>
      <c r="AF92" s="19">
        <f t="shared" si="98"/>
        <v>169287</v>
      </c>
      <c r="AG92" s="19">
        <f t="shared" si="98"/>
        <v>4246</v>
      </c>
      <c r="AH92" s="19">
        <f t="shared" si="98"/>
        <v>154</v>
      </c>
      <c r="AI92" s="19">
        <f t="shared" si="98"/>
        <v>0</v>
      </c>
      <c r="AJ92" s="19">
        <f t="shared" si="98"/>
        <v>3230</v>
      </c>
      <c r="AK92" s="19">
        <f t="shared" si="98"/>
        <v>0</v>
      </c>
      <c r="AL92" s="19">
        <f t="shared" si="98"/>
        <v>1700</v>
      </c>
      <c r="AM92" s="19">
        <f t="shared" si="98"/>
        <v>51398</v>
      </c>
      <c r="AN92" s="19">
        <f t="shared" si="98"/>
        <v>0</v>
      </c>
      <c r="AO92" s="19">
        <f t="shared" si="98"/>
        <v>0</v>
      </c>
      <c r="AP92" s="19">
        <f t="shared" si="98"/>
        <v>0</v>
      </c>
      <c r="AQ92" s="19">
        <f t="shared" si="98"/>
        <v>0</v>
      </c>
      <c r="AR92" s="19">
        <f t="shared" si="98"/>
        <v>0</v>
      </c>
      <c r="AS92" s="19">
        <f t="shared" si="98"/>
        <v>0</v>
      </c>
      <c r="AT92" s="19">
        <f t="shared" si="98"/>
        <v>0</v>
      </c>
      <c r="AU92" s="19">
        <f t="shared" si="98"/>
        <v>0</v>
      </c>
      <c r="AV92" s="19">
        <f t="shared" si="98"/>
        <v>0</v>
      </c>
      <c r="AW92" s="19">
        <f t="shared" si="98"/>
        <v>0</v>
      </c>
      <c r="AX92" s="19">
        <f t="shared" si="98"/>
        <v>0</v>
      </c>
      <c r="AY92" s="19">
        <f t="shared" si="98"/>
        <v>46706</v>
      </c>
      <c r="AZ92" s="19">
        <f t="shared" si="98"/>
        <v>0</v>
      </c>
      <c r="BA92" s="19">
        <f t="shared" si="98"/>
        <v>0</v>
      </c>
      <c r="BB92" s="19">
        <f t="shared" si="98"/>
        <v>0</v>
      </c>
      <c r="BC92" s="19">
        <f t="shared" si="98"/>
        <v>0</v>
      </c>
      <c r="BD92" s="19">
        <f t="shared" si="98"/>
        <v>0</v>
      </c>
      <c r="BE92" s="19">
        <f t="shared" si="98"/>
        <v>0</v>
      </c>
      <c r="BF92" s="19">
        <f t="shared" si="98"/>
        <v>0</v>
      </c>
      <c r="BG92" s="19">
        <f t="shared" si="98"/>
        <v>0</v>
      </c>
      <c r="BH92" s="19">
        <f t="shared" si="98"/>
        <v>0</v>
      </c>
      <c r="BI92" s="19">
        <f t="shared" si="98"/>
        <v>0</v>
      </c>
      <c r="BJ92" s="19">
        <f t="shared" si="98"/>
        <v>46706</v>
      </c>
      <c r="BK92" s="19">
        <f t="shared" si="98"/>
        <v>0</v>
      </c>
      <c r="BL92" s="19">
        <f t="shared" si="98"/>
        <v>0</v>
      </c>
      <c r="BM92" s="19">
        <f t="shared" si="98"/>
        <v>46706</v>
      </c>
      <c r="BN92" s="19">
        <f t="shared" si="98"/>
        <v>0</v>
      </c>
      <c r="BO92" s="19">
        <f t="shared" si="98"/>
        <v>0</v>
      </c>
      <c r="BP92" s="19">
        <f t="shared" si="98"/>
        <v>0</v>
      </c>
      <c r="BQ92" s="19">
        <f t="shared" si="98"/>
        <v>0</v>
      </c>
      <c r="BR92" s="19">
        <f aca="true" t="shared" si="99" ref="BR92:CR92">BR93+BR94</f>
        <v>0</v>
      </c>
      <c r="BS92" s="19">
        <f t="shared" si="99"/>
        <v>0</v>
      </c>
      <c r="BT92" s="19">
        <f t="shared" si="99"/>
        <v>0</v>
      </c>
      <c r="BU92" s="19">
        <f t="shared" si="99"/>
        <v>0</v>
      </c>
      <c r="BV92" s="19">
        <f t="shared" si="99"/>
        <v>0</v>
      </c>
      <c r="BW92" s="19">
        <f t="shared" si="99"/>
        <v>4546</v>
      </c>
      <c r="BX92" s="19">
        <f t="shared" si="99"/>
        <v>4546</v>
      </c>
      <c r="BY92" s="19">
        <f t="shared" si="99"/>
        <v>4546</v>
      </c>
      <c r="BZ92" s="19">
        <f t="shared" si="99"/>
        <v>4546</v>
      </c>
      <c r="CA92" s="19">
        <f t="shared" si="72"/>
        <v>0</v>
      </c>
      <c r="CB92" s="19">
        <f t="shared" si="99"/>
        <v>0</v>
      </c>
      <c r="CC92" s="19">
        <f t="shared" si="99"/>
        <v>0</v>
      </c>
      <c r="CD92" s="19">
        <f t="shared" si="99"/>
        <v>0</v>
      </c>
      <c r="CE92" s="19">
        <f t="shared" si="99"/>
        <v>0</v>
      </c>
      <c r="CF92" s="19">
        <f t="shared" si="99"/>
        <v>0</v>
      </c>
      <c r="CG92" s="19">
        <f t="shared" si="99"/>
        <v>0</v>
      </c>
      <c r="CH92" s="19">
        <f t="shared" si="99"/>
        <v>0</v>
      </c>
      <c r="CI92" s="19">
        <f t="shared" si="99"/>
        <v>0</v>
      </c>
      <c r="CJ92" s="19">
        <f t="shared" si="99"/>
        <v>0</v>
      </c>
      <c r="CK92" s="19">
        <f t="shared" si="99"/>
        <v>0</v>
      </c>
      <c r="CL92" s="19">
        <f t="shared" si="99"/>
        <v>0</v>
      </c>
      <c r="CM92" s="19">
        <f t="shared" si="99"/>
        <v>0</v>
      </c>
      <c r="CN92" s="19">
        <f t="shared" si="99"/>
        <v>0</v>
      </c>
      <c r="CO92" s="19">
        <f t="shared" si="99"/>
        <v>0</v>
      </c>
      <c r="CP92" s="19">
        <f t="shared" si="99"/>
        <v>0</v>
      </c>
      <c r="CQ92" s="19">
        <f t="shared" si="99"/>
        <v>0</v>
      </c>
      <c r="CR92" s="19">
        <f t="shared" si="99"/>
        <v>0</v>
      </c>
    </row>
    <row r="93" spans="1:96" ht="12.75" hidden="1">
      <c r="A93" s="20" t="s">
        <v>1</v>
      </c>
      <c r="B93" s="20" t="s">
        <v>1</v>
      </c>
      <c r="C93" s="20" t="s">
        <v>29</v>
      </c>
      <c r="D93" s="23" t="s">
        <v>120</v>
      </c>
      <c r="E93" s="22">
        <f t="shared" si="69"/>
        <v>9365516</v>
      </c>
      <c r="F93" s="22">
        <f t="shared" si="73"/>
        <v>9364831</v>
      </c>
      <c r="G93" s="22">
        <f t="shared" si="74"/>
        <v>9318125</v>
      </c>
      <c r="H93" s="22">
        <v>7060193</v>
      </c>
      <c r="I93" s="22">
        <v>1628059</v>
      </c>
      <c r="J93" s="22">
        <f t="shared" si="75"/>
        <v>179096</v>
      </c>
      <c r="K93" s="22">
        <v>0</v>
      </c>
      <c r="L93" s="22">
        <v>0</v>
      </c>
      <c r="M93" s="22">
        <v>0</v>
      </c>
      <c r="N93" s="22">
        <v>0</v>
      </c>
      <c r="O93" s="22">
        <v>172773</v>
      </c>
      <c r="P93" s="22">
        <v>6323</v>
      </c>
      <c r="Q93" s="22">
        <f t="shared" si="76"/>
        <v>0</v>
      </c>
      <c r="R93" s="22">
        <v>0</v>
      </c>
      <c r="S93" s="22">
        <v>0</v>
      </c>
      <c r="T93" s="22">
        <v>0</v>
      </c>
      <c r="U93" s="22">
        <v>31258</v>
      </c>
      <c r="V93" s="22">
        <f t="shared" si="77"/>
        <v>207216</v>
      </c>
      <c r="W93" s="22">
        <v>0</v>
      </c>
      <c r="X93" s="22">
        <v>148137</v>
      </c>
      <c r="Y93" s="22">
        <v>20415</v>
      </c>
      <c r="Z93" s="22">
        <v>36016</v>
      </c>
      <c r="AA93" s="22">
        <v>2648</v>
      </c>
      <c r="AB93" s="22">
        <v>0</v>
      </c>
      <c r="AC93" s="22">
        <v>0</v>
      </c>
      <c r="AD93" s="22">
        <v>0</v>
      </c>
      <c r="AE93" s="22">
        <f t="shared" si="78"/>
        <v>212303</v>
      </c>
      <c r="AF93" s="22">
        <v>158775</v>
      </c>
      <c r="AG93" s="22">
        <v>0</v>
      </c>
      <c r="AH93" s="22">
        <v>0</v>
      </c>
      <c r="AI93" s="22">
        <v>0</v>
      </c>
      <c r="AJ93" s="22">
        <v>848</v>
      </c>
      <c r="AK93" s="22">
        <v>0</v>
      </c>
      <c r="AL93" s="22">
        <v>1282</v>
      </c>
      <c r="AM93" s="22">
        <v>51398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f t="shared" si="79"/>
        <v>46706</v>
      </c>
      <c r="AZ93" s="22">
        <f t="shared" si="80"/>
        <v>0</v>
      </c>
      <c r="BA93" s="22">
        <v>0</v>
      </c>
      <c r="BB93" s="22">
        <v>0</v>
      </c>
      <c r="BC93" s="22">
        <f t="shared" si="81"/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f t="shared" si="82"/>
        <v>0</v>
      </c>
      <c r="BI93" s="22">
        <v>0</v>
      </c>
      <c r="BJ93" s="22">
        <f t="shared" si="83"/>
        <v>46706</v>
      </c>
      <c r="BK93" s="22">
        <v>0</v>
      </c>
      <c r="BL93" s="22">
        <v>0</v>
      </c>
      <c r="BM93" s="22">
        <v>46706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f t="shared" si="84"/>
        <v>0</v>
      </c>
      <c r="BV93" s="22">
        <v>0</v>
      </c>
      <c r="BW93" s="22">
        <f>BX93+CK93+CI93</f>
        <v>685</v>
      </c>
      <c r="BX93" s="22">
        <f>BY93+CA93+CF93</f>
        <v>685</v>
      </c>
      <c r="BY93" s="22">
        <f t="shared" si="85"/>
        <v>685</v>
      </c>
      <c r="BZ93" s="22">
        <v>685</v>
      </c>
      <c r="CA93" s="22">
        <f t="shared" si="72"/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f t="shared" si="86"/>
        <v>0</v>
      </c>
      <c r="CG93" s="22">
        <v>0</v>
      </c>
      <c r="CH93" s="22">
        <v>0</v>
      </c>
      <c r="CI93" s="22">
        <f t="shared" si="87"/>
        <v>0</v>
      </c>
      <c r="CJ93" s="22">
        <v>0</v>
      </c>
      <c r="CK93" s="22">
        <v>0</v>
      </c>
      <c r="CL93" s="22">
        <f>CM93</f>
        <v>0</v>
      </c>
      <c r="CM93" s="22">
        <f>CN93</f>
        <v>0</v>
      </c>
      <c r="CN93" s="22">
        <v>0</v>
      </c>
      <c r="CO93" s="22">
        <f t="shared" si="88"/>
        <v>0</v>
      </c>
      <c r="CP93" s="22">
        <f t="shared" si="89"/>
        <v>0</v>
      </c>
      <c r="CQ93" s="22">
        <v>0</v>
      </c>
      <c r="CR93" s="22">
        <v>0</v>
      </c>
    </row>
    <row r="94" spans="1:96" ht="12.75" hidden="1">
      <c r="A94" s="20" t="s">
        <v>1</v>
      </c>
      <c r="B94" s="20" t="s">
        <v>1</v>
      </c>
      <c r="C94" s="20" t="s">
        <v>41</v>
      </c>
      <c r="D94" s="23" t="s">
        <v>121</v>
      </c>
      <c r="E94" s="22">
        <f t="shared" si="69"/>
        <v>2218102</v>
      </c>
      <c r="F94" s="22">
        <f t="shared" si="73"/>
        <v>2214241</v>
      </c>
      <c r="G94" s="22">
        <f t="shared" si="74"/>
        <v>2214241</v>
      </c>
      <c r="H94" s="22">
        <f>1825522-125000</f>
        <v>1700522</v>
      </c>
      <c r="I94" s="22">
        <f>426644-28000</f>
        <v>398644</v>
      </c>
      <c r="J94" s="22">
        <f t="shared" si="75"/>
        <v>77994</v>
      </c>
      <c r="K94" s="22">
        <v>0</v>
      </c>
      <c r="L94" s="22">
        <v>0</v>
      </c>
      <c r="M94" s="22">
        <v>0</v>
      </c>
      <c r="N94" s="22">
        <v>0</v>
      </c>
      <c r="O94" s="22">
        <v>76194</v>
      </c>
      <c r="P94" s="22">
        <v>1800</v>
      </c>
      <c r="Q94" s="22">
        <f t="shared" si="76"/>
        <v>1594</v>
      </c>
      <c r="R94" s="22">
        <v>1594</v>
      </c>
      <c r="S94" s="22">
        <v>0</v>
      </c>
      <c r="T94" s="22">
        <v>0</v>
      </c>
      <c r="U94" s="22">
        <v>13402</v>
      </c>
      <c r="V94" s="22">
        <f t="shared" si="77"/>
        <v>4373</v>
      </c>
      <c r="W94" s="22">
        <v>0</v>
      </c>
      <c r="X94" s="22">
        <v>0</v>
      </c>
      <c r="Y94" s="22">
        <v>1522</v>
      </c>
      <c r="Z94" s="22">
        <v>2444</v>
      </c>
      <c r="AA94" s="22">
        <v>0</v>
      </c>
      <c r="AB94" s="22">
        <v>0</v>
      </c>
      <c r="AC94" s="22">
        <v>0</v>
      </c>
      <c r="AD94" s="22">
        <v>407</v>
      </c>
      <c r="AE94" s="22">
        <f t="shared" si="78"/>
        <v>17712</v>
      </c>
      <c r="AF94" s="22">
        <v>10512</v>
      </c>
      <c r="AG94" s="22">
        <v>4246</v>
      </c>
      <c r="AH94" s="22">
        <v>154</v>
      </c>
      <c r="AI94" s="22">
        <v>0</v>
      </c>
      <c r="AJ94" s="22">
        <v>2382</v>
      </c>
      <c r="AK94" s="22">
        <v>0</v>
      </c>
      <c r="AL94" s="22">
        <v>418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f t="shared" si="79"/>
        <v>0</v>
      </c>
      <c r="AZ94" s="22">
        <f t="shared" si="80"/>
        <v>0</v>
      </c>
      <c r="BA94" s="22">
        <v>0</v>
      </c>
      <c r="BB94" s="22">
        <v>0</v>
      </c>
      <c r="BC94" s="22">
        <f t="shared" si="81"/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f t="shared" si="82"/>
        <v>0</v>
      </c>
      <c r="BI94" s="22">
        <v>0</v>
      </c>
      <c r="BJ94" s="22">
        <f t="shared" si="83"/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f t="shared" si="84"/>
        <v>0</v>
      </c>
      <c r="BV94" s="22">
        <v>0</v>
      </c>
      <c r="BW94" s="22">
        <f>BX94+CK94+CI94</f>
        <v>3861</v>
      </c>
      <c r="BX94" s="22">
        <f>BY94+CA94+CF94</f>
        <v>3861</v>
      </c>
      <c r="BY94" s="22">
        <f t="shared" si="85"/>
        <v>3861</v>
      </c>
      <c r="BZ94" s="22">
        <v>3861</v>
      </c>
      <c r="CA94" s="22">
        <f t="shared" si="72"/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f t="shared" si="86"/>
        <v>0</v>
      </c>
      <c r="CG94" s="22">
        <v>0</v>
      </c>
      <c r="CH94" s="22">
        <v>0</v>
      </c>
      <c r="CI94" s="22">
        <f t="shared" si="87"/>
        <v>0</v>
      </c>
      <c r="CJ94" s="22">
        <v>0</v>
      </c>
      <c r="CK94" s="22">
        <v>0</v>
      </c>
      <c r="CL94" s="22">
        <f>CM94</f>
        <v>0</v>
      </c>
      <c r="CM94" s="22">
        <f>CN94</f>
        <v>0</v>
      </c>
      <c r="CN94" s="22">
        <v>0</v>
      </c>
      <c r="CO94" s="22">
        <f t="shared" si="88"/>
        <v>0</v>
      </c>
      <c r="CP94" s="22">
        <f t="shared" si="89"/>
        <v>0</v>
      </c>
      <c r="CQ94" s="22">
        <v>0</v>
      </c>
      <c r="CR94" s="22">
        <v>0</v>
      </c>
    </row>
    <row r="95" spans="1:96" s="12" customFormat="1" ht="12.75" hidden="1">
      <c r="A95" s="17" t="s">
        <v>118</v>
      </c>
      <c r="B95" s="17" t="s">
        <v>49</v>
      </c>
      <c r="C95" s="17" t="s">
        <v>1</v>
      </c>
      <c r="D95" s="18" t="s">
        <v>122</v>
      </c>
      <c r="E95" s="19">
        <f t="shared" si="69"/>
        <v>9013598</v>
      </c>
      <c r="F95" s="19">
        <f aca="true" t="shared" si="100" ref="F95:BQ95">SUM(F96:F99)</f>
        <v>8974033</v>
      </c>
      <c r="G95" s="19">
        <f t="shared" si="100"/>
        <v>8974033</v>
      </c>
      <c r="H95" s="19">
        <f t="shared" si="100"/>
        <v>7281072</v>
      </c>
      <c r="I95" s="19">
        <f t="shared" si="100"/>
        <v>1626599</v>
      </c>
      <c r="J95" s="19">
        <f t="shared" si="100"/>
        <v>19503</v>
      </c>
      <c r="K95" s="19">
        <f t="shared" si="100"/>
        <v>0</v>
      </c>
      <c r="L95" s="19">
        <f t="shared" si="100"/>
        <v>0</v>
      </c>
      <c r="M95" s="19">
        <f t="shared" si="100"/>
        <v>0</v>
      </c>
      <c r="N95" s="19">
        <f t="shared" si="100"/>
        <v>0</v>
      </c>
      <c r="O95" s="19">
        <f t="shared" si="100"/>
        <v>0</v>
      </c>
      <c r="P95" s="19">
        <f t="shared" si="100"/>
        <v>19503</v>
      </c>
      <c r="Q95" s="19">
        <f t="shared" si="100"/>
        <v>4131</v>
      </c>
      <c r="R95" s="19">
        <f t="shared" si="100"/>
        <v>817</v>
      </c>
      <c r="S95" s="19">
        <f t="shared" si="100"/>
        <v>3314</v>
      </c>
      <c r="T95" s="19">
        <f t="shared" si="100"/>
        <v>0</v>
      </c>
      <c r="U95" s="19">
        <f t="shared" si="100"/>
        <v>0</v>
      </c>
      <c r="V95" s="19">
        <f t="shared" si="100"/>
        <v>0</v>
      </c>
      <c r="W95" s="19">
        <f t="shared" si="100"/>
        <v>0</v>
      </c>
      <c r="X95" s="19">
        <f t="shared" si="100"/>
        <v>0</v>
      </c>
      <c r="Y95" s="19">
        <f t="shared" si="100"/>
        <v>0</v>
      </c>
      <c r="Z95" s="19">
        <f t="shared" si="100"/>
        <v>0</v>
      </c>
      <c r="AA95" s="19">
        <f t="shared" si="100"/>
        <v>0</v>
      </c>
      <c r="AB95" s="19">
        <f t="shared" si="100"/>
        <v>0</v>
      </c>
      <c r="AC95" s="19">
        <f t="shared" si="100"/>
        <v>0</v>
      </c>
      <c r="AD95" s="19">
        <f t="shared" si="100"/>
        <v>0</v>
      </c>
      <c r="AE95" s="19">
        <f t="shared" si="100"/>
        <v>42728</v>
      </c>
      <c r="AF95" s="19">
        <f t="shared" si="100"/>
        <v>28732</v>
      </c>
      <c r="AG95" s="19">
        <f t="shared" si="100"/>
        <v>150</v>
      </c>
      <c r="AH95" s="19">
        <f t="shared" si="100"/>
        <v>0</v>
      </c>
      <c r="AI95" s="19">
        <f t="shared" si="100"/>
        <v>0</v>
      </c>
      <c r="AJ95" s="19">
        <f t="shared" si="100"/>
        <v>436</v>
      </c>
      <c r="AK95" s="19">
        <f t="shared" si="100"/>
        <v>0</v>
      </c>
      <c r="AL95" s="19">
        <f t="shared" si="100"/>
        <v>2993</v>
      </c>
      <c r="AM95" s="19">
        <f t="shared" si="100"/>
        <v>0</v>
      </c>
      <c r="AN95" s="19">
        <f t="shared" si="100"/>
        <v>0</v>
      </c>
      <c r="AO95" s="19">
        <f t="shared" si="100"/>
        <v>0</v>
      </c>
      <c r="AP95" s="19">
        <f t="shared" si="100"/>
        <v>0</v>
      </c>
      <c r="AQ95" s="19">
        <f t="shared" si="100"/>
        <v>0</v>
      </c>
      <c r="AR95" s="19">
        <f t="shared" si="100"/>
        <v>0</v>
      </c>
      <c r="AS95" s="19">
        <f t="shared" si="100"/>
        <v>0</v>
      </c>
      <c r="AT95" s="19">
        <f t="shared" si="100"/>
        <v>0</v>
      </c>
      <c r="AU95" s="19">
        <f t="shared" si="100"/>
        <v>0</v>
      </c>
      <c r="AV95" s="19">
        <f t="shared" si="100"/>
        <v>0</v>
      </c>
      <c r="AW95" s="19">
        <f t="shared" si="100"/>
        <v>0</v>
      </c>
      <c r="AX95" s="19">
        <f t="shared" si="100"/>
        <v>10417</v>
      </c>
      <c r="AY95" s="19">
        <f t="shared" si="100"/>
        <v>0</v>
      </c>
      <c r="AZ95" s="19">
        <f t="shared" si="100"/>
        <v>0</v>
      </c>
      <c r="BA95" s="19">
        <f t="shared" si="100"/>
        <v>0</v>
      </c>
      <c r="BB95" s="19">
        <f t="shared" si="100"/>
        <v>0</v>
      </c>
      <c r="BC95" s="19">
        <f t="shared" si="100"/>
        <v>0</v>
      </c>
      <c r="BD95" s="19">
        <f t="shared" si="100"/>
        <v>0</v>
      </c>
      <c r="BE95" s="19">
        <f t="shared" si="100"/>
        <v>0</v>
      </c>
      <c r="BF95" s="19">
        <f t="shared" si="100"/>
        <v>0</v>
      </c>
      <c r="BG95" s="19">
        <f t="shared" si="100"/>
        <v>0</v>
      </c>
      <c r="BH95" s="19">
        <f t="shared" si="100"/>
        <v>0</v>
      </c>
      <c r="BI95" s="19">
        <f t="shared" si="100"/>
        <v>0</v>
      </c>
      <c r="BJ95" s="19">
        <f t="shared" si="100"/>
        <v>0</v>
      </c>
      <c r="BK95" s="19">
        <f t="shared" si="100"/>
        <v>0</v>
      </c>
      <c r="BL95" s="19">
        <f t="shared" si="100"/>
        <v>0</v>
      </c>
      <c r="BM95" s="19">
        <f t="shared" si="100"/>
        <v>0</v>
      </c>
      <c r="BN95" s="19">
        <f t="shared" si="100"/>
        <v>0</v>
      </c>
      <c r="BO95" s="19">
        <f t="shared" si="100"/>
        <v>0</v>
      </c>
      <c r="BP95" s="19">
        <f t="shared" si="100"/>
        <v>0</v>
      </c>
      <c r="BQ95" s="19">
        <f t="shared" si="100"/>
        <v>0</v>
      </c>
      <c r="BR95" s="19">
        <f aca="true" t="shared" si="101" ref="BR95:CR95">SUM(BR96:BR99)</f>
        <v>0</v>
      </c>
      <c r="BS95" s="19">
        <f t="shared" si="101"/>
        <v>0</v>
      </c>
      <c r="BT95" s="19">
        <f t="shared" si="101"/>
        <v>0</v>
      </c>
      <c r="BU95" s="19">
        <f t="shared" si="101"/>
        <v>0</v>
      </c>
      <c r="BV95" s="19">
        <f t="shared" si="101"/>
        <v>0</v>
      </c>
      <c r="BW95" s="19">
        <f t="shared" si="101"/>
        <v>39565</v>
      </c>
      <c r="BX95" s="19">
        <f t="shared" si="101"/>
        <v>39565</v>
      </c>
      <c r="BY95" s="19">
        <f t="shared" si="101"/>
        <v>39565</v>
      </c>
      <c r="BZ95" s="19">
        <f t="shared" si="101"/>
        <v>39565</v>
      </c>
      <c r="CA95" s="19">
        <f t="shared" si="72"/>
        <v>0</v>
      </c>
      <c r="CB95" s="19">
        <f t="shared" si="101"/>
        <v>0</v>
      </c>
      <c r="CC95" s="19">
        <f t="shared" si="101"/>
        <v>0</v>
      </c>
      <c r="CD95" s="19">
        <f t="shared" si="101"/>
        <v>0</v>
      </c>
      <c r="CE95" s="19">
        <f t="shared" si="101"/>
        <v>0</v>
      </c>
      <c r="CF95" s="19">
        <f t="shared" si="101"/>
        <v>0</v>
      </c>
      <c r="CG95" s="19">
        <f t="shared" si="101"/>
        <v>0</v>
      </c>
      <c r="CH95" s="19">
        <f t="shared" si="101"/>
        <v>0</v>
      </c>
      <c r="CI95" s="19">
        <f t="shared" si="101"/>
        <v>0</v>
      </c>
      <c r="CJ95" s="19">
        <f t="shared" si="101"/>
        <v>0</v>
      </c>
      <c r="CK95" s="19">
        <f t="shared" si="101"/>
        <v>0</v>
      </c>
      <c r="CL95" s="19">
        <f t="shared" si="101"/>
        <v>0</v>
      </c>
      <c r="CM95" s="19">
        <f t="shared" si="101"/>
        <v>0</v>
      </c>
      <c r="CN95" s="19">
        <f t="shared" si="101"/>
        <v>0</v>
      </c>
      <c r="CO95" s="19">
        <f t="shared" si="101"/>
        <v>0</v>
      </c>
      <c r="CP95" s="19">
        <f t="shared" si="101"/>
        <v>0</v>
      </c>
      <c r="CQ95" s="19">
        <f t="shared" si="101"/>
        <v>0</v>
      </c>
      <c r="CR95" s="19">
        <f t="shared" si="101"/>
        <v>0</v>
      </c>
    </row>
    <row r="96" spans="1:96" ht="12.75" hidden="1">
      <c r="A96" s="20" t="s">
        <v>1</v>
      </c>
      <c r="B96" s="20" t="s">
        <v>1</v>
      </c>
      <c r="C96" s="20" t="s">
        <v>23</v>
      </c>
      <c r="D96" s="21" t="s">
        <v>123</v>
      </c>
      <c r="E96" s="22">
        <f t="shared" si="69"/>
        <v>172327</v>
      </c>
      <c r="F96" s="22">
        <f t="shared" si="73"/>
        <v>164156</v>
      </c>
      <c r="G96" s="22">
        <f t="shared" si="74"/>
        <v>164156</v>
      </c>
      <c r="H96" s="22">
        <v>128322</v>
      </c>
      <c r="I96" s="22">
        <v>32080</v>
      </c>
      <c r="J96" s="22">
        <f t="shared" si="75"/>
        <v>2937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2937</v>
      </c>
      <c r="Q96" s="22">
        <f t="shared" si="76"/>
        <v>817</v>
      </c>
      <c r="R96" s="22">
        <v>817</v>
      </c>
      <c r="S96" s="22">
        <v>0</v>
      </c>
      <c r="T96" s="22">
        <v>0</v>
      </c>
      <c r="U96" s="22">
        <v>0</v>
      </c>
      <c r="V96" s="22">
        <f t="shared" si="77"/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f t="shared" si="78"/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22">
        <v>0</v>
      </c>
      <c r="AW96" s="22">
        <v>0</v>
      </c>
      <c r="AX96" s="22">
        <v>0</v>
      </c>
      <c r="AY96" s="22">
        <f t="shared" si="79"/>
        <v>0</v>
      </c>
      <c r="AZ96" s="22">
        <f t="shared" si="80"/>
        <v>0</v>
      </c>
      <c r="BA96" s="22">
        <v>0</v>
      </c>
      <c r="BB96" s="22">
        <v>0</v>
      </c>
      <c r="BC96" s="22">
        <f t="shared" si="81"/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f t="shared" si="82"/>
        <v>0</v>
      </c>
      <c r="BI96" s="22">
        <v>0</v>
      </c>
      <c r="BJ96" s="22">
        <f t="shared" si="83"/>
        <v>0</v>
      </c>
      <c r="BK96" s="22"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v>0</v>
      </c>
      <c r="BS96" s="22">
        <v>0</v>
      </c>
      <c r="BT96" s="22">
        <v>0</v>
      </c>
      <c r="BU96" s="22">
        <f t="shared" si="84"/>
        <v>0</v>
      </c>
      <c r="BV96" s="22">
        <v>0</v>
      </c>
      <c r="BW96" s="22">
        <f>BX96+CK96+CI96</f>
        <v>8171</v>
      </c>
      <c r="BX96" s="22">
        <f>BY96+CA96+CF96</f>
        <v>8171</v>
      </c>
      <c r="BY96" s="22">
        <f t="shared" si="85"/>
        <v>8171</v>
      </c>
      <c r="BZ96" s="22">
        <v>8171</v>
      </c>
      <c r="CA96" s="22">
        <f t="shared" si="72"/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f t="shared" si="86"/>
        <v>0</v>
      </c>
      <c r="CG96" s="22">
        <v>0</v>
      </c>
      <c r="CH96" s="22">
        <v>0</v>
      </c>
      <c r="CI96" s="22">
        <f t="shared" si="87"/>
        <v>0</v>
      </c>
      <c r="CJ96" s="22">
        <v>0</v>
      </c>
      <c r="CK96" s="22">
        <v>0</v>
      </c>
      <c r="CL96" s="22">
        <f aca="true" t="shared" si="102" ref="CL96:CM100">CM96</f>
        <v>0</v>
      </c>
      <c r="CM96" s="22">
        <f t="shared" si="102"/>
        <v>0</v>
      </c>
      <c r="CN96" s="22">
        <v>0</v>
      </c>
      <c r="CO96" s="22">
        <f t="shared" si="88"/>
        <v>0</v>
      </c>
      <c r="CP96" s="22">
        <f t="shared" si="89"/>
        <v>0</v>
      </c>
      <c r="CQ96" s="22">
        <v>0</v>
      </c>
      <c r="CR96" s="22">
        <v>0</v>
      </c>
    </row>
    <row r="97" spans="1:96" ht="12.75" hidden="1">
      <c r="A97" s="20" t="s">
        <v>1</v>
      </c>
      <c r="B97" s="20" t="s">
        <v>1</v>
      </c>
      <c r="C97" s="20" t="s">
        <v>124</v>
      </c>
      <c r="D97" s="23" t="s">
        <v>125</v>
      </c>
      <c r="E97" s="22">
        <f t="shared" si="69"/>
        <v>344098</v>
      </c>
      <c r="F97" s="22">
        <f t="shared" si="73"/>
        <v>328480</v>
      </c>
      <c r="G97" s="22">
        <f t="shared" si="74"/>
        <v>328480</v>
      </c>
      <c r="H97" s="22">
        <v>256510</v>
      </c>
      <c r="I97" s="22">
        <v>59384</v>
      </c>
      <c r="J97" s="22">
        <f t="shared" si="75"/>
        <v>8678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8678</v>
      </c>
      <c r="Q97" s="22">
        <f t="shared" si="76"/>
        <v>1736</v>
      </c>
      <c r="R97" s="22">
        <v>0</v>
      </c>
      <c r="S97" s="22">
        <v>1736</v>
      </c>
      <c r="T97" s="22">
        <v>0</v>
      </c>
      <c r="U97" s="22">
        <v>0</v>
      </c>
      <c r="V97" s="22">
        <f t="shared" si="77"/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f t="shared" si="78"/>
        <v>2172</v>
      </c>
      <c r="AF97" s="22">
        <v>0</v>
      </c>
      <c r="AG97" s="22">
        <v>0</v>
      </c>
      <c r="AH97" s="22">
        <v>0</v>
      </c>
      <c r="AI97" s="22">
        <v>0</v>
      </c>
      <c r="AJ97" s="22">
        <v>436</v>
      </c>
      <c r="AK97" s="22">
        <v>0</v>
      </c>
      <c r="AL97" s="22">
        <v>1736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f t="shared" si="79"/>
        <v>0</v>
      </c>
      <c r="AZ97" s="22">
        <f t="shared" si="80"/>
        <v>0</v>
      </c>
      <c r="BA97" s="22">
        <v>0</v>
      </c>
      <c r="BB97" s="22">
        <v>0</v>
      </c>
      <c r="BC97" s="22">
        <f t="shared" si="81"/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f t="shared" si="82"/>
        <v>0</v>
      </c>
      <c r="BI97" s="22">
        <v>0</v>
      </c>
      <c r="BJ97" s="22">
        <f t="shared" si="83"/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f t="shared" si="84"/>
        <v>0</v>
      </c>
      <c r="BV97" s="22">
        <v>0</v>
      </c>
      <c r="BW97" s="22">
        <f>BX97+CK97+CI97</f>
        <v>15618</v>
      </c>
      <c r="BX97" s="22">
        <f>BY97+CA97+CF97</f>
        <v>15618</v>
      </c>
      <c r="BY97" s="22">
        <f t="shared" si="85"/>
        <v>15618</v>
      </c>
      <c r="BZ97" s="22">
        <v>15618</v>
      </c>
      <c r="CA97" s="22">
        <f t="shared" si="72"/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f t="shared" si="86"/>
        <v>0</v>
      </c>
      <c r="CG97" s="22">
        <v>0</v>
      </c>
      <c r="CH97" s="22">
        <v>0</v>
      </c>
      <c r="CI97" s="22">
        <f t="shared" si="87"/>
        <v>0</v>
      </c>
      <c r="CJ97" s="22">
        <v>0</v>
      </c>
      <c r="CK97" s="22">
        <v>0</v>
      </c>
      <c r="CL97" s="22">
        <f t="shared" si="102"/>
        <v>0</v>
      </c>
      <c r="CM97" s="22">
        <f t="shared" si="102"/>
        <v>0</v>
      </c>
      <c r="CN97" s="22">
        <v>0</v>
      </c>
      <c r="CO97" s="22">
        <f t="shared" si="88"/>
        <v>0</v>
      </c>
      <c r="CP97" s="22">
        <f t="shared" si="89"/>
        <v>0</v>
      </c>
      <c r="CQ97" s="22">
        <v>0</v>
      </c>
      <c r="CR97" s="22">
        <v>0</v>
      </c>
    </row>
    <row r="98" spans="1:96" ht="12.75" hidden="1">
      <c r="A98" s="20" t="s">
        <v>1</v>
      </c>
      <c r="B98" s="20" t="s">
        <v>1</v>
      </c>
      <c r="C98" s="20" t="s">
        <v>124</v>
      </c>
      <c r="D98" s="21" t="s">
        <v>126</v>
      </c>
      <c r="E98" s="22">
        <f t="shared" si="69"/>
        <v>8253335</v>
      </c>
      <c r="F98" s="22">
        <f t="shared" si="73"/>
        <v>8253335</v>
      </c>
      <c r="G98" s="22">
        <f t="shared" si="74"/>
        <v>8253335</v>
      </c>
      <c r="H98" s="22">
        <v>6719063</v>
      </c>
      <c r="I98" s="22">
        <v>1493716</v>
      </c>
      <c r="J98" s="22">
        <f t="shared" si="75"/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f t="shared" si="76"/>
        <v>0</v>
      </c>
      <c r="R98" s="22">
        <v>0</v>
      </c>
      <c r="S98" s="22">
        <v>0</v>
      </c>
      <c r="T98" s="22">
        <v>0</v>
      </c>
      <c r="U98" s="22">
        <v>0</v>
      </c>
      <c r="V98" s="22">
        <f t="shared" si="77"/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f t="shared" si="78"/>
        <v>40556</v>
      </c>
      <c r="AF98" s="22">
        <v>28732</v>
      </c>
      <c r="AG98" s="22">
        <v>150</v>
      </c>
      <c r="AH98" s="22">
        <v>0</v>
      </c>
      <c r="AI98" s="22">
        <v>0</v>
      </c>
      <c r="AJ98" s="22">
        <v>0</v>
      </c>
      <c r="AK98" s="22">
        <v>0</v>
      </c>
      <c r="AL98" s="22">
        <v>1257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10417</v>
      </c>
      <c r="AY98" s="22">
        <f t="shared" si="79"/>
        <v>0</v>
      </c>
      <c r="AZ98" s="22">
        <f t="shared" si="80"/>
        <v>0</v>
      </c>
      <c r="BA98" s="22">
        <v>0</v>
      </c>
      <c r="BB98" s="22">
        <v>0</v>
      </c>
      <c r="BC98" s="22">
        <f t="shared" si="81"/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f t="shared" si="82"/>
        <v>0</v>
      </c>
      <c r="BI98" s="22">
        <v>0</v>
      </c>
      <c r="BJ98" s="22">
        <f t="shared" si="83"/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f t="shared" si="84"/>
        <v>0</v>
      </c>
      <c r="BV98" s="22">
        <v>0</v>
      </c>
      <c r="BW98" s="22">
        <f>BX98+CK98+CI98</f>
        <v>0</v>
      </c>
      <c r="BX98" s="22">
        <f>BY98+CA98+CF98</f>
        <v>0</v>
      </c>
      <c r="BY98" s="22">
        <f t="shared" si="85"/>
        <v>0</v>
      </c>
      <c r="BZ98" s="22">
        <v>0</v>
      </c>
      <c r="CA98" s="22">
        <f t="shared" si="72"/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f t="shared" si="86"/>
        <v>0</v>
      </c>
      <c r="CG98" s="22">
        <v>0</v>
      </c>
      <c r="CH98" s="22">
        <v>0</v>
      </c>
      <c r="CI98" s="22">
        <f t="shared" si="87"/>
        <v>0</v>
      </c>
      <c r="CJ98" s="22">
        <v>0</v>
      </c>
      <c r="CK98" s="22">
        <v>0</v>
      </c>
      <c r="CL98" s="22">
        <f t="shared" si="102"/>
        <v>0</v>
      </c>
      <c r="CM98" s="22">
        <f t="shared" si="102"/>
        <v>0</v>
      </c>
      <c r="CN98" s="22">
        <v>0</v>
      </c>
      <c r="CO98" s="22">
        <f t="shared" si="88"/>
        <v>0</v>
      </c>
      <c r="CP98" s="22">
        <f t="shared" si="89"/>
        <v>0</v>
      </c>
      <c r="CQ98" s="22">
        <v>0</v>
      </c>
      <c r="CR98" s="22">
        <v>0</v>
      </c>
    </row>
    <row r="99" spans="1:96" ht="12.75" hidden="1">
      <c r="A99" s="20" t="s">
        <v>1</v>
      </c>
      <c r="B99" s="20" t="s">
        <v>1</v>
      </c>
      <c r="C99" s="20" t="s">
        <v>33</v>
      </c>
      <c r="D99" s="23" t="s">
        <v>127</v>
      </c>
      <c r="E99" s="22">
        <f t="shared" si="69"/>
        <v>243838</v>
      </c>
      <c r="F99" s="22">
        <f t="shared" si="73"/>
        <v>228062</v>
      </c>
      <c r="G99" s="22">
        <f t="shared" si="74"/>
        <v>228062</v>
      </c>
      <c r="H99" s="22">
        <v>177177</v>
      </c>
      <c r="I99" s="22">
        <v>41419</v>
      </c>
      <c r="J99" s="22">
        <f t="shared" si="75"/>
        <v>7888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7888</v>
      </c>
      <c r="Q99" s="22">
        <f t="shared" si="76"/>
        <v>1578</v>
      </c>
      <c r="R99" s="22">
        <v>0</v>
      </c>
      <c r="S99" s="22">
        <v>1578</v>
      </c>
      <c r="T99" s="22">
        <v>0</v>
      </c>
      <c r="U99" s="22">
        <v>0</v>
      </c>
      <c r="V99" s="22">
        <f t="shared" si="77"/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f t="shared" si="78"/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f t="shared" si="79"/>
        <v>0</v>
      </c>
      <c r="AZ99" s="22">
        <f t="shared" si="80"/>
        <v>0</v>
      </c>
      <c r="BA99" s="22">
        <v>0</v>
      </c>
      <c r="BB99" s="22">
        <v>0</v>
      </c>
      <c r="BC99" s="22">
        <f t="shared" si="81"/>
        <v>0</v>
      </c>
      <c r="BD99" s="22">
        <v>0</v>
      </c>
      <c r="BE99" s="22">
        <v>0</v>
      </c>
      <c r="BF99" s="22">
        <v>0</v>
      </c>
      <c r="BG99" s="22">
        <v>0</v>
      </c>
      <c r="BH99" s="22">
        <f t="shared" si="82"/>
        <v>0</v>
      </c>
      <c r="BI99" s="22">
        <v>0</v>
      </c>
      <c r="BJ99" s="22">
        <f t="shared" si="83"/>
        <v>0</v>
      </c>
      <c r="BK99" s="22">
        <v>0</v>
      </c>
      <c r="BL99" s="22">
        <v>0</v>
      </c>
      <c r="BM99" s="22">
        <v>0</v>
      </c>
      <c r="BN99" s="22">
        <v>0</v>
      </c>
      <c r="BO99" s="22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f t="shared" si="84"/>
        <v>0</v>
      </c>
      <c r="BV99" s="22">
        <v>0</v>
      </c>
      <c r="BW99" s="22">
        <f>BX99+CK99+CI99</f>
        <v>15776</v>
      </c>
      <c r="BX99" s="22">
        <f>BY99+CA99+CF99</f>
        <v>15776</v>
      </c>
      <c r="BY99" s="22">
        <f t="shared" si="85"/>
        <v>15776</v>
      </c>
      <c r="BZ99" s="22">
        <v>15776</v>
      </c>
      <c r="CA99" s="22">
        <f t="shared" si="72"/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f t="shared" si="86"/>
        <v>0</v>
      </c>
      <c r="CG99" s="22">
        <v>0</v>
      </c>
      <c r="CH99" s="22">
        <v>0</v>
      </c>
      <c r="CI99" s="22">
        <f t="shared" si="87"/>
        <v>0</v>
      </c>
      <c r="CJ99" s="22">
        <v>0</v>
      </c>
      <c r="CK99" s="22">
        <v>0</v>
      </c>
      <c r="CL99" s="22">
        <f t="shared" si="102"/>
        <v>0</v>
      </c>
      <c r="CM99" s="22">
        <f t="shared" si="102"/>
        <v>0</v>
      </c>
      <c r="CN99" s="22">
        <v>0</v>
      </c>
      <c r="CO99" s="22">
        <f t="shared" si="88"/>
        <v>0</v>
      </c>
      <c r="CP99" s="22">
        <f t="shared" si="89"/>
        <v>0</v>
      </c>
      <c r="CQ99" s="22">
        <v>0</v>
      </c>
      <c r="CR99" s="22">
        <v>0</v>
      </c>
    </row>
    <row r="100" spans="1:96" ht="12.75" hidden="1">
      <c r="A100" s="20"/>
      <c r="B100" s="20"/>
      <c r="C100" s="20"/>
      <c r="D100" s="21"/>
      <c r="E100" s="22">
        <f t="shared" si="69"/>
        <v>0</v>
      </c>
      <c r="F100" s="22">
        <f t="shared" si="73"/>
        <v>0</v>
      </c>
      <c r="G100" s="22">
        <f t="shared" si="74"/>
        <v>0</v>
      </c>
      <c r="H100" s="22"/>
      <c r="I100" s="22"/>
      <c r="J100" s="22">
        <f t="shared" si="75"/>
        <v>0</v>
      </c>
      <c r="K100" s="22"/>
      <c r="L100" s="22"/>
      <c r="M100" s="22"/>
      <c r="N100" s="22"/>
      <c r="O100" s="22"/>
      <c r="P100" s="22"/>
      <c r="Q100" s="22">
        <f t="shared" si="76"/>
        <v>0</v>
      </c>
      <c r="R100" s="22"/>
      <c r="S100" s="22"/>
      <c r="T100" s="22"/>
      <c r="U100" s="22"/>
      <c r="V100" s="22">
        <f t="shared" si="77"/>
        <v>0</v>
      </c>
      <c r="W100" s="22"/>
      <c r="X100" s="22"/>
      <c r="Y100" s="22"/>
      <c r="Z100" s="22"/>
      <c r="AA100" s="22"/>
      <c r="AB100" s="22"/>
      <c r="AC100" s="22"/>
      <c r="AD100" s="22"/>
      <c r="AE100" s="22">
        <f t="shared" si="78"/>
        <v>0</v>
      </c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>
        <f t="shared" si="79"/>
        <v>0</v>
      </c>
      <c r="AZ100" s="22">
        <f t="shared" si="80"/>
        <v>0</v>
      </c>
      <c r="BA100" s="22"/>
      <c r="BB100" s="22"/>
      <c r="BC100" s="22">
        <f t="shared" si="81"/>
        <v>0</v>
      </c>
      <c r="BD100" s="22"/>
      <c r="BE100" s="22"/>
      <c r="BF100" s="22"/>
      <c r="BG100" s="22"/>
      <c r="BH100" s="22">
        <f t="shared" si="82"/>
        <v>0</v>
      </c>
      <c r="BI100" s="22"/>
      <c r="BJ100" s="22">
        <f t="shared" si="83"/>
        <v>0</v>
      </c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>
        <f t="shared" si="84"/>
        <v>0</v>
      </c>
      <c r="BV100" s="22"/>
      <c r="BW100" s="22">
        <f>BX100+CK100+CI100</f>
        <v>0</v>
      </c>
      <c r="BX100" s="22">
        <f>BY100+CA100+CF100</f>
        <v>0</v>
      </c>
      <c r="BY100" s="22">
        <f t="shared" si="85"/>
        <v>0</v>
      </c>
      <c r="BZ100" s="22"/>
      <c r="CA100" s="22">
        <f t="shared" si="72"/>
        <v>0</v>
      </c>
      <c r="CB100" s="22"/>
      <c r="CC100" s="22"/>
      <c r="CD100" s="22"/>
      <c r="CE100" s="22"/>
      <c r="CF100" s="22">
        <f t="shared" si="86"/>
        <v>0</v>
      </c>
      <c r="CG100" s="22"/>
      <c r="CH100" s="22"/>
      <c r="CI100" s="22">
        <f t="shared" si="87"/>
        <v>0</v>
      </c>
      <c r="CJ100" s="22"/>
      <c r="CK100" s="22"/>
      <c r="CL100" s="22">
        <f t="shared" si="102"/>
        <v>0</v>
      </c>
      <c r="CM100" s="22">
        <f t="shared" si="102"/>
        <v>0</v>
      </c>
      <c r="CN100" s="22"/>
      <c r="CO100" s="22">
        <f t="shared" si="88"/>
        <v>0</v>
      </c>
      <c r="CP100" s="22">
        <f t="shared" si="89"/>
        <v>0</v>
      </c>
      <c r="CQ100" s="22"/>
      <c r="CR100" s="22"/>
    </row>
    <row r="101" spans="1:96" s="12" customFormat="1" ht="20.25" customHeight="1" hidden="1">
      <c r="A101" s="14" t="s">
        <v>128</v>
      </c>
      <c r="B101" s="35"/>
      <c r="C101" s="14" t="s">
        <v>1</v>
      </c>
      <c r="D101" s="15" t="s">
        <v>129</v>
      </c>
      <c r="E101" s="16">
        <f t="shared" si="69"/>
        <v>28036205</v>
      </c>
      <c r="F101" s="16">
        <f aca="true" t="shared" si="103" ref="F101:BQ101">F102</f>
        <v>28036205</v>
      </c>
      <c r="G101" s="16">
        <f t="shared" si="103"/>
        <v>28036205</v>
      </c>
      <c r="H101" s="16">
        <f t="shared" si="103"/>
        <v>22752704</v>
      </c>
      <c r="I101" s="16">
        <f t="shared" si="103"/>
        <v>5217469</v>
      </c>
      <c r="J101" s="16">
        <f t="shared" si="103"/>
        <v>94</v>
      </c>
      <c r="K101" s="16">
        <f t="shared" si="103"/>
        <v>0</v>
      </c>
      <c r="L101" s="16">
        <f t="shared" si="103"/>
        <v>0</v>
      </c>
      <c r="M101" s="16">
        <f t="shared" si="103"/>
        <v>0</v>
      </c>
      <c r="N101" s="16">
        <f t="shared" si="103"/>
        <v>0</v>
      </c>
      <c r="O101" s="16">
        <f t="shared" si="103"/>
        <v>0</v>
      </c>
      <c r="P101" s="16">
        <f t="shared" si="103"/>
        <v>94</v>
      </c>
      <c r="Q101" s="16">
        <f t="shared" si="103"/>
        <v>0</v>
      </c>
      <c r="R101" s="16">
        <f t="shared" si="103"/>
        <v>0</v>
      </c>
      <c r="S101" s="16">
        <f t="shared" si="103"/>
        <v>0</v>
      </c>
      <c r="T101" s="16">
        <f t="shared" si="103"/>
        <v>0</v>
      </c>
      <c r="U101" s="16">
        <f t="shared" si="103"/>
        <v>60593</v>
      </c>
      <c r="V101" s="16">
        <f t="shared" si="103"/>
        <v>5345</v>
      </c>
      <c r="W101" s="16">
        <f t="shared" si="103"/>
        <v>0</v>
      </c>
      <c r="X101" s="16">
        <f t="shared" si="103"/>
        <v>0</v>
      </c>
      <c r="Y101" s="16">
        <f t="shared" si="103"/>
        <v>5250</v>
      </c>
      <c r="Z101" s="16">
        <f t="shared" si="103"/>
        <v>95</v>
      </c>
      <c r="AA101" s="16">
        <f t="shared" si="103"/>
        <v>0</v>
      </c>
      <c r="AB101" s="16">
        <f t="shared" si="103"/>
        <v>0</v>
      </c>
      <c r="AC101" s="16">
        <f t="shared" si="103"/>
        <v>0</v>
      </c>
      <c r="AD101" s="16">
        <f t="shared" si="103"/>
        <v>0</v>
      </c>
      <c r="AE101" s="16">
        <f t="shared" si="103"/>
        <v>0</v>
      </c>
      <c r="AF101" s="16">
        <f t="shared" si="103"/>
        <v>0</v>
      </c>
      <c r="AG101" s="16">
        <f t="shared" si="103"/>
        <v>0</v>
      </c>
      <c r="AH101" s="16">
        <f t="shared" si="103"/>
        <v>0</v>
      </c>
      <c r="AI101" s="16">
        <f t="shared" si="103"/>
        <v>0</v>
      </c>
      <c r="AJ101" s="16">
        <f t="shared" si="103"/>
        <v>0</v>
      </c>
      <c r="AK101" s="16">
        <f t="shared" si="103"/>
        <v>0</v>
      </c>
      <c r="AL101" s="16">
        <f t="shared" si="103"/>
        <v>0</v>
      </c>
      <c r="AM101" s="16">
        <f t="shared" si="103"/>
        <v>0</v>
      </c>
      <c r="AN101" s="16">
        <f t="shared" si="103"/>
        <v>0</v>
      </c>
      <c r="AO101" s="16">
        <f t="shared" si="103"/>
        <v>0</v>
      </c>
      <c r="AP101" s="16">
        <f t="shared" si="103"/>
        <v>0</v>
      </c>
      <c r="AQ101" s="16">
        <f t="shared" si="103"/>
        <v>0</v>
      </c>
      <c r="AR101" s="16">
        <f t="shared" si="103"/>
        <v>0</v>
      </c>
      <c r="AS101" s="16">
        <f t="shared" si="103"/>
        <v>0</v>
      </c>
      <c r="AT101" s="16">
        <f t="shared" si="103"/>
        <v>0</v>
      </c>
      <c r="AU101" s="16">
        <f t="shared" si="103"/>
        <v>0</v>
      </c>
      <c r="AV101" s="16">
        <f t="shared" si="103"/>
        <v>0</v>
      </c>
      <c r="AW101" s="16">
        <f t="shared" si="103"/>
        <v>0</v>
      </c>
      <c r="AX101" s="16">
        <f t="shared" si="103"/>
        <v>0</v>
      </c>
      <c r="AY101" s="16">
        <f t="shared" si="103"/>
        <v>0</v>
      </c>
      <c r="AZ101" s="16">
        <f t="shared" si="103"/>
        <v>0</v>
      </c>
      <c r="BA101" s="16">
        <f t="shared" si="103"/>
        <v>0</v>
      </c>
      <c r="BB101" s="16">
        <f t="shared" si="103"/>
        <v>0</v>
      </c>
      <c r="BC101" s="16">
        <f t="shared" si="103"/>
        <v>0</v>
      </c>
      <c r="BD101" s="16">
        <f t="shared" si="103"/>
        <v>0</v>
      </c>
      <c r="BE101" s="16">
        <f t="shared" si="103"/>
        <v>0</v>
      </c>
      <c r="BF101" s="16">
        <f t="shared" si="103"/>
        <v>0</v>
      </c>
      <c r="BG101" s="16">
        <f t="shared" si="103"/>
        <v>0</v>
      </c>
      <c r="BH101" s="16">
        <f t="shared" si="103"/>
        <v>0</v>
      </c>
      <c r="BI101" s="16">
        <f t="shared" si="103"/>
        <v>0</v>
      </c>
      <c r="BJ101" s="16">
        <f t="shared" si="103"/>
        <v>0</v>
      </c>
      <c r="BK101" s="16">
        <f t="shared" si="103"/>
        <v>0</v>
      </c>
      <c r="BL101" s="16">
        <f t="shared" si="103"/>
        <v>0</v>
      </c>
      <c r="BM101" s="16">
        <f t="shared" si="103"/>
        <v>0</v>
      </c>
      <c r="BN101" s="16">
        <f t="shared" si="103"/>
        <v>0</v>
      </c>
      <c r="BO101" s="16">
        <f t="shared" si="103"/>
        <v>0</v>
      </c>
      <c r="BP101" s="16">
        <f t="shared" si="103"/>
        <v>0</v>
      </c>
      <c r="BQ101" s="16">
        <f t="shared" si="103"/>
        <v>0</v>
      </c>
      <c r="BR101" s="16">
        <f aca="true" t="shared" si="104" ref="BR101:CR101">BR102</f>
        <v>0</v>
      </c>
      <c r="BS101" s="16">
        <f t="shared" si="104"/>
        <v>0</v>
      </c>
      <c r="BT101" s="16">
        <f t="shared" si="104"/>
        <v>0</v>
      </c>
      <c r="BU101" s="16">
        <f t="shared" si="104"/>
        <v>0</v>
      </c>
      <c r="BV101" s="16">
        <f t="shared" si="104"/>
        <v>0</v>
      </c>
      <c r="BW101" s="16">
        <f t="shared" si="104"/>
        <v>0</v>
      </c>
      <c r="BX101" s="16">
        <f t="shared" si="104"/>
        <v>0</v>
      </c>
      <c r="BY101" s="16">
        <f t="shared" si="104"/>
        <v>0</v>
      </c>
      <c r="BZ101" s="16">
        <f t="shared" si="104"/>
        <v>0</v>
      </c>
      <c r="CA101" s="16">
        <f t="shared" si="72"/>
        <v>0</v>
      </c>
      <c r="CB101" s="16">
        <f t="shared" si="104"/>
        <v>0</v>
      </c>
      <c r="CC101" s="16">
        <f t="shared" si="104"/>
        <v>0</v>
      </c>
      <c r="CD101" s="16">
        <f t="shared" si="104"/>
        <v>0</v>
      </c>
      <c r="CE101" s="16">
        <f t="shared" si="104"/>
        <v>0</v>
      </c>
      <c r="CF101" s="16">
        <f t="shared" si="104"/>
        <v>0</v>
      </c>
      <c r="CG101" s="16">
        <f t="shared" si="104"/>
        <v>0</v>
      </c>
      <c r="CH101" s="16">
        <f t="shared" si="104"/>
        <v>0</v>
      </c>
      <c r="CI101" s="16">
        <f t="shared" si="104"/>
        <v>0</v>
      </c>
      <c r="CJ101" s="16">
        <f t="shared" si="104"/>
        <v>0</v>
      </c>
      <c r="CK101" s="16">
        <f t="shared" si="104"/>
        <v>0</v>
      </c>
      <c r="CL101" s="16">
        <f t="shared" si="104"/>
        <v>0</v>
      </c>
      <c r="CM101" s="16">
        <f t="shared" si="104"/>
        <v>0</v>
      </c>
      <c r="CN101" s="16">
        <f t="shared" si="104"/>
        <v>0</v>
      </c>
      <c r="CO101" s="16">
        <f t="shared" si="104"/>
        <v>0</v>
      </c>
      <c r="CP101" s="16">
        <f t="shared" si="104"/>
        <v>0</v>
      </c>
      <c r="CQ101" s="16">
        <f t="shared" si="104"/>
        <v>0</v>
      </c>
      <c r="CR101" s="16">
        <f t="shared" si="104"/>
        <v>0</v>
      </c>
    </row>
    <row r="102" spans="1:96" s="12" customFormat="1" ht="12.75" hidden="1">
      <c r="A102" s="17" t="s">
        <v>56</v>
      </c>
      <c r="B102" s="17" t="s">
        <v>52</v>
      </c>
      <c r="C102" s="17" t="s">
        <v>1</v>
      </c>
      <c r="D102" s="18" t="s">
        <v>130</v>
      </c>
      <c r="E102" s="19">
        <f t="shared" si="69"/>
        <v>28036205</v>
      </c>
      <c r="F102" s="19">
        <f aca="true" t="shared" si="105" ref="F102:BQ102">SUM(F103:F107)</f>
        <v>28036205</v>
      </c>
      <c r="G102" s="19">
        <f t="shared" si="105"/>
        <v>28036205</v>
      </c>
      <c r="H102" s="19">
        <f t="shared" si="105"/>
        <v>22752704</v>
      </c>
      <c r="I102" s="19">
        <f t="shared" si="105"/>
        <v>5217469</v>
      </c>
      <c r="J102" s="19">
        <f t="shared" si="105"/>
        <v>94</v>
      </c>
      <c r="K102" s="19">
        <f t="shared" si="105"/>
        <v>0</v>
      </c>
      <c r="L102" s="19">
        <f t="shared" si="105"/>
        <v>0</v>
      </c>
      <c r="M102" s="19">
        <f t="shared" si="105"/>
        <v>0</v>
      </c>
      <c r="N102" s="19">
        <f t="shared" si="105"/>
        <v>0</v>
      </c>
      <c r="O102" s="19">
        <f t="shared" si="105"/>
        <v>0</v>
      </c>
      <c r="P102" s="19">
        <f t="shared" si="105"/>
        <v>94</v>
      </c>
      <c r="Q102" s="19">
        <f t="shared" si="105"/>
        <v>0</v>
      </c>
      <c r="R102" s="19">
        <f t="shared" si="105"/>
        <v>0</v>
      </c>
      <c r="S102" s="19">
        <f t="shared" si="105"/>
        <v>0</v>
      </c>
      <c r="T102" s="19">
        <f t="shared" si="105"/>
        <v>0</v>
      </c>
      <c r="U102" s="19">
        <f t="shared" si="105"/>
        <v>60593</v>
      </c>
      <c r="V102" s="19">
        <f t="shared" si="105"/>
        <v>5345</v>
      </c>
      <c r="W102" s="19">
        <f t="shared" si="105"/>
        <v>0</v>
      </c>
      <c r="X102" s="19">
        <f t="shared" si="105"/>
        <v>0</v>
      </c>
      <c r="Y102" s="19">
        <f t="shared" si="105"/>
        <v>5250</v>
      </c>
      <c r="Z102" s="19">
        <f t="shared" si="105"/>
        <v>95</v>
      </c>
      <c r="AA102" s="19">
        <f t="shared" si="105"/>
        <v>0</v>
      </c>
      <c r="AB102" s="19">
        <f t="shared" si="105"/>
        <v>0</v>
      </c>
      <c r="AC102" s="19">
        <f t="shared" si="105"/>
        <v>0</v>
      </c>
      <c r="AD102" s="19">
        <f t="shared" si="105"/>
        <v>0</v>
      </c>
      <c r="AE102" s="19">
        <f t="shared" si="105"/>
        <v>0</v>
      </c>
      <c r="AF102" s="19">
        <f t="shared" si="105"/>
        <v>0</v>
      </c>
      <c r="AG102" s="19">
        <f t="shared" si="105"/>
        <v>0</v>
      </c>
      <c r="AH102" s="19">
        <f t="shared" si="105"/>
        <v>0</v>
      </c>
      <c r="AI102" s="19">
        <f t="shared" si="105"/>
        <v>0</v>
      </c>
      <c r="AJ102" s="19">
        <f t="shared" si="105"/>
        <v>0</v>
      </c>
      <c r="AK102" s="19">
        <f t="shared" si="105"/>
        <v>0</v>
      </c>
      <c r="AL102" s="19">
        <f t="shared" si="105"/>
        <v>0</v>
      </c>
      <c r="AM102" s="19">
        <f t="shared" si="105"/>
        <v>0</v>
      </c>
      <c r="AN102" s="19">
        <f t="shared" si="105"/>
        <v>0</v>
      </c>
      <c r="AO102" s="19">
        <f t="shared" si="105"/>
        <v>0</v>
      </c>
      <c r="AP102" s="19">
        <f t="shared" si="105"/>
        <v>0</v>
      </c>
      <c r="AQ102" s="19">
        <f t="shared" si="105"/>
        <v>0</v>
      </c>
      <c r="AR102" s="19">
        <f t="shared" si="105"/>
        <v>0</v>
      </c>
      <c r="AS102" s="19">
        <f t="shared" si="105"/>
        <v>0</v>
      </c>
      <c r="AT102" s="19">
        <f t="shared" si="105"/>
        <v>0</v>
      </c>
      <c r="AU102" s="19">
        <f t="shared" si="105"/>
        <v>0</v>
      </c>
      <c r="AV102" s="19">
        <f t="shared" si="105"/>
        <v>0</v>
      </c>
      <c r="AW102" s="19">
        <f t="shared" si="105"/>
        <v>0</v>
      </c>
      <c r="AX102" s="19">
        <f t="shared" si="105"/>
        <v>0</v>
      </c>
      <c r="AY102" s="19">
        <f t="shared" si="105"/>
        <v>0</v>
      </c>
      <c r="AZ102" s="19">
        <f t="shared" si="105"/>
        <v>0</v>
      </c>
      <c r="BA102" s="19">
        <f t="shared" si="105"/>
        <v>0</v>
      </c>
      <c r="BB102" s="19">
        <f t="shared" si="105"/>
        <v>0</v>
      </c>
      <c r="BC102" s="19">
        <f t="shared" si="105"/>
        <v>0</v>
      </c>
      <c r="BD102" s="19">
        <f t="shared" si="105"/>
        <v>0</v>
      </c>
      <c r="BE102" s="19">
        <f t="shared" si="105"/>
        <v>0</v>
      </c>
      <c r="BF102" s="19">
        <f t="shared" si="105"/>
        <v>0</v>
      </c>
      <c r="BG102" s="19">
        <f t="shared" si="105"/>
        <v>0</v>
      </c>
      <c r="BH102" s="19">
        <f t="shared" si="105"/>
        <v>0</v>
      </c>
      <c r="BI102" s="19">
        <f t="shared" si="105"/>
        <v>0</v>
      </c>
      <c r="BJ102" s="19">
        <f t="shared" si="105"/>
        <v>0</v>
      </c>
      <c r="BK102" s="19">
        <f t="shared" si="105"/>
        <v>0</v>
      </c>
      <c r="BL102" s="19">
        <f t="shared" si="105"/>
        <v>0</v>
      </c>
      <c r="BM102" s="19">
        <f t="shared" si="105"/>
        <v>0</v>
      </c>
      <c r="BN102" s="19">
        <f t="shared" si="105"/>
        <v>0</v>
      </c>
      <c r="BO102" s="19">
        <f t="shared" si="105"/>
        <v>0</v>
      </c>
      <c r="BP102" s="19">
        <f t="shared" si="105"/>
        <v>0</v>
      </c>
      <c r="BQ102" s="19">
        <f t="shared" si="105"/>
        <v>0</v>
      </c>
      <c r="BR102" s="19">
        <f aca="true" t="shared" si="106" ref="BR102:CR102">SUM(BR103:BR107)</f>
        <v>0</v>
      </c>
      <c r="BS102" s="19">
        <f t="shared" si="106"/>
        <v>0</v>
      </c>
      <c r="BT102" s="19">
        <f t="shared" si="106"/>
        <v>0</v>
      </c>
      <c r="BU102" s="19">
        <f t="shared" si="106"/>
        <v>0</v>
      </c>
      <c r="BV102" s="19">
        <f t="shared" si="106"/>
        <v>0</v>
      </c>
      <c r="BW102" s="19">
        <f t="shared" si="106"/>
        <v>0</v>
      </c>
      <c r="BX102" s="19">
        <f t="shared" si="106"/>
        <v>0</v>
      </c>
      <c r="BY102" s="19">
        <f t="shared" si="106"/>
        <v>0</v>
      </c>
      <c r="BZ102" s="19">
        <f t="shared" si="106"/>
        <v>0</v>
      </c>
      <c r="CA102" s="19">
        <f t="shared" si="72"/>
        <v>0</v>
      </c>
      <c r="CB102" s="19">
        <f t="shared" si="106"/>
        <v>0</v>
      </c>
      <c r="CC102" s="19">
        <f t="shared" si="106"/>
        <v>0</v>
      </c>
      <c r="CD102" s="19">
        <f t="shared" si="106"/>
        <v>0</v>
      </c>
      <c r="CE102" s="19">
        <f t="shared" si="106"/>
        <v>0</v>
      </c>
      <c r="CF102" s="19">
        <f t="shared" si="106"/>
        <v>0</v>
      </c>
      <c r="CG102" s="19">
        <f t="shared" si="106"/>
        <v>0</v>
      </c>
      <c r="CH102" s="19">
        <f t="shared" si="106"/>
        <v>0</v>
      </c>
      <c r="CI102" s="19">
        <f t="shared" si="106"/>
        <v>0</v>
      </c>
      <c r="CJ102" s="19">
        <f t="shared" si="106"/>
        <v>0</v>
      </c>
      <c r="CK102" s="19">
        <f t="shared" si="106"/>
        <v>0</v>
      </c>
      <c r="CL102" s="19">
        <f t="shared" si="106"/>
        <v>0</v>
      </c>
      <c r="CM102" s="19">
        <f t="shared" si="106"/>
        <v>0</v>
      </c>
      <c r="CN102" s="19">
        <f t="shared" si="106"/>
        <v>0</v>
      </c>
      <c r="CO102" s="19">
        <f t="shared" si="106"/>
        <v>0</v>
      </c>
      <c r="CP102" s="19">
        <f t="shared" si="106"/>
        <v>0</v>
      </c>
      <c r="CQ102" s="19">
        <f t="shared" si="106"/>
        <v>0</v>
      </c>
      <c r="CR102" s="19">
        <f t="shared" si="106"/>
        <v>0</v>
      </c>
    </row>
    <row r="103" spans="1:96" ht="12.75" hidden="1">
      <c r="A103" s="20" t="s">
        <v>1</v>
      </c>
      <c r="B103" s="20" t="s">
        <v>1</v>
      </c>
      <c r="C103" s="20" t="s">
        <v>29</v>
      </c>
      <c r="D103" s="23" t="s">
        <v>131</v>
      </c>
      <c r="E103" s="22">
        <f t="shared" si="69"/>
        <v>145210</v>
      </c>
      <c r="F103" s="22">
        <f t="shared" si="73"/>
        <v>145210</v>
      </c>
      <c r="G103" s="22">
        <f t="shared" si="74"/>
        <v>145210</v>
      </c>
      <c r="H103" s="22">
        <v>115076</v>
      </c>
      <c r="I103" s="22">
        <v>25913</v>
      </c>
      <c r="J103" s="22">
        <f t="shared" si="75"/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f t="shared" si="76"/>
        <v>0</v>
      </c>
      <c r="R103" s="22">
        <v>0</v>
      </c>
      <c r="S103" s="22">
        <v>0</v>
      </c>
      <c r="T103" s="22">
        <v>0</v>
      </c>
      <c r="U103" s="22">
        <v>4221</v>
      </c>
      <c r="V103" s="22">
        <f t="shared" si="77"/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f t="shared" si="78"/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f t="shared" si="79"/>
        <v>0</v>
      </c>
      <c r="AZ103" s="22">
        <f t="shared" si="80"/>
        <v>0</v>
      </c>
      <c r="BA103" s="22">
        <v>0</v>
      </c>
      <c r="BB103" s="22">
        <v>0</v>
      </c>
      <c r="BC103" s="22">
        <f t="shared" si="81"/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f t="shared" si="82"/>
        <v>0</v>
      </c>
      <c r="BI103" s="22">
        <v>0</v>
      </c>
      <c r="BJ103" s="22">
        <f t="shared" si="83"/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f t="shared" si="84"/>
        <v>0</v>
      </c>
      <c r="BV103" s="22">
        <v>0</v>
      </c>
      <c r="BW103" s="22">
        <f aca="true" t="shared" si="107" ref="BW103:BW108">BX103+CK103+CI103</f>
        <v>0</v>
      </c>
      <c r="BX103" s="22">
        <f aca="true" t="shared" si="108" ref="BX103:BX108">BY103+CA103+CF103</f>
        <v>0</v>
      </c>
      <c r="BY103" s="22">
        <f t="shared" si="85"/>
        <v>0</v>
      </c>
      <c r="BZ103" s="22">
        <v>0</v>
      </c>
      <c r="CA103" s="22">
        <f t="shared" si="72"/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f t="shared" si="86"/>
        <v>0</v>
      </c>
      <c r="CG103" s="22">
        <v>0</v>
      </c>
      <c r="CH103" s="22">
        <v>0</v>
      </c>
      <c r="CI103" s="22">
        <f t="shared" si="87"/>
        <v>0</v>
      </c>
      <c r="CJ103" s="22">
        <v>0</v>
      </c>
      <c r="CK103" s="22">
        <v>0</v>
      </c>
      <c r="CL103" s="22">
        <f aca="true" t="shared" si="109" ref="CL103:CM108">CM103</f>
        <v>0</v>
      </c>
      <c r="CM103" s="22">
        <f t="shared" si="109"/>
        <v>0</v>
      </c>
      <c r="CN103" s="22">
        <v>0</v>
      </c>
      <c r="CO103" s="22">
        <f t="shared" si="88"/>
        <v>0</v>
      </c>
      <c r="CP103" s="22">
        <f t="shared" si="89"/>
        <v>0</v>
      </c>
      <c r="CQ103" s="22">
        <v>0</v>
      </c>
      <c r="CR103" s="22">
        <v>0</v>
      </c>
    </row>
    <row r="104" spans="1:96" ht="12.75" hidden="1">
      <c r="A104" s="20" t="s">
        <v>1</v>
      </c>
      <c r="B104" s="20" t="s">
        <v>1</v>
      </c>
      <c r="C104" s="20" t="s">
        <v>29</v>
      </c>
      <c r="D104" s="23" t="s">
        <v>132</v>
      </c>
      <c r="E104" s="22">
        <f t="shared" si="69"/>
        <v>19933363</v>
      </c>
      <c r="F104" s="22">
        <f t="shared" si="73"/>
        <v>19933363</v>
      </c>
      <c r="G104" s="22">
        <f t="shared" si="74"/>
        <v>19933363</v>
      </c>
      <c r="H104" s="22">
        <f>16354482-88364</f>
        <v>16266118</v>
      </c>
      <c r="I104" s="22">
        <f>3738024-70779</f>
        <v>3667245</v>
      </c>
      <c r="J104" s="22">
        <f t="shared" si="75"/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f t="shared" si="76"/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f t="shared" si="77"/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f t="shared" si="78"/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f t="shared" si="79"/>
        <v>0</v>
      </c>
      <c r="AZ104" s="22">
        <f t="shared" si="80"/>
        <v>0</v>
      </c>
      <c r="BA104" s="22">
        <v>0</v>
      </c>
      <c r="BB104" s="22">
        <v>0</v>
      </c>
      <c r="BC104" s="22">
        <f t="shared" si="81"/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f t="shared" si="82"/>
        <v>0</v>
      </c>
      <c r="BI104" s="22">
        <v>0</v>
      </c>
      <c r="BJ104" s="22">
        <f t="shared" si="83"/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f t="shared" si="84"/>
        <v>0</v>
      </c>
      <c r="BV104" s="22">
        <v>0</v>
      </c>
      <c r="BW104" s="22">
        <f t="shared" si="107"/>
        <v>0</v>
      </c>
      <c r="BX104" s="22">
        <f t="shared" si="108"/>
        <v>0</v>
      </c>
      <c r="BY104" s="22">
        <f t="shared" si="85"/>
        <v>0</v>
      </c>
      <c r="BZ104" s="22">
        <v>0</v>
      </c>
      <c r="CA104" s="22">
        <f t="shared" si="72"/>
        <v>0</v>
      </c>
      <c r="CB104" s="22">
        <v>0</v>
      </c>
      <c r="CC104" s="22">
        <v>0</v>
      </c>
      <c r="CD104" s="22">
        <v>0</v>
      </c>
      <c r="CE104" s="22">
        <v>0</v>
      </c>
      <c r="CF104" s="22">
        <f t="shared" si="86"/>
        <v>0</v>
      </c>
      <c r="CG104" s="22">
        <v>0</v>
      </c>
      <c r="CH104" s="22">
        <v>0</v>
      </c>
      <c r="CI104" s="22">
        <f t="shared" si="87"/>
        <v>0</v>
      </c>
      <c r="CJ104" s="22">
        <v>0</v>
      </c>
      <c r="CK104" s="22">
        <v>0</v>
      </c>
      <c r="CL104" s="22">
        <f t="shared" si="109"/>
        <v>0</v>
      </c>
      <c r="CM104" s="22">
        <f t="shared" si="109"/>
        <v>0</v>
      </c>
      <c r="CN104" s="22">
        <v>0</v>
      </c>
      <c r="CO104" s="22">
        <f t="shared" si="88"/>
        <v>0</v>
      </c>
      <c r="CP104" s="22">
        <f t="shared" si="89"/>
        <v>0</v>
      </c>
      <c r="CQ104" s="22">
        <v>0</v>
      </c>
      <c r="CR104" s="22">
        <v>0</v>
      </c>
    </row>
    <row r="105" spans="1:96" ht="12.75" hidden="1">
      <c r="A105" s="20" t="s">
        <v>1</v>
      </c>
      <c r="B105" s="20" t="s">
        <v>1</v>
      </c>
      <c r="C105" s="20" t="s">
        <v>29</v>
      </c>
      <c r="D105" s="23" t="s">
        <v>133</v>
      </c>
      <c r="E105" s="22">
        <f t="shared" si="69"/>
        <v>410873</v>
      </c>
      <c r="F105" s="22">
        <f t="shared" si="73"/>
        <v>410873</v>
      </c>
      <c r="G105" s="22">
        <f t="shared" si="74"/>
        <v>410873</v>
      </c>
      <c r="H105" s="22">
        <v>322705</v>
      </c>
      <c r="I105" s="22">
        <v>72599</v>
      </c>
      <c r="J105" s="22">
        <f t="shared" si="75"/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f t="shared" si="76"/>
        <v>0</v>
      </c>
      <c r="R105" s="22">
        <v>0</v>
      </c>
      <c r="S105" s="22">
        <v>0</v>
      </c>
      <c r="T105" s="22">
        <v>0</v>
      </c>
      <c r="U105" s="22">
        <v>10224</v>
      </c>
      <c r="V105" s="22">
        <f t="shared" si="77"/>
        <v>5345</v>
      </c>
      <c r="W105" s="22">
        <v>0</v>
      </c>
      <c r="X105" s="22">
        <v>0</v>
      </c>
      <c r="Y105" s="22">
        <v>5250</v>
      </c>
      <c r="Z105" s="22">
        <v>95</v>
      </c>
      <c r="AA105" s="22">
        <v>0</v>
      </c>
      <c r="AB105" s="22">
        <v>0</v>
      </c>
      <c r="AC105" s="22">
        <v>0</v>
      </c>
      <c r="AD105" s="22">
        <v>0</v>
      </c>
      <c r="AE105" s="22">
        <f t="shared" si="78"/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f t="shared" si="79"/>
        <v>0</v>
      </c>
      <c r="AZ105" s="22">
        <f t="shared" si="80"/>
        <v>0</v>
      </c>
      <c r="BA105" s="22">
        <v>0</v>
      </c>
      <c r="BB105" s="22">
        <v>0</v>
      </c>
      <c r="BC105" s="22">
        <f t="shared" si="81"/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f t="shared" si="82"/>
        <v>0</v>
      </c>
      <c r="BI105" s="22">
        <v>0</v>
      </c>
      <c r="BJ105" s="22">
        <f t="shared" si="83"/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f t="shared" si="84"/>
        <v>0</v>
      </c>
      <c r="BV105" s="22">
        <v>0</v>
      </c>
      <c r="BW105" s="22">
        <f t="shared" si="107"/>
        <v>0</v>
      </c>
      <c r="BX105" s="22">
        <f t="shared" si="108"/>
        <v>0</v>
      </c>
      <c r="BY105" s="22">
        <f t="shared" si="85"/>
        <v>0</v>
      </c>
      <c r="BZ105" s="22">
        <v>0</v>
      </c>
      <c r="CA105" s="22">
        <f t="shared" si="72"/>
        <v>0</v>
      </c>
      <c r="CB105" s="22">
        <v>0</v>
      </c>
      <c r="CC105" s="22">
        <v>0</v>
      </c>
      <c r="CD105" s="22">
        <v>0</v>
      </c>
      <c r="CE105" s="22">
        <v>0</v>
      </c>
      <c r="CF105" s="22">
        <f t="shared" si="86"/>
        <v>0</v>
      </c>
      <c r="CG105" s="22">
        <v>0</v>
      </c>
      <c r="CH105" s="22">
        <v>0</v>
      </c>
      <c r="CI105" s="22">
        <f t="shared" si="87"/>
        <v>0</v>
      </c>
      <c r="CJ105" s="22">
        <v>0</v>
      </c>
      <c r="CK105" s="22">
        <v>0</v>
      </c>
      <c r="CL105" s="22">
        <f t="shared" si="109"/>
        <v>0</v>
      </c>
      <c r="CM105" s="22">
        <f t="shared" si="109"/>
        <v>0</v>
      </c>
      <c r="CN105" s="22">
        <v>0</v>
      </c>
      <c r="CO105" s="22">
        <f t="shared" si="88"/>
        <v>0</v>
      </c>
      <c r="CP105" s="22">
        <f t="shared" si="89"/>
        <v>0</v>
      </c>
      <c r="CQ105" s="22">
        <v>0</v>
      </c>
      <c r="CR105" s="22">
        <v>0</v>
      </c>
    </row>
    <row r="106" spans="1:96" ht="12.75" hidden="1">
      <c r="A106" s="20" t="s">
        <v>1</v>
      </c>
      <c r="B106" s="20" t="s">
        <v>1</v>
      </c>
      <c r="C106" s="20" t="s">
        <v>29</v>
      </c>
      <c r="D106" s="23" t="s">
        <v>491</v>
      </c>
      <c r="E106" s="22">
        <f t="shared" si="69"/>
        <v>244245</v>
      </c>
      <c r="F106" s="22">
        <f t="shared" si="73"/>
        <v>244245</v>
      </c>
      <c r="G106" s="22">
        <f t="shared" si="74"/>
        <v>244245</v>
      </c>
      <c r="H106" s="22">
        <v>194570</v>
      </c>
      <c r="I106" s="22">
        <v>46696</v>
      </c>
      <c r="J106" s="22">
        <f t="shared" si="75"/>
        <v>94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94</v>
      </c>
      <c r="Q106" s="22">
        <f t="shared" si="76"/>
        <v>0</v>
      </c>
      <c r="R106" s="22">
        <v>0</v>
      </c>
      <c r="S106" s="22">
        <v>0</v>
      </c>
      <c r="T106" s="22">
        <v>0</v>
      </c>
      <c r="U106" s="22">
        <v>2885</v>
      </c>
      <c r="V106" s="22">
        <f t="shared" si="77"/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f t="shared" si="78"/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f t="shared" si="79"/>
        <v>0</v>
      </c>
      <c r="AZ106" s="22">
        <f t="shared" si="80"/>
        <v>0</v>
      </c>
      <c r="BA106" s="22">
        <v>0</v>
      </c>
      <c r="BB106" s="22">
        <v>0</v>
      </c>
      <c r="BC106" s="22">
        <f t="shared" si="81"/>
        <v>0</v>
      </c>
      <c r="BD106" s="22">
        <v>0</v>
      </c>
      <c r="BE106" s="22">
        <v>0</v>
      </c>
      <c r="BF106" s="22">
        <v>0</v>
      </c>
      <c r="BG106" s="22">
        <v>0</v>
      </c>
      <c r="BH106" s="22">
        <f t="shared" si="82"/>
        <v>0</v>
      </c>
      <c r="BI106" s="22">
        <v>0</v>
      </c>
      <c r="BJ106" s="22">
        <f t="shared" si="83"/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f t="shared" si="84"/>
        <v>0</v>
      </c>
      <c r="BV106" s="22">
        <v>0</v>
      </c>
      <c r="BW106" s="22">
        <f t="shared" si="107"/>
        <v>0</v>
      </c>
      <c r="BX106" s="22">
        <f t="shared" si="108"/>
        <v>0</v>
      </c>
      <c r="BY106" s="22">
        <f t="shared" si="85"/>
        <v>0</v>
      </c>
      <c r="BZ106" s="22">
        <v>0</v>
      </c>
      <c r="CA106" s="22">
        <f t="shared" si="72"/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f t="shared" si="86"/>
        <v>0</v>
      </c>
      <c r="CG106" s="22">
        <v>0</v>
      </c>
      <c r="CH106" s="22">
        <v>0</v>
      </c>
      <c r="CI106" s="22">
        <f t="shared" si="87"/>
        <v>0</v>
      </c>
      <c r="CJ106" s="22">
        <v>0</v>
      </c>
      <c r="CK106" s="22">
        <v>0</v>
      </c>
      <c r="CL106" s="22">
        <f t="shared" si="109"/>
        <v>0</v>
      </c>
      <c r="CM106" s="22">
        <f t="shared" si="109"/>
        <v>0</v>
      </c>
      <c r="CN106" s="22">
        <v>0</v>
      </c>
      <c r="CO106" s="22">
        <f t="shared" si="88"/>
        <v>0</v>
      </c>
      <c r="CP106" s="22">
        <f t="shared" si="89"/>
        <v>0</v>
      </c>
      <c r="CQ106" s="22">
        <v>0</v>
      </c>
      <c r="CR106" s="22">
        <v>0</v>
      </c>
    </row>
    <row r="107" spans="1:96" ht="12.75" hidden="1">
      <c r="A107" s="20" t="s">
        <v>1</v>
      </c>
      <c r="B107" s="20" t="s">
        <v>1</v>
      </c>
      <c r="C107" s="20" t="s">
        <v>29</v>
      </c>
      <c r="D107" s="21" t="s">
        <v>134</v>
      </c>
      <c r="E107" s="22">
        <f t="shared" si="69"/>
        <v>7302514</v>
      </c>
      <c r="F107" s="22">
        <f t="shared" si="73"/>
        <v>7302514</v>
      </c>
      <c r="G107" s="22">
        <f t="shared" si="74"/>
        <v>7302514</v>
      </c>
      <c r="H107" s="22">
        <v>5854235</v>
      </c>
      <c r="I107" s="22">
        <v>1405016</v>
      </c>
      <c r="J107" s="22">
        <f t="shared" si="75"/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f t="shared" si="76"/>
        <v>0</v>
      </c>
      <c r="R107" s="22">
        <v>0</v>
      </c>
      <c r="S107" s="22">
        <v>0</v>
      </c>
      <c r="T107" s="22">
        <v>0</v>
      </c>
      <c r="U107" s="22">
        <v>43263</v>
      </c>
      <c r="V107" s="22">
        <f t="shared" si="77"/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f t="shared" si="78"/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f t="shared" si="79"/>
        <v>0</v>
      </c>
      <c r="AZ107" s="22">
        <f t="shared" si="80"/>
        <v>0</v>
      </c>
      <c r="BA107" s="22">
        <v>0</v>
      </c>
      <c r="BB107" s="22">
        <v>0</v>
      </c>
      <c r="BC107" s="22">
        <f t="shared" si="81"/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f t="shared" si="82"/>
        <v>0</v>
      </c>
      <c r="BI107" s="22">
        <v>0</v>
      </c>
      <c r="BJ107" s="22">
        <f t="shared" si="83"/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f t="shared" si="84"/>
        <v>0</v>
      </c>
      <c r="BV107" s="22">
        <v>0</v>
      </c>
      <c r="BW107" s="22">
        <f t="shared" si="107"/>
        <v>0</v>
      </c>
      <c r="BX107" s="22">
        <f t="shared" si="108"/>
        <v>0</v>
      </c>
      <c r="BY107" s="22">
        <f t="shared" si="85"/>
        <v>0</v>
      </c>
      <c r="BZ107" s="22">
        <v>0</v>
      </c>
      <c r="CA107" s="22">
        <f t="shared" si="72"/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f t="shared" si="86"/>
        <v>0</v>
      </c>
      <c r="CG107" s="22">
        <v>0</v>
      </c>
      <c r="CH107" s="22">
        <v>0</v>
      </c>
      <c r="CI107" s="22">
        <f t="shared" si="87"/>
        <v>0</v>
      </c>
      <c r="CJ107" s="22">
        <v>0</v>
      </c>
      <c r="CK107" s="22">
        <v>0</v>
      </c>
      <c r="CL107" s="22">
        <f t="shared" si="109"/>
        <v>0</v>
      </c>
      <c r="CM107" s="22">
        <f t="shared" si="109"/>
        <v>0</v>
      </c>
      <c r="CN107" s="22">
        <v>0</v>
      </c>
      <c r="CO107" s="22">
        <f t="shared" si="88"/>
        <v>0</v>
      </c>
      <c r="CP107" s="22">
        <f t="shared" si="89"/>
        <v>0</v>
      </c>
      <c r="CQ107" s="22">
        <v>0</v>
      </c>
      <c r="CR107" s="22">
        <v>0</v>
      </c>
    </row>
    <row r="108" spans="1:96" ht="12.75" hidden="1">
      <c r="A108" s="20"/>
      <c r="B108" s="20"/>
      <c r="C108" s="20"/>
      <c r="D108" s="21"/>
      <c r="E108" s="22">
        <f t="shared" si="69"/>
        <v>0</v>
      </c>
      <c r="F108" s="22">
        <f t="shared" si="73"/>
        <v>0</v>
      </c>
      <c r="G108" s="22">
        <f t="shared" si="74"/>
        <v>0</v>
      </c>
      <c r="H108" s="22"/>
      <c r="I108" s="22"/>
      <c r="J108" s="22">
        <f t="shared" si="75"/>
        <v>0</v>
      </c>
      <c r="K108" s="22"/>
      <c r="L108" s="22"/>
      <c r="M108" s="22"/>
      <c r="N108" s="22"/>
      <c r="O108" s="22"/>
      <c r="P108" s="22"/>
      <c r="Q108" s="22">
        <f t="shared" si="76"/>
        <v>0</v>
      </c>
      <c r="R108" s="22"/>
      <c r="S108" s="22"/>
      <c r="T108" s="22"/>
      <c r="U108" s="22"/>
      <c r="V108" s="22">
        <f t="shared" si="77"/>
        <v>0</v>
      </c>
      <c r="W108" s="22"/>
      <c r="X108" s="22"/>
      <c r="Y108" s="22"/>
      <c r="Z108" s="22"/>
      <c r="AA108" s="22"/>
      <c r="AB108" s="22"/>
      <c r="AC108" s="22"/>
      <c r="AD108" s="22"/>
      <c r="AE108" s="22">
        <f t="shared" si="78"/>
        <v>0</v>
      </c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>
        <f t="shared" si="79"/>
        <v>0</v>
      </c>
      <c r="AZ108" s="22">
        <f t="shared" si="80"/>
        <v>0</v>
      </c>
      <c r="BA108" s="22"/>
      <c r="BB108" s="22"/>
      <c r="BC108" s="22">
        <f t="shared" si="81"/>
        <v>0</v>
      </c>
      <c r="BD108" s="22"/>
      <c r="BE108" s="22"/>
      <c r="BF108" s="22"/>
      <c r="BG108" s="22"/>
      <c r="BH108" s="22">
        <f t="shared" si="82"/>
        <v>0</v>
      </c>
      <c r="BI108" s="22"/>
      <c r="BJ108" s="22">
        <f t="shared" si="83"/>
        <v>0</v>
      </c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>
        <f t="shared" si="84"/>
        <v>0</v>
      </c>
      <c r="BV108" s="22"/>
      <c r="BW108" s="22">
        <f t="shared" si="107"/>
        <v>0</v>
      </c>
      <c r="BX108" s="22">
        <f t="shared" si="108"/>
        <v>0</v>
      </c>
      <c r="BY108" s="22">
        <f t="shared" si="85"/>
        <v>0</v>
      </c>
      <c r="BZ108" s="22"/>
      <c r="CA108" s="22">
        <f t="shared" si="72"/>
        <v>0</v>
      </c>
      <c r="CB108" s="22"/>
      <c r="CC108" s="22"/>
      <c r="CD108" s="22"/>
      <c r="CE108" s="22"/>
      <c r="CF108" s="22">
        <f t="shared" si="86"/>
        <v>0</v>
      </c>
      <c r="CG108" s="22"/>
      <c r="CH108" s="22"/>
      <c r="CI108" s="22">
        <f t="shared" si="87"/>
        <v>0</v>
      </c>
      <c r="CJ108" s="22"/>
      <c r="CK108" s="22"/>
      <c r="CL108" s="22">
        <f t="shared" si="109"/>
        <v>0</v>
      </c>
      <c r="CM108" s="22">
        <f t="shared" si="109"/>
        <v>0</v>
      </c>
      <c r="CN108" s="22"/>
      <c r="CO108" s="22">
        <f t="shared" si="88"/>
        <v>0</v>
      </c>
      <c r="CP108" s="22">
        <f t="shared" si="89"/>
        <v>0</v>
      </c>
      <c r="CQ108" s="22"/>
      <c r="CR108" s="22"/>
    </row>
    <row r="109" spans="1:96" s="12" customFormat="1" ht="25.5" hidden="1">
      <c r="A109" s="14" t="s">
        <v>135</v>
      </c>
      <c r="B109" s="35"/>
      <c r="C109" s="14" t="s">
        <v>1</v>
      </c>
      <c r="D109" s="15" t="s">
        <v>136</v>
      </c>
      <c r="E109" s="16">
        <f t="shared" si="69"/>
        <v>12011957</v>
      </c>
      <c r="F109" s="16">
        <f aca="true" t="shared" si="110" ref="F109:BQ109">F110+F112</f>
        <v>12010185</v>
      </c>
      <c r="G109" s="16">
        <f t="shared" si="110"/>
        <v>11910185</v>
      </c>
      <c r="H109" s="16">
        <f t="shared" si="110"/>
        <v>9684426</v>
      </c>
      <c r="I109" s="16">
        <f t="shared" si="110"/>
        <v>2187188</v>
      </c>
      <c r="J109" s="16">
        <f t="shared" si="110"/>
        <v>9472</v>
      </c>
      <c r="K109" s="16">
        <f t="shared" si="110"/>
        <v>0</v>
      </c>
      <c r="L109" s="16">
        <f t="shared" si="110"/>
        <v>0</v>
      </c>
      <c r="M109" s="16">
        <f t="shared" si="110"/>
        <v>0</v>
      </c>
      <c r="N109" s="16">
        <f t="shared" si="110"/>
        <v>3641</v>
      </c>
      <c r="O109" s="16">
        <f t="shared" si="110"/>
        <v>5831</v>
      </c>
      <c r="P109" s="16">
        <f t="shared" si="110"/>
        <v>0</v>
      </c>
      <c r="Q109" s="16">
        <f t="shared" si="110"/>
        <v>0</v>
      </c>
      <c r="R109" s="16">
        <f t="shared" si="110"/>
        <v>0</v>
      </c>
      <c r="S109" s="16">
        <f t="shared" si="110"/>
        <v>0</v>
      </c>
      <c r="T109" s="16">
        <f t="shared" si="110"/>
        <v>0</v>
      </c>
      <c r="U109" s="16">
        <f t="shared" si="110"/>
        <v>23250</v>
      </c>
      <c r="V109" s="16">
        <f t="shared" si="110"/>
        <v>5849</v>
      </c>
      <c r="W109" s="16">
        <f t="shared" si="110"/>
        <v>0</v>
      </c>
      <c r="X109" s="16">
        <f t="shared" si="110"/>
        <v>2829</v>
      </c>
      <c r="Y109" s="16">
        <f t="shared" si="110"/>
        <v>3020</v>
      </c>
      <c r="Z109" s="16">
        <f t="shared" si="110"/>
        <v>0</v>
      </c>
      <c r="AA109" s="16">
        <f t="shared" si="110"/>
        <v>0</v>
      </c>
      <c r="AB109" s="16">
        <f t="shared" si="110"/>
        <v>0</v>
      </c>
      <c r="AC109" s="16">
        <f t="shared" si="110"/>
        <v>0</v>
      </c>
      <c r="AD109" s="16">
        <f t="shared" si="110"/>
        <v>0</v>
      </c>
      <c r="AE109" s="16">
        <f t="shared" si="110"/>
        <v>0</v>
      </c>
      <c r="AF109" s="16">
        <f t="shared" si="110"/>
        <v>0</v>
      </c>
      <c r="AG109" s="16">
        <f t="shared" si="110"/>
        <v>0</v>
      </c>
      <c r="AH109" s="16">
        <f t="shared" si="110"/>
        <v>0</v>
      </c>
      <c r="AI109" s="16">
        <f t="shared" si="110"/>
        <v>0</v>
      </c>
      <c r="AJ109" s="16">
        <f t="shared" si="110"/>
        <v>0</v>
      </c>
      <c r="AK109" s="16">
        <f t="shared" si="110"/>
        <v>0</v>
      </c>
      <c r="AL109" s="16">
        <f t="shared" si="110"/>
        <v>0</v>
      </c>
      <c r="AM109" s="16">
        <f t="shared" si="110"/>
        <v>0</v>
      </c>
      <c r="AN109" s="16">
        <f t="shared" si="110"/>
        <v>0</v>
      </c>
      <c r="AO109" s="16">
        <f t="shared" si="110"/>
        <v>0</v>
      </c>
      <c r="AP109" s="16">
        <f t="shared" si="110"/>
        <v>0</v>
      </c>
      <c r="AQ109" s="16">
        <f t="shared" si="110"/>
        <v>0</v>
      </c>
      <c r="AR109" s="16">
        <f t="shared" si="110"/>
        <v>0</v>
      </c>
      <c r="AS109" s="16">
        <f t="shared" si="110"/>
        <v>0</v>
      </c>
      <c r="AT109" s="16">
        <f t="shared" si="110"/>
        <v>0</v>
      </c>
      <c r="AU109" s="16">
        <f t="shared" si="110"/>
        <v>0</v>
      </c>
      <c r="AV109" s="16">
        <f t="shared" si="110"/>
        <v>0</v>
      </c>
      <c r="AW109" s="16">
        <f t="shared" si="110"/>
        <v>0</v>
      </c>
      <c r="AX109" s="16">
        <f t="shared" si="110"/>
        <v>0</v>
      </c>
      <c r="AY109" s="16">
        <f t="shared" si="110"/>
        <v>100000</v>
      </c>
      <c r="AZ109" s="16">
        <f t="shared" si="110"/>
        <v>0</v>
      </c>
      <c r="BA109" s="16">
        <f t="shared" si="110"/>
        <v>0</v>
      </c>
      <c r="BB109" s="16">
        <f t="shared" si="110"/>
        <v>0</v>
      </c>
      <c r="BC109" s="16">
        <f t="shared" si="110"/>
        <v>100000</v>
      </c>
      <c r="BD109" s="16">
        <f t="shared" si="110"/>
        <v>0</v>
      </c>
      <c r="BE109" s="16">
        <f t="shared" si="110"/>
        <v>100000</v>
      </c>
      <c r="BF109" s="16">
        <f t="shared" si="110"/>
        <v>0</v>
      </c>
      <c r="BG109" s="16">
        <f t="shared" si="110"/>
        <v>0</v>
      </c>
      <c r="BH109" s="16">
        <f t="shared" si="110"/>
        <v>0</v>
      </c>
      <c r="BI109" s="16">
        <f t="shared" si="110"/>
        <v>0</v>
      </c>
      <c r="BJ109" s="16">
        <f t="shared" si="110"/>
        <v>0</v>
      </c>
      <c r="BK109" s="16">
        <f t="shared" si="110"/>
        <v>0</v>
      </c>
      <c r="BL109" s="16">
        <f t="shared" si="110"/>
        <v>0</v>
      </c>
      <c r="BM109" s="16">
        <f t="shared" si="110"/>
        <v>0</v>
      </c>
      <c r="BN109" s="16">
        <f t="shared" si="110"/>
        <v>0</v>
      </c>
      <c r="BO109" s="16">
        <f t="shared" si="110"/>
        <v>0</v>
      </c>
      <c r="BP109" s="16">
        <f t="shared" si="110"/>
        <v>0</v>
      </c>
      <c r="BQ109" s="16">
        <f t="shared" si="110"/>
        <v>0</v>
      </c>
      <c r="BR109" s="16">
        <f aca="true" t="shared" si="111" ref="BR109:CR109">BR110+BR112</f>
        <v>0</v>
      </c>
      <c r="BS109" s="16">
        <f t="shared" si="111"/>
        <v>0</v>
      </c>
      <c r="BT109" s="16">
        <f t="shared" si="111"/>
        <v>0</v>
      </c>
      <c r="BU109" s="16">
        <f t="shared" si="111"/>
        <v>0</v>
      </c>
      <c r="BV109" s="16">
        <f t="shared" si="111"/>
        <v>0</v>
      </c>
      <c r="BW109" s="16">
        <f t="shared" si="111"/>
        <v>1772</v>
      </c>
      <c r="BX109" s="16">
        <f t="shared" si="111"/>
        <v>1772</v>
      </c>
      <c r="BY109" s="16">
        <f t="shared" si="111"/>
        <v>1772</v>
      </c>
      <c r="BZ109" s="16">
        <f t="shared" si="111"/>
        <v>1772</v>
      </c>
      <c r="CA109" s="16">
        <f t="shared" si="72"/>
        <v>0</v>
      </c>
      <c r="CB109" s="16">
        <f t="shared" si="111"/>
        <v>0</v>
      </c>
      <c r="CC109" s="16">
        <f t="shared" si="111"/>
        <v>0</v>
      </c>
      <c r="CD109" s="16">
        <f t="shared" si="111"/>
        <v>0</v>
      </c>
      <c r="CE109" s="16">
        <f t="shared" si="111"/>
        <v>0</v>
      </c>
      <c r="CF109" s="16">
        <f t="shared" si="111"/>
        <v>0</v>
      </c>
      <c r="CG109" s="16">
        <f t="shared" si="111"/>
        <v>0</v>
      </c>
      <c r="CH109" s="16">
        <f t="shared" si="111"/>
        <v>0</v>
      </c>
      <c r="CI109" s="16">
        <f t="shared" si="111"/>
        <v>0</v>
      </c>
      <c r="CJ109" s="16">
        <f t="shared" si="111"/>
        <v>0</v>
      </c>
      <c r="CK109" s="16">
        <f t="shared" si="111"/>
        <v>0</v>
      </c>
      <c r="CL109" s="16">
        <f t="shared" si="111"/>
        <v>0</v>
      </c>
      <c r="CM109" s="16">
        <f t="shared" si="111"/>
        <v>0</v>
      </c>
      <c r="CN109" s="16">
        <f t="shared" si="111"/>
        <v>0</v>
      </c>
      <c r="CO109" s="16">
        <f t="shared" si="111"/>
        <v>0</v>
      </c>
      <c r="CP109" s="16">
        <f t="shared" si="111"/>
        <v>0</v>
      </c>
      <c r="CQ109" s="16">
        <f t="shared" si="111"/>
        <v>0</v>
      </c>
      <c r="CR109" s="16">
        <f t="shared" si="111"/>
        <v>0</v>
      </c>
    </row>
    <row r="110" spans="1:96" s="12" customFormat="1" ht="12.75" hidden="1">
      <c r="A110" s="17" t="s">
        <v>108</v>
      </c>
      <c r="B110" s="17" t="s">
        <v>7</v>
      </c>
      <c r="C110" s="17" t="s">
        <v>1</v>
      </c>
      <c r="D110" s="25" t="s">
        <v>137</v>
      </c>
      <c r="E110" s="19">
        <f t="shared" si="69"/>
        <v>9117789</v>
      </c>
      <c r="F110" s="19">
        <f aca="true" t="shared" si="112" ref="F110:BQ110">F111</f>
        <v>9117789</v>
      </c>
      <c r="G110" s="19">
        <f t="shared" si="112"/>
        <v>9017789</v>
      </c>
      <c r="H110" s="19">
        <f t="shared" si="112"/>
        <v>7356430</v>
      </c>
      <c r="I110" s="19">
        <f t="shared" si="112"/>
        <v>1661359</v>
      </c>
      <c r="J110" s="19">
        <f t="shared" si="112"/>
        <v>0</v>
      </c>
      <c r="K110" s="19">
        <f t="shared" si="112"/>
        <v>0</v>
      </c>
      <c r="L110" s="19">
        <f t="shared" si="112"/>
        <v>0</v>
      </c>
      <c r="M110" s="19">
        <f t="shared" si="112"/>
        <v>0</v>
      </c>
      <c r="N110" s="19">
        <f t="shared" si="112"/>
        <v>0</v>
      </c>
      <c r="O110" s="19">
        <f t="shared" si="112"/>
        <v>0</v>
      </c>
      <c r="P110" s="19">
        <f t="shared" si="112"/>
        <v>0</v>
      </c>
      <c r="Q110" s="19">
        <f t="shared" si="112"/>
        <v>0</v>
      </c>
      <c r="R110" s="19">
        <f t="shared" si="112"/>
        <v>0</v>
      </c>
      <c r="S110" s="19">
        <f t="shared" si="112"/>
        <v>0</v>
      </c>
      <c r="T110" s="19">
        <f t="shared" si="112"/>
        <v>0</v>
      </c>
      <c r="U110" s="19">
        <f t="shared" si="112"/>
        <v>0</v>
      </c>
      <c r="V110" s="19">
        <f t="shared" si="112"/>
        <v>0</v>
      </c>
      <c r="W110" s="19">
        <f t="shared" si="112"/>
        <v>0</v>
      </c>
      <c r="X110" s="19">
        <f t="shared" si="112"/>
        <v>0</v>
      </c>
      <c r="Y110" s="19">
        <f t="shared" si="112"/>
        <v>0</v>
      </c>
      <c r="Z110" s="19">
        <f t="shared" si="112"/>
        <v>0</v>
      </c>
      <c r="AA110" s="19">
        <f t="shared" si="112"/>
        <v>0</v>
      </c>
      <c r="AB110" s="19">
        <f t="shared" si="112"/>
        <v>0</v>
      </c>
      <c r="AC110" s="19">
        <f t="shared" si="112"/>
        <v>0</v>
      </c>
      <c r="AD110" s="19">
        <f t="shared" si="112"/>
        <v>0</v>
      </c>
      <c r="AE110" s="19">
        <f t="shared" si="112"/>
        <v>0</v>
      </c>
      <c r="AF110" s="19">
        <f t="shared" si="112"/>
        <v>0</v>
      </c>
      <c r="AG110" s="19">
        <f t="shared" si="112"/>
        <v>0</v>
      </c>
      <c r="AH110" s="19">
        <f t="shared" si="112"/>
        <v>0</v>
      </c>
      <c r="AI110" s="19">
        <f t="shared" si="112"/>
        <v>0</v>
      </c>
      <c r="AJ110" s="19">
        <f t="shared" si="112"/>
        <v>0</v>
      </c>
      <c r="AK110" s="19">
        <f t="shared" si="112"/>
        <v>0</v>
      </c>
      <c r="AL110" s="19">
        <f t="shared" si="112"/>
        <v>0</v>
      </c>
      <c r="AM110" s="19">
        <f t="shared" si="112"/>
        <v>0</v>
      </c>
      <c r="AN110" s="19">
        <f t="shared" si="112"/>
        <v>0</v>
      </c>
      <c r="AO110" s="19">
        <f t="shared" si="112"/>
        <v>0</v>
      </c>
      <c r="AP110" s="19">
        <f t="shared" si="112"/>
        <v>0</v>
      </c>
      <c r="AQ110" s="19">
        <f t="shared" si="112"/>
        <v>0</v>
      </c>
      <c r="AR110" s="19">
        <f t="shared" si="112"/>
        <v>0</v>
      </c>
      <c r="AS110" s="19">
        <f t="shared" si="112"/>
        <v>0</v>
      </c>
      <c r="AT110" s="19">
        <f t="shared" si="112"/>
        <v>0</v>
      </c>
      <c r="AU110" s="19">
        <f t="shared" si="112"/>
        <v>0</v>
      </c>
      <c r="AV110" s="19">
        <f t="shared" si="112"/>
        <v>0</v>
      </c>
      <c r="AW110" s="19">
        <f t="shared" si="112"/>
        <v>0</v>
      </c>
      <c r="AX110" s="19">
        <f t="shared" si="112"/>
        <v>0</v>
      </c>
      <c r="AY110" s="19">
        <f t="shared" si="112"/>
        <v>100000</v>
      </c>
      <c r="AZ110" s="19">
        <f t="shared" si="112"/>
        <v>0</v>
      </c>
      <c r="BA110" s="19">
        <f t="shared" si="112"/>
        <v>0</v>
      </c>
      <c r="BB110" s="19">
        <f t="shared" si="112"/>
        <v>0</v>
      </c>
      <c r="BC110" s="19">
        <f t="shared" si="112"/>
        <v>100000</v>
      </c>
      <c r="BD110" s="19">
        <f t="shared" si="112"/>
        <v>0</v>
      </c>
      <c r="BE110" s="19">
        <f t="shared" si="112"/>
        <v>100000</v>
      </c>
      <c r="BF110" s="19">
        <f t="shared" si="112"/>
        <v>0</v>
      </c>
      <c r="BG110" s="19">
        <f t="shared" si="112"/>
        <v>0</v>
      </c>
      <c r="BH110" s="19">
        <f t="shared" si="112"/>
        <v>0</v>
      </c>
      <c r="BI110" s="19">
        <f t="shared" si="112"/>
        <v>0</v>
      </c>
      <c r="BJ110" s="19">
        <f t="shared" si="112"/>
        <v>0</v>
      </c>
      <c r="BK110" s="19">
        <f t="shared" si="112"/>
        <v>0</v>
      </c>
      <c r="BL110" s="19">
        <f t="shared" si="112"/>
        <v>0</v>
      </c>
      <c r="BM110" s="19">
        <f t="shared" si="112"/>
        <v>0</v>
      </c>
      <c r="BN110" s="19">
        <f t="shared" si="112"/>
        <v>0</v>
      </c>
      <c r="BO110" s="19">
        <f t="shared" si="112"/>
        <v>0</v>
      </c>
      <c r="BP110" s="19">
        <f t="shared" si="112"/>
        <v>0</v>
      </c>
      <c r="BQ110" s="19">
        <f t="shared" si="112"/>
        <v>0</v>
      </c>
      <c r="BR110" s="19">
        <f aca="true" t="shared" si="113" ref="BR110:CR110">BR111</f>
        <v>0</v>
      </c>
      <c r="BS110" s="19">
        <f t="shared" si="113"/>
        <v>0</v>
      </c>
      <c r="BT110" s="19">
        <f t="shared" si="113"/>
        <v>0</v>
      </c>
      <c r="BU110" s="19">
        <f t="shared" si="113"/>
        <v>0</v>
      </c>
      <c r="BV110" s="19">
        <f t="shared" si="113"/>
        <v>0</v>
      </c>
      <c r="BW110" s="19">
        <f t="shared" si="113"/>
        <v>0</v>
      </c>
      <c r="BX110" s="19">
        <f t="shared" si="113"/>
        <v>0</v>
      </c>
      <c r="BY110" s="19">
        <f t="shared" si="113"/>
        <v>0</v>
      </c>
      <c r="BZ110" s="19">
        <f t="shared" si="113"/>
        <v>0</v>
      </c>
      <c r="CA110" s="19">
        <f t="shared" si="72"/>
        <v>0</v>
      </c>
      <c r="CB110" s="19">
        <f t="shared" si="113"/>
        <v>0</v>
      </c>
      <c r="CC110" s="19">
        <f t="shared" si="113"/>
        <v>0</v>
      </c>
      <c r="CD110" s="19">
        <f t="shared" si="113"/>
        <v>0</v>
      </c>
      <c r="CE110" s="19">
        <f t="shared" si="113"/>
        <v>0</v>
      </c>
      <c r="CF110" s="19">
        <f t="shared" si="113"/>
        <v>0</v>
      </c>
      <c r="CG110" s="19">
        <f t="shared" si="113"/>
        <v>0</v>
      </c>
      <c r="CH110" s="19">
        <f t="shared" si="113"/>
        <v>0</v>
      </c>
      <c r="CI110" s="19">
        <f t="shared" si="113"/>
        <v>0</v>
      </c>
      <c r="CJ110" s="19">
        <f t="shared" si="113"/>
        <v>0</v>
      </c>
      <c r="CK110" s="19">
        <f t="shared" si="113"/>
        <v>0</v>
      </c>
      <c r="CL110" s="19">
        <f t="shared" si="113"/>
        <v>0</v>
      </c>
      <c r="CM110" s="19">
        <f t="shared" si="113"/>
        <v>0</v>
      </c>
      <c r="CN110" s="19">
        <f t="shared" si="113"/>
        <v>0</v>
      </c>
      <c r="CO110" s="19">
        <f t="shared" si="113"/>
        <v>0</v>
      </c>
      <c r="CP110" s="19">
        <f t="shared" si="113"/>
        <v>0</v>
      </c>
      <c r="CQ110" s="19">
        <f t="shared" si="113"/>
        <v>0</v>
      </c>
      <c r="CR110" s="19">
        <f t="shared" si="113"/>
        <v>0</v>
      </c>
    </row>
    <row r="111" spans="1:96" ht="12.75" hidden="1">
      <c r="A111" s="20" t="s">
        <v>1</v>
      </c>
      <c r="B111" s="20" t="s">
        <v>1</v>
      </c>
      <c r="C111" s="20" t="s">
        <v>29</v>
      </c>
      <c r="D111" s="23" t="s">
        <v>138</v>
      </c>
      <c r="E111" s="22">
        <f t="shared" si="69"/>
        <v>9117789</v>
      </c>
      <c r="F111" s="22">
        <f t="shared" si="73"/>
        <v>9117789</v>
      </c>
      <c r="G111" s="22">
        <f t="shared" si="74"/>
        <v>9017789</v>
      </c>
      <c r="H111" s="22">
        <f>7498017-141587</f>
        <v>7356430</v>
      </c>
      <c r="I111" s="22">
        <v>1661359</v>
      </c>
      <c r="J111" s="22">
        <f t="shared" si="75"/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f t="shared" si="76"/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f t="shared" si="77"/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f t="shared" si="78"/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22">
        <v>0</v>
      </c>
      <c r="AW111" s="22">
        <v>0</v>
      </c>
      <c r="AX111" s="22">
        <v>0</v>
      </c>
      <c r="AY111" s="22">
        <f t="shared" si="79"/>
        <v>100000</v>
      </c>
      <c r="AZ111" s="22">
        <f t="shared" si="80"/>
        <v>0</v>
      </c>
      <c r="BA111" s="22">
        <v>0</v>
      </c>
      <c r="BB111" s="22">
        <v>0</v>
      </c>
      <c r="BC111" s="22">
        <f t="shared" si="81"/>
        <v>100000</v>
      </c>
      <c r="BD111" s="22">
        <v>0</v>
      </c>
      <c r="BE111" s="22">
        <v>100000</v>
      </c>
      <c r="BF111" s="22">
        <v>0</v>
      </c>
      <c r="BG111" s="22">
        <v>0</v>
      </c>
      <c r="BH111" s="22">
        <f t="shared" si="82"/>
        <v>0</v>
      </c>
      <c r="BI111" s="22">
        <v>0</v>
      </c>
      <c r="BJ111" s="22">
        <f t="shared" si="83"/>
        <v>0</v>
      </c>
      <c r="BK111" s="22">
        <v>0</v>
      </c>
      <c r="BL111" s="22">
        <v>0</v>
      </c>
      <c r="BM111" s="22">
        <v>0</v>
      </c>
      <c r="BN111" s="22">
        <v>0</v>
      </c>
      <c r="BO111" s="22">
        <v>0</v>
      </c>
      <c r="BP111" s="22">
        <v>0</v>
      </c>
      <c r="BQ111" s="22">
        <v>0</v>
      </c>
      <c r="BR111" s="22">
        <v>0</v>
      </c>
      <c r="BS111" s="22">
        <v>0</v>
      </c>
      <c r="BT111" s="22">
        <v>0</v>
      </c>
      <c r="BU111" s="22">
        <f t="shared" si="84"/>
        <v>0</v>
      </c>
      <c r="BV111" s="22">
        <v>0</v>
      </c>
      <c r="BW111" s="22">
        <f>BX111+CK111+CI111</f>
        <v>0</v>
      </c>
      <c r="BX111" s="22">
        <f>BY111+CA111+CF111</f>
        <v>0</v>
      </c>
      <c r="BY111" s="22">
        <f t="shared" si="85"/>
        <v>0</v>
      </c>
      <c r="BZ111" s="22">
        <v>0</v>
      </c>
      <c r="CA111" s="22">
        <f t="shared" si="72"/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f t="shared" si="86"/>
        <v>0</v>
      </c>
      <c r="CG111" s="22">
        <v>0</v>
      </c>
      <c r="CH111" s="22">
        <v>0</v>
      </c>
      <c r="CI111" s="22">
        <f t="shared" si="87"/>
        <v>0</v>
      </c>
      <c r="CJ111" s="22">
        <v>0</v>
      </c>
      <c r="CK111" s="22">
        <v>0</v>
      </c>
      <c r="CL111" s="22">
        <f>CM111</f>
        <v>0</v>
      </c>
      <c r="CM111" s="22">
        <f>CN111</f>
        <v>0</v>
      </c>
      <c r="CN111" s="22">
        <v>0</v>
      </c>
      <c r="CO111" s="22">
        <f t="shared" si="88"/>
        <v>0</v>
      </c>
      <c r="CP111" s="22">
        <f t="shared" si="89"/>
        <v>0</v>
      </c>
      <c r="CQ111" s="22">
        <v>0</v>
      </c>
      <c r="CR111" s="22">
        <v>0</v>
      </c>
    </row>
    <row r="112" spans="1:96" s="12" customFormat="1" ht="12.75" hidden="1">
      <c r="A112" s="17" t="s">
        <v>108</v>
      </c>
      <c r="B112" s="17" t="s">
        <v>52</v>
      </c>
      <c r="C112" s="17" t="s">
        <v>1</v>
      </c>
      <c r="D112" s="25" t="s">
        <v>139</v>
      </c>
      <c r="E112" s="19">
        <f t="shared" si="69"/>
        <v>2894168</v>
      </c>
      <c r="F112" s="19">
        <f aca="true" t="shared" si="114" ref="F112:BQ112">F113</f>
        <v>2892396</v>
      </c>
      <c r="G112" s="19">
        <f t="shared" si="114"/>
        <v>2892396</v>
      </c>
      <c r="H112" s="19">
        <f t="shared" si="114"/>
        <v>2327996</v>
      </c>
      <c r="I112" s="19">
        <f t="shared" si="114"/>
        <v>525829</v>
      </c>
      <c r="J112" s="19">
        <f t="shared" si="114"/>
        <v>9472</v>
      </c>
      <c r="K112" s="19">
        <f t="shared" si="114"/>
        <v>0</v>
      </c>
      <c r="L112" s="19">
        <f t="shared" si="114"/>
        <v>0</v>
      </c>
      <c r="M112" s="19">
        <f t="shared" si="114"/>
        <v>0</v>
      </c>
      <c r="N112" s="19">
        <f t="shared" si="114"/>
        <v>3641</v>
      </c>
      <c r="O112" s="19">
        <f t="shared" si="114"/>
        <v>5831</v>
      </c>
      <c r="P112" s="19">
        <f t="shared" si="114"/>
        <v>0</v>
      </c>
      <c r="Q112" s="19">
        <f t="shared" si="114"/>
        <v>0</v>
      </c>
      <c r="R112" s="19">
        <f t="shared" si="114"/>
        <v>0</v>
      </c>
      <c r="S112" s="19">
        <f t="shared" si="114"/>
        <v>0</v>
      </c>
      <c r="T112" s="19">
        <f t="shared" si="114"/>
        <v>0</v>
      </c>
      <c r="U112" s="19">
        <f t="shared" si="114"/>
        <v>23250</v>
      </c>
      <c r="V112" s="19">
        <f t="shared" si="114"/>
        <v>5849</v>
      </c>
      <c r="W112" s="19">
        <f t="shared" si="114"/>
        <v>0</v>
      </c>
      <c r="X112" s="19">
        <f t="shared" si="114"/>
        <v>2829</v>
      </c>
      <c r="Y112" s="19">
        <f t="shared" si="114"/>
        <v>3020</v>
      </c>
      <c r="Z112" s="19">
        <f t="shared" si="114"/>
        <v>0</v>
      </c>
      <c r="AA112" s="19">
        <f t="shared" si="114"/>
        <v>0</v>
      </c>
      <c r="AB112" s="19">
        <f t="shared" si="114"/>
        <v>0</v>
      </c>
      <c r="AC112" s="19">
        <f t="shared" si="114"/>
        <v>0</v>
      </c>
      <c r="AD112" s="19">
        <f t="shared" si="114"/>
        <v>0</v>
      </c>
      <c r="AE112" s="19">
        <f t="shared" si="114"/>
        <v>0</v>
      </c>
      <c r="AF112" s="19">
        <f t="shared" si="114"/>
        <v>0</v>
      </c>
      <c r="AG112" s="19">
        <f t="shared" si="114"/>
        <v>0</v>
      </c>
      <c r="AH112" s="19">
        <f t="shared" si="114"/>
        <v>0</v>
      </c>
      <c r="AI112" s="19">
        <f t="shared" si="114"/>
        <v>0</v>
      </c>
      <c r="AJ112" s="19">
        <f t="shared" si="114"/>
        <v>0</v>
      </c>
      <c r="AK112" s="19">
        <f t="shared" si="114"/>
        <v>0</v>
      </c>
      <c r="AL112" s="19">
        <f t="shared" si="114"/>
        <v>0</v>
      </c>
      <c r="AM112" s="19">
        <f t="shared" si="114"/>
        <v>0</v>
      </c>
      <c r="AN112" s="19">
        <f t="shared" si="114"/>
        <v>0</v>
      </c>
      <c r="AO112" s="19">
        <f t="shared" si="114"/>
        <v>0</v>
      </c>
      <c r="AP112" s="19">
        <f t="shared" si="114"/>
        <v>0</v>
      </c>
      <c r="AQ112" s="19">
        <f t="shared" si="114"/>
        <v>0</v>
      </c>
      <c r="AR112" s="19">
        <f t="shared" si="114"/>
        <v>0</v>
      </c>
      <c r="AS112" s="19">
        <f t="shared" si="114"/>
        <v>0</v>
      </c>
      <c r="AT112" s="19">
        <f t="shared" si="114"/>
        <v>0</v>
      </c>
      <c r="AU112" s="19">
        <f t="shared" si="114"/>
        <v>0</v>
      </c>
      <c r="AV112" s="19">
        <f t="shared" si="114"/>
        <v>0</v>
      </c>
      <c r="AW112" s="19">
        <f t="shared" si="114"/>
        <v>0</v>
      </c>
      <c r="AX112" s="19">
        <f t="shared" si="114"/>
        <v>0</v>
      </c>
      <c r="AY112" s="19">
        <f t="shared" si="114"/>
        <v>0</v>
      </c>
      <c r="AZ112" s="19">
        <f t="shared" si="114"/>
        <v>0</v>
      </c>
      <c r="BA112" s="19">
        <f t="shared" si="114"/>
        <v>0</v>
      </c>
      <c r="BB112" s="19">
        <f t="shared" si="114"/>
        <v>0</v>
      </c>
      <c r="BC112" s="19">
        <f t="shared" si="114"/>
        <v>0</v>
      </c>
      <c r="BD112" s="19">
        <f t="shared" si="114"/>
        <v>0</v>
      </c>
      <c r="BE112" s="19">
        <f t="shared" si="114"/>
        <v>0</v>
      </c>
      <c r="BF112" s="19">
        <f t="shared" si="114"/>
        <v>0</v>
      </c>
      <c r="BG112" s="19">
        <f t="shared" si="114"/>
        <v>0</v>
      </c>
      <c r="BH112" s="19">
        <f t="shared" si="114"/>
        <v>0</v>
      </c>
      <c r="BI112" s="19">
        <f t="shared" si="114"/>
        <v>0</v>
      </c>
      <c r="BJ112" s="19">
        <f t="shared" si="114"/>
        <v>0</v>
      </c>
      <c r="BK112" s="19">
        <f t="shared" si="114"/>
        <v>0</v>
      </c>
      <c r="BL112" s="19">
        <f t="shared" si="114"/>
        <v>0</v>
      </c>
      <c r="BM112" s="19">
        <f t="shared" si="114"/>
        <v>0</v>
      </c>
      <c r="BN112" s="19">
        <f t="shared" si="114"/>
        <v>0</v>
      </c>
      <c r="BO112" s="19">
        <f t="shared" si="114"/>
        <v>0</v>
      </c>
      <c r="BP112" s="19">
        <f t="shared" si="114"/>
        <v>0</v>
      </c>
      <c r="BQ112" s="19">
        <f t="shared" si="114"/>
        <v>0</v>
      </c>
      <c r="BR112" s="19">
        <f aca="true" t="shared" si="115" ref="BR112:CR112">BR113</f>
        <v>0</v>
      </c>
      <c r="BS112" s="19">
        <f t="shared" si="115"/>
        <v>0</v>
      </c>
      <c r="BT112" s="19">
        <f t="shared" si="115"/>
        <v>0</v>
      </c>
      <c r="BU112" s="19">
        <f t="shared" si="115"/>
        <v>0</v>
      </c>
      <c r="BV112" s="19">
        <f t="shared" si="115"/>
        <v>0</v>
      </c>
      <c r="BW112" s="19">
        <f t="shared" si="115"/>
        <v>1772</v>
      </c>
      <c r="BX112" s="19">
        <f t="shared" si="115"/>
        <v>1772</v>
      </c>
      <c r="BY112" s="19">
        <f t="shared" si="115"/>
        <v>1772</v>
      </c>
      <c r="BZ112" s="19">
        <f t="shared" si="115"/>
        <v>1772</v>
      </c>
      <c r="CA112" s="19">
        <f t="shared" si="72"/>
        <v>0</v>
      </c>
      <c r="CB112" s="19">
        <f t="shared" si="115"/>
        <v>0</v>
      </c>
      <c r="CC112" s="19">
        <f t="shared" si="115"/>
        <v>0</v>
      </c>
      <c r="CD112" s="19">
        <f t="shared" si="115"/>
        <v>0</v>
      </c>
      <c r="CE112" s="19">
        <f t="shared" si="115"/>
        <v>0</v>
      </c>
      <c r="CF112" s="19">
        <f t="shared" si="115"/>
        <v>0</v>
      </c>
      <c r="CG112" s="19">
        <f t="shared" si="115"/>
        <v>0</v>
      </c>
      <c r="CH112" s="19">
        <f t="shared" si="115"/>
        <v>0</v>
      </c>
      <c r="CI112" s="19">
        <f t="shared" si="115"/>
        <v>0</v>
      </c>
      <c r="CJ112" s="19">
        <f t="shared" si="115"/>
        <v>0</v>
      </c>
      <c r="CK112" s="19">
        <f t="shared" si="115"/>
        <v>0</v>
      </c>
      <c r="CL112" s="19">
        <f t="shared" si="115"/>
        <v>0</v>
      </c>
      <c r="CM112" s="19">
        <f t="shared" si="115"/>
        <v>0</v>
      </c>
      <c r="CN112" s="19">
        <f t="shared" si="115"/>
        <v>0</v>
      </c>
      <c r="CO112" s="19">
        <f t="shared" si="115"/>
        <v>0</v>
      </c>
      <c r="CP112" s="19">
        <f t="shared" si="115"/>
        <v>0</v>
      </c>
      <c r="CQ112" s="19">
        <f t="shared" si="115"/>
        <v>0</v>
      </c>
      <c r="CR112" s="19">
        <f t="shared" si="115"/>
        <v>0</v>
      </c>
    </row>
    <row r="113" spans="1:96" ht="12.75" hidden="1">
      <c r="A113" s="20" t="s">
        <v>1</v>
      </c>
      <c r="B113" s="20" t="s">
        <v>1</v>
      </c>
      <c r="C113" s="20" t="s">
        <v>29</v>
      </c>
      <c r="D113" s="23" t="s">
        <v>140</v>
      </c>
      <c r="E113" s="22">
        <f t="shared" si="69"/>
        <v>2894168</v>
      </c>
      <c r="F113" s="22">
        <f t="shared" si="73"/>
        <v>2892396</v>
      </c>
      <c r="G113" s="22">
        <f t="shared" si="74"/>
        <v>2892396</v>
      </c>
      <c r="H113" s="22">
        <v>2327996</v>
      </c>
      <c r="I113" s="22">
        <v>525829</v>
      </c>
      <c r="J113" s="22">
        <f t="shared" si="75"/>
        <v>9472</v>
      </c>
      <c r="K113" s="22">
        <v>0</v>
      </c>
      <c r="L113" s="22">
        <v>0</v>
      </c>
      <c r="M113" s="22">
        <v>0</v>
      </c>
      <c r="N113" s="22">
        <v>3641</v>
      </c>
      <c r="O113" s="22">
        <v>5831</v>
      </c>
      <c r="P113" s="22">
        <v>0</v>
      </c>
      <c r="Q113" s="22">
        <f t="shared" si="76"/>
        <v>0</v>
      </c>
      <c r="R113" s="22">
        <v>0</v>
      </c>
      <c r="S113" s="22">
        <v>0</v>
      </c>
      <c r="T113" s="22">
        <v>0</v>
      </c>
      <c r="U113" s="22">
        <v>23250</v>
      </c>
      <c r="V113" s="22">
        <f t="shared" si="77"/>
        <v>5849</v>
      </c>
      <c r="W113" s="22">
        <v>0</v>
      </c>
      <c r="X113" s="22">
        <v>2829</v>
      </c>
      <c r="Y113" s="22">
        <v>3020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f t="shared" si="78"/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f t="shared" si="79"/>
        <v>0</v>
      </c>
      <c r="AZ113" s="22">
        <f t="shared" si="80"/>
        <v>0</v>
      </c>
      <c r="BA113" s="22">
        <v>0</v>
      </c>
      <c r="BB113" s="22">
        <v>0</v>
      </c>
      <c r="BC113" s="22">
        <f t="shared" si="81"/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f t="shared" si="82"/>
        <v>0</v>
      </c>
      <c r="BI113" s="22">
        <v>0</v>
      </c>
      <c r="BJ113" s="22">
        <f t="shared" si="83"/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f t="shared" si="84"/>
        <v>0</v>
      </c>
      <c r="BV113" s="22">
        <v>0</v>
      </c>
      <c r="BW113" s="22">
        <f>BX113+CK113+CI113</f>
        <v>1772</v>
      </c>
      <c r="BX113" s="22">
        <f>BY113+CA113+CF113</f>
        <v>1772</v>
      </c>
      <c r="BY113" s="22">
        <f t="shared" si="85"/>
        <v>1772</v>
      </c>
      <c r="BZ113" s="22">
        <v>1772</v>
      </c>
      <c r="CA113" s="22">
        <f t="shared" si="72"/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f t="shared" si="86"/>
        <v>0</v>
      </c>
      <c r="CG113" s="22">
        <v>0</v>
      </c>
      <c r="CH113" s="22">
        <v>0</v>
      </c>
      <c r="CI113" s="22">
        <f t="shared" si="87"/>
        <v>0</v>
      </c>
      <c r="CJ113" s="22">
        <v>0</v>
      </c>
      <c r="CK113" s="22">
        <v>0</v>
      </c>
      <c r="CL113" s="22">
        <f>CM113</f>
        <v>0</v>
      </c>
      <c r="CM113" s="22">
        <f>CN113</f>
        <v>0</v>
      </c>
      <c r="CN113" s="22">
        <v>0</v>
      </c>
      <c r="CO113" s="22">
        <f t="shared" si="88"/>
        <v>0</v>
      </c>
      <c r="CP113" s="22">
        <f t="shared" si="89"/>
        <v>0</v>
      </c>
      <c r="CQ113" s="22">
        <v>0</v>
      </c>
      <c r="CR113" s="22">
        <v>0</v>
      </c>
    </row>
    <row r="114" spans="1:96" ht="12.75" hidden="1">
      <c r="A114" s="20"/>
      <c r="B114" s="20"/>
      <c r="C114" s="20"/>
      <c r="D114" s="21"/>
      <c r="E114" s="22">
        <f t="shared" si="69"/>
        <v>0</v>
      </c>
      <c r="F114" s="22">
        <f t="shared" si="73"/>
        <v>0</v>
      </c>
      <c r="G114" s="22">
        <f t="shared" si="74"/>
        <v>0</v>
      </c>
      <c r="H114" s="22"/>
      <c r="I114" s="22"/>
      <c r="J114" s="22">
        <f t="shared" si="75"/>
        <v>0</v>
      </c>
      <c r="K114" s="22"/>
      <c r="L114" s="22"/>
      <c r="M114" s="22"/>
      <c r="N114" s="22"/>
      <c r="O114" s="22"/>
      <c r="P114" s="22"/>
      <c r="Q114" s="22">
        <f t="shared" si="76"/>
        <v>0</v>
      </c>
      <c r="R114" s="22"/>
      <c r="S114" s="22"/>
      <c r="T114" s="22"/>
      <c r="U114" s="22"/>
      <c r="V114" s="22">
        <f t="shared" si="77"/>
        <v>0</v>
      </c>
      <c r="W114" s="22"/>
      <c r="X114" s="22"/>
      <c r="Y114" s="22"/>
      <c r="Z114" s="22"/>
      <c r="AA114" s="22"/>
      <c r="AB114" s="22"/>
      <c r="AC114" s="22"/>
      <c r="AD114" s="22"/>
      <c r="AE114" s="22">
        <f t="shared" si="78"/>
        <v>0</v>
      </c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>
        <f t="shared" si="79"/>
        <v>0</v>
      </c>
      <c r="AZ114" s="22">
        <f t="shared" si="80"/>
        <v>0</v>
      </c>
      <c r="BA114" s="22"/>
      <c r="BB114" s="22"/>
      <c r="BC114" s="22">
        <f t="shared" si="81"/>
        <v>0</v>
      </c>
      <c r="BD114" s="22"/>
      <c r="BE114" s="22"/>
      <c r="BF114" s="22"/>
      <c r="BG114" s="22"/>
      <c r="BH114" s="22">
        <f t="shared" si="82"/>
        <v>0</v>
      </c>
      <c r="BI114" s="22"/>
      <c r="BJ114" s="22">
        <f t="shared" si="83"/>
        <v>0</v>
      </c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>
        <f t="shared" si="84"/>
        <v>0</v>
      </c>
      <c r="BV114" s="22"/>
      <c r="BW114" s="22">
        <f>BX114+CK114+CI114</f>
        <v>0</v>
      </c>
      <c r="BX114" s="22">
        <f>BY114+CA114+CF114</f>
        <v>0</v>
      </c>
      <c r="BY114" s="22">
        <f t="shared" si="85"/>
        <v>0</v>
      </c>
      <c r="BZ114" s="22"/>
      <c r="CA114" s="22">
        <f t="shared" si="72"/>
        <v>0</v>
      </c>
      <c r="CB114" s="22"/>
      <c r="CC114" s="22"/>
      <c r="CD114" s="22"/>
      <c r="CE114" s="22"/>
      <c r="CF114" s="22">
        <f t="shared" si="86"/>
        <v>0</v>
      </c>
      <c r="CG114" s="22"/>
      <c r="CH114" s="22"/>
      <c r="CI114" s="22">
        <f t="shared" si="87"/>
        <v>0</v>
      </c>
      <c r="CJ114" s="22"/>
      <c r="CK114" s="22"/>
      <c r="CL114" s="22">
        <f>CM114</f>
        <v>0</v>
      </c>
      <c r="CM114" s="22">
        <f>CN114</f>
        <v>0</v>
      </c>
      <c r="CN114" s="22"/>
      <c r="CO114" s="22">
        <f t="shared" si="88"/>
        <v>0</v>
      </c>
      <c r="CP114" s="22">
        <f t="shared" si="89"/>
        <v>0</v>
      </c>
      <c r="CQ114" s="22"/>
      <c r="CR114" s="22"/>
    </row>
    <row r="115" spans="1:96" s="12" customFormat="1" ht="25.5" hidden="1">
      <c r="A115" s="14" t="s">
        <v>141</v>
      </c>
      <c r="B115" s="35"/>
      <c r="C115" s="14" t="s">
        <v>1</v>
      </c>
      <c r="D115" s="15" t="s">
        <v>142</v>
      </c>
      <c r="E115" s="16">
        <f t="shared" si="69"/>
        <v>28165460</v>
      </c>
      <c r="F115" s="16">
        <f aca="true" t="shared" si="116" ref="F115:BQ115">F116+F118+F120</f>
        <v>28165460</v>
      </c>
      <c r="G115" s="16">
        <f t="shared" si="116"/>
        <v>21805368</v>
      </c>
      <c r="H115" s="16">
        <f t="shared" si="116"/>
        <v>16445826</v>
      </c>
      <c r="I115" s="16">
        <f t="shared" si="116"/>
        <v>3783276</v>
      </c>
      <c r="J115" s="16">
        <f t="shared" si="116"/>
        <v>0</v>
      </c>
      <c r="K115" s="16">
        <f t="shared" si="116"/>
        <v>0</v>
      </c>
      <c r="L115" s="16">
        <f t="shared" si="116"/>
        <v>0</v>
      </c>
      <c r="M115" s="16">
        <f t="shared" si="116"/>
        <v>0</v>
      </c>
      <c r="N115" s="16">
        <f t="shared" si="116"/>
        <v>0</v>
      </c>
      <c r="O115" s="16">
        <f t="shared" si="116"/>
        <v>0</v>
      </c>
      <c r="P115" s="16">
        <f t="shared" si="116"/>
        <v>0</v>
      </c>
      <c r="Q115" s="16">
        <f t="shared" si="116"/>
        <v>0</v>
      </c>
      <c r="R115" s="16">
        <f t="shared" si="116"/>
        <v>0</v>
      </c>
      <c r="S115" s="16">
        <f t="shared" si="116"/>
        <v>0</v>
      </c>
      <c r="T115" s="16">
        <f t="shared" si="116"/>
        <v>0</v>
      </c>
      <c r="U115" s="16">
        <f t="shared" si="116"/>
        <v>0</v>
      </c>
      <c r="V115" s="16">
        <f t="shared" si="116"/>
        <v>0</v>
      </c>
      <c r="W115" s="16">
        <f t="shared" si="116"/>
        <v>0</v>
      </c>
      <c r="X115" s="16">
        <f t="shared" si="116"/>
        <v>0</v>
      </c>
      <c r="Y115" s="16">
        <f t="shared" si="116"/>
        <v>0</v>
      </c>
      <c r="Z115" s="16">
        <f t="shared" si="116"/>
        <v>0</v>
      </c>
      <c r="AA115" s="16">
        <f t="shared" si="116"/>
        <v>0</v>
      </c>
      <c r="AB115" s="16">
        <f t="shared" si="116"/>
        <v>0</v>
      </c>
      <c r="AC115" s="16">
        <f t="shared" si="116"/>
        <v>0</v>
      </c>
      <c r="AD115" s="16">
        <f t="shared" si="116"/>
        <v>0</v>
      </c>
      <c r="AE115" s="16">
        <f t="shared" si="116"/>
        <v>1576266</v>
      </c>
      <c r="AF115" s="16">
        <f t="shared" si="116"/>
        <v>0</v>
      </c>
      <c r="AG115" s="16">
        <f t="shared" si="116"/>
        <v>0</v>
      </c>
      <c r="AH115" s="16">
        <f t="shared" si="116"/>
        <v>0</v>
      </c>
      <c r="AI115" s="16">
        <f t="shared" si="116"/>
        <v>0</v>
      </c>
      <c r="AJ115" s="16">
        <f t="shared" si="116"/>
        <v>0</v>
      </c>
      <c r="AK115" s="16">
        <f t="shared" si="116"/>
        <v>0</v>
      </c>
      <c r="AL115" s="16">
        <f t="shared" si="116"/>
        <v>0</v>
      </c>
      <c r="AM115" s="16">
        <f t="shared" si="116"/>
        <v>0</v>
      </c>
      <c r="AN115" s="16">
        <f t="shared" si="116"/>
        <v>0</v>
      </c>
      <c r="AO115" s="16">
        <f t="shared" si="116"/>
        <v>0</v>
      </c>
      <c r="AP115" s="16">
        <f t="shared" si="116"/>
        <v>0</v>
      </c>
      <c r="AQ115" s="16">
        <f t="shared" si="116"/>
        <v>0</v>
      </c>
      <c r="AR115" s="16">
        <f t="shared" si="116"/>
        <v>0</v>
      </c>
      <c r="AS115" s="16">
        <f t="shared" si="116"/>
        <v>0</v>
      </c>
      <c r="AT115" s="16">
        <f t="shared" si="116"/>
        <v>0</v>
      </c>
      <c r="AU115" s="16">
        <f t="shared" si="116"/>
        <v>0</v>
      </c>
      <c r="AV115" s="16">
        <f t="shared" si="116"/>
        <v>0</v>
      </c>
      <c r="AW115" s="16">
        <f t="shared" si="116"/>
        <v>0</v>
      </c>
      <c r="AX115" s="16">
        <f t="shared" si="116"/>
        <v>1576266</v>
      </c>
      <c r="AY115" s="16">
        <f t="shared" si="116"/>
        <v>6360092</v>
      </c>
      <c r="AZ115" s="16">
        <f t="shared" si="116"/>
        <v>6360092</v>
      </c>
      <c r="BA115" s="16">
        <f t="shared" si="116"/>
        <v>0</v>
      </c>
      <c r="BB115" s="16">
        <f t="shared" si="116"/>
        <v>6360092</v>
      </c>
      <c r="BC115" s="16">
        <f t="shared" si="116"/>
        <v>0</v>
      </c>
      <c r="BD115" s="16">
        <f t="shared" si="116"/>
        <v>0</v>
      </c>
      <c r="BE115" s="16">
        <f t="shared" si="116"/>
        <v>0</v>
      </c>
      <c r="BF115" s="16">
        <f t="shared" si="116"/>
        <v>0</v>
      </c>
      <c r="BG115" s="16">
        <f t="shared" si="116"/>
        <v>0</v>
      </c>
      <c r="BH115" s="16">
        <f t="shared" si="116"/>
        <v>0</v>
      </c>
      <c r="BI115" s="16">
        <f t="shared" si="116"/>
        <v>0</v>
      </c>
      <c r="BJ115" s="16">
        <f t="shared" si="116"/>
        <v>0</v>
      </c>
      <c r="BK115" s="16">
        <f t="shared" si="116"/>
        <v>0</v>
      </c>
      <c r="BL115" s="16">
        <f t="shared" si="116"/>
        <v>0</v>
      </c>
      <c r="BM115" s="16">
        <f t="shared" si="116"/>
        <v>0</v>
      </c>
      <c r="BN115" s="16">
        <f t="shared" si="116"/>
        <v>0</v>
      </c>
      <c r="BO115" s="16">
        <f t="shared" si="116"/>
        <v>0</v>
      </c>
      <c r="BP115" s="16">
        <f t="shared" si="116"/>
        <v>0</v>
      </c>
      <c r="BQ115" s="16">
        <f t="shared" si="116"/>
        <v>0</v>
      </c>
      <c r="BR115" s="16">
        <f aca="true" t="shared" si="117" ref="BR115:CR115">BR116+BR118+BR120</f>
        <v>0</v>
      </c>
      <c r="BS115" s="16">
        <f t="shared" si="117"/>
        <v>0</v>
      </c>
      <c r="BT115" s="16">
        <f t="shared" si="117"/>
        <v>0</v>
      </c>
      <c r="BU115" s="16">
        <f t="shared" si="117"/>
        <v>0</v>
      </c>
      <c r="BV115" s="16">
        <f t="shared" si="117"/>
        <v>0</v>
      </c>
      <c r="BW115" s="16">
        <f t="shared" si="117"/>
        <v>0</v>
      </c>
      <c r="BX115" s="16">
        <f t="shared" si="117"/>
        <v>0</v>
      </c>
      <c r="BY115" s="16">
        <f t="shared" si="117"/>
        <v>0</v>
      </c>
      <c r="BZ115" s="16">
        <f t="shared" si="117"/>
        <v>0</v>
      </c>
      <c r="CA115" s="16">
        <f t="shared" si="72"/>
        <v>0</v>
      </c>
      <c r="CB115" s="16">
        <f t="shared" si="117"/>
        <v>0</v>
      </c>
      <c r="CC115" s="16">
        <f t="shared" si="117"/>
        <v>0</v>
      </c>
      <c r="CD115" s="16">
        <f t="shared" si="117"/>
        <v>0</v>
      </c>
      <c r="CE115" s="16">
        <f t="shared" si="117"/>
        <v>0</v>
      </c>
      <c r="CF115" s="16">
        <f t="shared" si="117"/>
        <v>0</v>
      </c>
      <c r="CG115" s="16">
        <f t="shared" si="117"/>
        <v>0</v>
      </c>
      <c r="CH115" s="16">
        <f t="shared" si="117"/>
        <v>0</v>
      </c>
      <c r="CI115" s="16">
        <f t="shared" si="117"/>
        <v>0</v>
      </c>
      <c r="CJ115" s="16">
        <f t="shared" si="117"/>
        <v>0</v>
      </c>
      <c r="CK115" s="16">
        <f t="shared" si="117"/>
        <v>0</v>
      </c>
      <c r="CL115" s="16">
        <f t="shared" si="117"/>
        <v>0</v>
      </c>
      <c r="CM115" s="16">
        <f t="shared" si="117"/>
        <v>0</v>
      </c>
      <c r="CN115" s="16">
        <f t="shared" si="117"/>
        <v>0</v>
      </c>
      <c r="CO115" s="16">
        <f t="shared" si="117"/>
        <v>0</v>
      </c>
      <c r="CP115" s="16">
        <f t="shared" si="117"/>
        <v>0</v>
      </c>
      <c r="CQ115" s="16">
        <f t="shared" si="117"/>
        <v>0</v>
      </c>
      <c r="CR115" s="16">
        <f t="shared" si="117"/>
        <v>0</v>
      </c>
    </row>
    <row r="116" spans="1:96" s="12" customFormat="1" ht="12.75" hidden="1">
      <c r="A116" s="17" t="s">
        <v>59</v>
      </c>
      <c r="B116" s="17" t="s">
        <v>3</v>
      </c>
      <c r="C116" s="17" t="s">
        <v>1</v>
      </c>
      <c r="D116" s="18" t="s">
        <v>143</v>
      </c>
      <c r="E116" s="19">
        <f t="shared" si="69"/>
        <v>6360092</v>
      </c>
      <c r="F116" s="19">
        <f aca="true" t="shared" si="118" ref="F116:BQ116">F117</f>
        <v>6360092</v>
      </c>
      <c r="G116" s="19">
        <f t="shared" si="118"/>
        <v>0</v>
      </c>
      <c r="H116" s="19">
        <f t="shared" si="118"/>
        <v>0</v>
      </c>
      <c r="I116" s="19">
        <f t="shared" si="118"/>
        <v>0</v>
      </c>
      <c r="J116" s="19">
        <f t="shared" si="118"/>
        <v>0</v>
      </c>
      <c r="K116" s="19">
        <f t="shared" si="118"/>
        <v>0</v>
      </c>
      <c r="L116" s="19">
        <f t="shared" si="118"/>
        <v>0</v>
      </c>
      <c r="M116" s="19">
        <f t="shared" si="118"/>
        <v>0</v>
      </c>
      <c r="N116" s="19">
        <f t="shared" si="118"/>
        <v>0</v>
      </c>
      <c r="O116" s="19">
        <f t="shared" si="118"/>
        <v>0</v>
      </c>
      <c r="P116" s="19">
        <f t="shared" si="118"/>
        <v>0</v>
      </c>
      <c r="Q116" s="19">
        <f t="shared" si="118"/>
        <v>0</v>
      </c>
      <c r="R116" s="19">
        <f t="shared" si="118"/>
        <v>0</v>
      </c>
      <c r="S116" s="19">
        <f t="shared" si="118"/>
        <v>0</v>
      </c>
      <c r="T116" s="19">
        <f t="shared" si="118"/>
        <v>0</v>
      </c>
      <c r="U116" s="19">
        <f t="shared" si="118"/>
        <v>0</v>
      </c>
      <c r="V116" s="19">
        <f t="shared" si="118"/>
        <v>0</v>
      </c>
      <c r="W116" s="19">
        <f t="shared" si="118"/>
        <v>0</v>
      </c>
      <c r="X116" s="19">
        <f t="shared" si="118"/>
        <v>0</v>
      </c>
      <c r="Y116" s="19">
        <f t="shared" si="118"/>
        <v>0</v>
      </c>
      <c r="Z116" s="19">
        <f t="shared" si="118"/>
        <v>0</v>
      </c>
      <c r="AA116" s="19">
        <f t="shared" si="118"/>
        <v>0</v>
      </c>
      <c r="AB116" s="19">
        <f t="shared" si="118"/>
        <v>0</v>
      </c>
      <c r="AC116" s="19">
        <f t="shared" si="118"/>
        <v>0</v>
      </c>
      <c r="AD116" s="19">
        <f t="shared" si="118"/>
        <v>0</v>
      </c>
      <c r="AE116" s="19">
        <f t="shared" si="118"/>
        <v>0</v>
      </c>
      <c r="AF116" s="19">
        <f t="shared" si="118"/>
        <v>0</v>
      </c>
      <c r="AG116" s="19">
        <f t="shared" si="118"/>
        <v>0</v>
      </c>
      <c r="AH116" s="19">
        <f t="shared" si="118"/>
        <v>0</v>
      </c>
      <c r="AI116" s="19">
        <f t="shared" si="118"/>
        <v>0</v>
      </c>
      <c r="AJ116" s="19">
        <f t="shared" si="118"/>
        <v>0</v>
      </c>
      <c r="AK116" s="19">
        <f t="shared" si="118"/>
        <v>0</v>
      </c>
      <c r="AL116" s="19">
        <f t="shared" si="118"/>
        <v>0</v>
      </c>
      <c r="AM116" s="19">
        <f t="shared" si="118"/>
        <v>0</v>
      </c>
      <c r="AN116" s="19">
        <f t="shared" si="118"/>
        <v>0</v>
      </c>
      <c r="AO116" s="19">
        <f t="shared" si="118"/>
        <v>0</v>
      </c>
      <c r="AP116" s="19">
        <f t="shared" si="118"/>
        <v>0</v>
      </c>
      <c r="AQ116" s="19">
        <f t="shared" si="118"/>
        <v>0</v>
      </c>
      <c r="AR116" s="19">
        <f t="shared" si="118"/>
        <v>0</v>
      </c>
      <c r="AS116" s="19">
        <f t="shared" si="118"/>
        <v>0</v>
      </c>
      <c r="AT116" s="19">
        <f t="shared" si="118"/>
        <v>0</v>
      </c>
      <c r="AU116" s="19">
        <f t="shared" si="118"/>
        <v>0</v>
      </c>
      <c r="AV116" s="19">
        <f t="shared" si="118"/>
        <v>0</v>
      </c>
      <c r="AW116" s="19">
        <f t="shared" si="118"/>
        <v>0</v>
      </c>
      <c r="AX116" s="19">
        <f t="shared" si="118"/>
        <v>0</v>
      </c>
      <c r="AY116" s="19">
        <f t="shared" si="118"/>
        <v>6360092</v>
      </c>
      <c r="AZ116" s="19">
        <f t="shared" si="118"/>
        <v>6360092</v>
      </c>
      <c r="BA116" s="19">
        <f t="shared" si="118"/>
        <v>0</v>
      </c>
      <c r="BB116" s="19">
        <f t="shared" si="118"/>
        <v>6360092</v>
      </c>
      <c r="BC116" s="19">
        <f t="shared" si="118"/>
        <v>0</v>
      </c>
      <c r="BD116" s="19">
        <f t="shared" si="118"/>
        <v>0</v>
      </c>
      <c r="BE116" s="19">
        <f t="shared" si="118"/>
        <v>0</v>
      </c>
      <c r="BF116" s="19">
        <f t="shared" si="118"/>
        <v>0</v>
      </c>
      <c r="BG116" s="19">
        <f t="shared" si="118"/>
        <v>0</v>
      </c>
      <c r="BH116" s="19">
        <f t="shared" si="118"/>
        <v>0</v>
      </c>
      <c r="BI116" s="19">
        <f t="shared" si="118"/>
        <v>0</v>
      </c>
      <c r="BJ116" s="19">
        <f t="shared" si="118"/>
        <v>0</v>
      </c>
      <c r="BK116" s="19">
        <f t="shared" si="118"/>
        <v>0</v>
      </c>
      <c r="BL116" s="19">
        <f t="shared" si="118"/>
        <v>0</v>
      </c>
      <c r="BM116" s="19">
        <f t="shared" si="118"/>
        <v>0</v>
      </c>
      <c r="BN116" s="19">
        <f t="shared" si="118"/>
        <v>0</v>
      </c>
      <c r="BO116" s="19">
        <f t="shared" si="118"/>
        <v>0</v>
      </c>
      <c r="BP116" s="19">
        <f t="shared" si="118"/>
        <v>0</v>
      </c>
      <c r="BQ116" s="19">
        <f t="shared" si="118"/>
        <v>0</v>
      </c>
      <c r="BR116" s="19">
        <f aca="true" t="shared" si="119" ref="BR116:CR116">BR117</f>
        <v>0</v>
      </c>
      <c r="BS116" s="19">
        <f t="shared" si="119"/>
        <v>0</v>
      </c>
      <c r="BT116" s="19">
        <f t="shared" si="119"/>
        <v>0</v>
      </c>
      <c r="BU116" s="19">
        <f t="shared" si="119"/>
        <v>0</v>
      </c>
      <c r="BV116" s="19">
        <f t="shared" si="119"/>
        <v>0</v>
      </c>
      <c r="BW116" s="19">
        <f t="shared" si="119"/>
        <v>0</v>
      </c>
      <c r="BX116" s="19">
        <f t="shared" si="119"/>
        <v>0</v>
      </c>
      <c r="BY116" s="19">
        <f t="shared" si="119"/>
        <v>0</v>
      </c>
      <c r="BZ116" s="19">
        <f t="shared" si="119"/>
        <v>0</v>
      </c>
      <c r="CA116" s="19">
        <f t="shared" si="72"/>
        <v>0</v>
      </c>
      <c r="CB116" s="19">
        <f t="shared" si="119"/>
        <v>0</v>
      </c>
      <c r="CC116" s="19">
        <f t="shared" si="119"/>
        <v>0</v>
      </c>
      <c r="CD116" s="19">
        <f t="shared" si="119"/>
        <v>0</v>
      </c>
      <c r="CE116" s="19">
        <f t="shared" si="119"/>
        <v>0</v>
      </c>
      <c r="CF116" s="19">
        <f t="shared" si="119"/>
        <v>0</v>
      </c>
      <c r="CG116" s="19">
        <f t="shared" si="119"/>
        <v>0</v>
      </c>
      <c r="CH116" s="19">
        <f t="shared" si="119"/>
        <v>0</v>
      </c>
      <c r="CI116" s="19">
        <f t="shared" si="119"/>
        <v>0</v>
      </c>
      <c r="CJ116" s="19">
        <f t="shared" si="119"/>
        <v>0</v>
      </c>
      <c r="CK116" s="19">
        <f t="shared" si="119"/>
        <v>0</v>
      </c>
      <c r="CL116" s="19">
        <f t="shared" si="119"/>
        <v>0</v>
      </c>
      <c r="CM116" s="19">
        <f t="shared" si="119"/>
        <v>0</v>
      </c>
      <c r="CN116" s="19">
        <f t="shared" si="119"/>
        <v>0</v>
      </c>
      <c r="CO116" s="19">
        <f t="shared" si="119"/>
        <v>0</v>
      </c>
      <c r="CP116" s="19">
        <f t="shared" si="119"/>
        <v>0</v>
      </c>
      <c r="CQ116" s="19">
        <f t="shared" si="119"/>
        <v>0</v>
      </c>
      <c r="CR116" s="19">
        <f t="shared" si="119"/>
        <v>0</v>
      </c>
    </row>
    <row r="117" spans="1:96" ht="12.75" hidden="1">
      <c r="A117" s="20" t="s">
        <v>1</v>
      </c>
      <c r="B117" s="20" t="s">
        <v>1</v>
      </c>
      <c r="C117" s="20" t="s">
        <v>17</v>
      </c>
      <c r="D117" s="23" t="s">
        <v>144</v>
      </c>
      <c r="E117" s="22">
        <f t="shared" si="69"/>
        <v>6360092</v>
      </c>
      <c r="F117" s="22">
        <f t="shared" si="73"/>
        <v>6360092</v>
      </c>
      <c r="G117" s="22">
        <f t="shared" si="74"/>
        <v>0</v>
      </c>
      <c r="H117" s="22">
        <v>0</v>
      </c>
      <c r="I117" s="22">
        <v>0</v>
      </c>
      <c r="J117" s="22">
        <f t="shared" si="75"/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f t="shared" si="76"/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f t="shared" si="77"/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f t="shared" si="78"/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f t="shared" si="79"/>
        <v>6360092</v>
      </c>
      <c r="AZ117" s="22">
        <f t="shared" si="80"/>
        <v>6360092</v>
      </c>
      <c r="BA117" s="22">
        <v>0</v>
      </c>
      <c r="BB117" s="22">
        <v>6360092</v>
      </c>
      <c r="BC117" s="22">
        <f t="shared" si="81"/>
        <v>0</v>
      </c>
      <c r="BD117" s="22">
        <v>0</v>
      </c>
      <c r="BE117" s="22">
        <v>0</v>
      </c>
      <c r="BF117" s="22">
        <v>0</v>
      </c>
      <c r="BG117" s="22">
        <v>0</v>
      </c>
      <c r="BH117" s="22">
        <f t="shared" si="82"/>
        <v>0</v>
      </c>
      <c r="BI117" s="22">
        <v>0</v>
      </c>
      <c r="BJ117" s="22">
        <f t="shared" si="83"/>
        <v>0</v>
      </c>
      <c r="BK117" s="22">
        <v>0</v>
      </c>
      <c r="BL117" s="22">
        <v>0</v>
      </c>
      <c r="BM117" s="22">
        <v>0</v>
      </c>
      <c r="BN117" s="22">
        <v>0</v>
      </c>
      <c r="BO117" s="22">
        <v>0</v>
      </c>
      <c r="BP117" s="22">
        <v>0</v>
      </c>
      <c r="BQ117" s="22">
        <v>0</v>
      </c>
      <c r="BR117" s="22">
        <v>0</v>
      </c>
      <c r="BS117" s="22">
        <v>0</v>
      </c>
      <c r="BT117" s="22">
        <v>0</v>
      </c>
      <c r="BU117" s="22">
        <f t="shared" si="84"/>
        <v>0</v>
      </c>
      <c r="BV117" s="22">
        <v>0</v>
      </c>
      <c r="BW117" s="22">
        <f>BX117+CK117+CI117</f>
        <v>0</v>
      </c>
      <c r="BX117" s="22">
        <f>BY117+CA117+CF117</f>
        <v>0</v>
      </c>
      <c r="BY117" s="22">
        <f t="shared" si="85"/>
        <v>0</v>
      </c>
      <c r="BZ117" s="22">
        <v>0</v>
      </c>
      <c r="CA117" s="22">
        <f t="shared" si="72"/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f t="shared" si="86"/>
        <v>0</v>
      </c>
      <c r="CG117" s="22">
        <v>0</v>
      </c>
      <c r="CH117" s="22">
        <v>0</v>
      </c>
      <c r="CI117" s="22">
        <f t="shared" si="87"/>
        <v>0</v>
      </c>
      <c r="CJ117" s="22">
        <v>0</v>
      </c>
      <c r="CK117" s="22">
        <v>0</v>
      </c>
      <c r="CL117" s="22">
        <f>CM117</f>
        <v>0</v>
      </c>
      <c r="CM117" s="22">
        <f>CN117</f>
        <v>0</v>
      </c>
      <c r="CN117" s="22">
        <v>0</v>
      </c>
      <c r="CO117" s="22">
        <f t="shared" si="88"/>
        <v>0</v>
      </c>
      <c r="CP117" s="22">
        <f t="shared" si="89"/>
        <v>0</v>
      </c>
      <c r="CQ117" s="22">
        <v>0</v>
      </c>
      <c r="CR117" s="22">
        <v>0</v>
      </c>
    </row>
    <row r="118" spans="1:96" s="12" customFormat="1" ht="12.75" hidden="1">
      <c r="A118" s="17" t="s">
        <v>59</v>
      </c>
      <c r="B118" s="17" t="s">
        <v>101</v>
      </c>
      <c r="C118" s="17" t="s">
        <v>1</v>
      </c>
      <c r="D118" s="25" t="s">
        <v>145</v>
      </c>
      <c r="E118" s="19">
        <f t="shared" si="69"/>
        <v>20229102</v>
      </c>
      <c r="F118" s="19">
        <f aca="true" t="shared" si="120" ref="F118:BQ118">F119</f>
        <v>20229102</v>
      </c>
      <c r="G118" s="19">
        <f t="shared" si="120"/>
        <v>20229102</v>
      </c>
      <c r="H118" s="19">
        <f t="shared" si="120"/>
        <v>16445826</v>
      </c>
      <c r="I118" s="19">
        <f t="shared" si="120"/>
        <v>3783276</v>
      </c>
      <c r="J118" s="19">
        <f t="shared" si="120"/>
        <v>0</v>
      </c>
      <c r="K118" s="19">
        <f t="shared" si="120"/>
        <v>0</v>
      </c>
      <c r="L118" s="19">
        <f t="shared" si="120"/>
        <v>0</v>
      </c>
      <c r="M118" s="19">
        <f t="shared" si="120"/>
        <v>0</v>
      </c>
      <c r="N118" s="19">
        <f t="shared" si="120"/>
        <v>0</v>
      </c>
      <c r="O118" s="19">
        <f t="shared" si="120"/>
        <v>0</v>
      </c>
      <c r="P118" s="19">
        <f t="shared" si="120"/>
        <v>0</v>
      </c>
      <c r="Q118" s="19">
        <f t="shared" si="120"/>
        <v>0</v>
      </c>
      <c r="R118" s="19">
        <f t="shared" si="120"/>
        <v>0</v>
      </c>
      <c r="S118" s="19">
        <f t="shared" si="120"/>
        <v>0</v>
      </c>
      <c r="T118" s="19">
        <f t="shared" si="120"/>
        <v>0</v>
      </c>
      <c r="U118" s="19">
        <f t="shared" si="120"/>
        <v>0</v>
      </c>
      <c r="V118" s="19">
        <f t="shared" si="120"/>
        <v>0</v>
      </c>
      <c r="W118" s="19">
        <f t="shared" si="120"/>
        <v>0</v>
      </c>
      <c r="X118" s="19">
        <f t="shared" si="120"/>
        <v>0</v>
      </c>
      <c r="Y118" s="19">
        <f t="shared" si="120"/>
        <v>0</v>
      </c>
      <c r="Z118" s="19">
        <f t="shared" si="120"/>
        <v>0</v>
      </c>
      <c r="AA118" s="19">
        <f t="shared" si="120"/>
        <v>0</v>
      </c>
      <c r="AB118" s="19">
        <f t="shared" si="120"/>
        <v>0</v>
      </c>
      <c r="AC118" s="19">
        <f t="shared" si="120"/>
        <v>0</v>
      </c>
      <c r="AD118" s="19">
        <f t="shared" si="120"/>
        <v>0</v>
      </c>
      <c r="AE118" s="19">
        <f t="shared" si="120"/>
        <v>0</v>
      </c>
      <c r="AF118" s="19">
        <f t="shared" si="120"/>
        <v>0</v>
      </c>
      <c r="AG118" s="19">
        <f t="shared" si="120"/>
        <v>0</v>
      </c>
      <c r="AH118" s="19">
        <f t="shared" si="120"/>
        <v>0</v>
      </c>
      <c r="AI118" s="19">
        <f t="shared" si="120"/>
        <v>0</v>
      </c>
      <c r="AJ118" s="19">
        <f t="shared" si="120"/>
        <v>0</v>
      </c>
      <c r="AK118" s="19">
        <f t="shared" si="120"/>
        <v>0</v>
      </c>
      <c r="AL118" s="19">
        <f t="shared" si="120"/>
        <v>0</v>
      </c>
      <c r="AM118" s="19">
        <f t="shared" si="120"/>
        <v>0</v>
      </c>
      <c r="AN118" s="19">
        <f t="shared" si="120"/>
        <v>0</v>
      </c>
      <c r="AO118" s="19">
        <f t="shared" si="120"/>
        <v>0</v>
      </c>
      <c r="AP118" s="19">
        <f t="shared" si="120"/>
        <v>0</v>
      </c>
      <c r="AQ118" s="19">
        <f t="shared" si="120"/>
        <v>0</v>
      </c>
      <c r="AR118" s="19">
        <f t="shared" si="120"/>
        <v>0</v>
      </c>
      <c r="AS118" s="19">
        <f t="shared" si="120"/>
        <v>0</v>
      </c>
      <c r="AT118" s="19">
        <f t="shared" si="120"/>
        <v>0</v>
      </c>
      <c r="AU118" s="19">
        <f t="shared" si="120"/>
        <v>0</v>
      </c>
      <c r="AV118" s="19">
        <f t="shared" si="120"/>
        <v>0</v>
      </c>
      <c r="AW118" s="19">
        <f t="shared" si="120"/>
        <v>0</v>
      </c>
      <c r="AX118" s="19">
        <f t="shared" si="120"/>
        <v>0</v>
      </c>
      <c r="AY118" s="19">
        <f t="shared" si="120"/>
        <v>0</v>
      </c>
      <c r="AZ118" s="19">
        <f t="shared" si="120"/>
        <v>0</v>
      </c>
      <c r="BA118" s="19">
        <f t="shared" si="120"/>
        <v>0</v>
      </c>
      <c r="BB118" s="19">
        <f t="shared" si="120"/>
        <v>0</v>
      </c>
      <c r="BC118" s="19">
        <f t="shared" si="120"/>
        <v>0</v>
      </c>
      <c r="BD118" s="19">
        <f t="shared" si="120"/>
        <v>0</v>
      </c>
      <c r="BE118" s="19">
        <f t="shared" si="120"/>
        <v>0</v>
      </c>
      <c r="BF118" s="19">
        <f t="shared" si="120"/>
        <v>0</v>
      </c>
      <c r="BG118" s="19">
        <f t="shared" si="120"/>
        <v>0</v>
      </c>
      <c r="BH118" s="19">
        <f t="shared" si="120"/>
        <v>0</v>
      </c>
      <c r="BI118" s="19">
        <f t="shared" si="120"/>
        <v>0</v>
      </c>
      <c r="BJ118" s="19">
        <f t="shared" si="120"/>
        <v>0</v>
      </c>
      <c r="BK118" s="19">
        <f t="shared" si="120"/>
        <v>0</v>
      </c>
      <c r="BL118" s="19">
        <f t="shared" si="120"/>
        <v>0</v>
      </c>
      <c r="BM118" s="19">
        <f t="shared" si="120"/>
        <v>0</v>
      </c>
      <c r="BN118" s="19">
        <f t="shared" si="120"/>
        <v>0</v>
      </c>
      <c r="BO118" s="19">
        <f t="shared" si="120"/>
        <v>0</v>
      </c>
      <c r="BP118" s="19">
        <f t="shared" si="120"/>
        <v>0</v>
      </c>
      <c r="BQ118" s="19">
        <f t="shared" si="120"/>
        <v>0</v>
      </c>
      <c r="BR118" s="19">
        <f aca="true" t="shared" si="121" ref="BR118:CR118">BR119</f>
        <v>0</v>
      </c>
      <c r="BS118" s="19">
        <f t="shared" si="121"/>
        <v>0</v>
      </c>
      <c r="BT118" s="19">
        <f t="shared" si="121"/>
        <v>0</v>
      </c>
      <c r="BU118" s="19">
        <f t="shared" si="121"/>
        <v>0</v>
      </c>
      <c r="BV118" s="19">
        <f t="shared" si="121"/>
        <v>0</v>
      </c>
      <c r="BW118" s="19">
        <f t="shared" si="121"/>
        <v>0</v>
      </c>
      <c r="BX118" s="19">
        <f t="shared" si="121"/>
        <v>0</v>
      </c>
      <c r="BY118" s="19">
        <f t="shared" si="121"/>
        <v>0</v>
      </c>
      <c r="BZ118" s="19">
        <f t="shared" si="121"/>
        <v>0</v>
      </c>
      <c r="CA118" s="19">
        <f t="shared" si="72"/>
        <v>0</v>
      </c>
      <c r="CB118" s="19">
        <f t="shared" si="121"/>
        <v>0</v>
      </c>
      <c r="CC118" s="19">
        <f t="shared" si="121"/>
        <v>0</v>
      </c>
      <c r="CD118" s="19">
        <f t="shared" si="121"/>
        <v>0</v>
      </c>
      <c r="CE118" s="19">
        <f t="shared" si="121"/>
        <v>0</v>
      </c>
      <c r="CF118" s="19">
        <f t="shared" si="121"/>
        <v>0</v>
      </c>
      <c r="CG118" s="19">
        <f t="shared" si="121"/>
        <v>0</v>
      </c>
      <c r="CH118" s="19">
        <f t="shared" si="121"/>
        <v>0</v>
      </c>
      <c r="CI118" s="19">
        <f t="shared" si="121"/>
        <v>0</v>
      </c>
      <c r="CJ118" s="19">
        <f t="shared" si="121"/>
        <v>0</v>
      </c>
      <c r="CK118" s="19">
        <f t="shared" si="121"/>
        <v>0</v>
      </c>
      <c r="CL118" s="19">
        <f t="shared" si="121"/>
        <v>0</v>
      </c>
      <c r="CM118" s="19">
        <f t="shared" si="121"/>
        <v>0</v>
      </c>
      <c r="CN118" s="19">
        <f t="shared" si="121"/>
        <v>0</v>
      </c>
      <c r="CO118" s="19">
        <f t="shared" si="121"/>
        <v>0</v>
      </c>
      <c r="CP118" s="19">
        <f t="shared" si="121"/>
        <v>0</v>
      </c>
      <c r="CQ118" s="19">
        <f t="shared" si="121"/>
        <v>0</v>
      </c>
      <c r="CR118" s="19">
        <f t="shared" si="121"/>
        <v>0</v>
      </c>
    </row>
    <row r="119" spans="1:96" ht="12.75" hidden="1">
      <c r="A119" s="20" t="s">
        <v>1</v>
      </c>
      <c r="B119" s="20" t="s">
        <v>1</v>
      </c>
      <c r="C119" s="20" t="s">
        <v>37</v>
      </c>
      <c r="D119" s="23" t="s">
        <v>146</v>
      </c>
      <c r="E119" s="22">
        <f t="shared" si="69"/>
        <v>20229102</v>
      </c>
      <c r="F119" s="22">
        <f t="shared" si="73"/>
        <v>20229102</v>
      </c>
      <c r="G119" s="22">
        <f t="shared" si="74"/>
        <v>20229102</v>
      </c>
      <c r="H119" s="22">
        <v>16445826</v>
      </c>
      <c r="I119" s="22">
        <v>3783276</v>
      </c>
      <c r="J119" s="22">
        <f t="shared" si="75"/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f t="shared" si="76"/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f t="shared" si="77"/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f t="shared" si="78"/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f t="shared" si="79"/>
        <v>0</v>
      </c>
      <c r="AZ119" s="22">
        <f t="shared" si="80"/>
        <v>0</v>
      </c>
      <c r="BA119" s="22">
        <v>0</v>
      </c>
      <c r="BB119" s="22">
        <v>0</v>
      </c>
      <c r="BC119" s="22">
        <f t="shared" si="81"/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f t="shared" si="82"/>
        <v>0</v>
      </c>
      <c r="BI119" s="22">
        <v>0</v>
      </c>
      <c r="BJ119" s="22">
        <f t="shared" si="83"/>
        <v>0</v>
      </c>
      <c r="BK119" s="22">
        <v>0</v>
      </c>
      <c r="BL119" s="22">
        <v>0</v>
      </c>
      <c r="BM119" s="22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f t="shared" si="84"/>
        <v>0</v>
      </c>
      <c r="BV119" s="22">
        <v>0</v>
      </c>
      <c r="BW119" s="22">
        <f>BX119+CK119+CI119</f>
        <v>0</v>
      </c>
      <c r="BX119" s="22">
        <f>BY119+CA119+CF119</f>
        <v>0</v>
      </c>
      <c r="BY119" s="22">
        <f t="shared" si="85"/>
        <v>0</v>
      </c>
      <c r="BZ119" s="22">
        <v>0</v>
      </c>
      <c r="CA119" s="22">
        <f t="shared" si="72"/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f t="shared" si="86"/>
        <v>0</v>
      </c>
      <c r="CG119" s="22">
        <v>0</v>
      </c>
      <c r="CH119" s="22">
        <v>0</v>
      </c>
      <c r="CI119" s="22">
        <f t="shared" si="87"/>
        <v>0</v>
      </c>
      <c r="CJ119" s="22">
        <v>0</v>
      </c>
      <c r="CK119" s="22">
        <v>0</v>
      </c>
      <c r="CL119" s="22">
        <f>CM119</f>
        <v>0</v>
      </c>
      <c r="CM119" s="22">
        <f>CN119</f>
        <v>0</v>
      </c>
      <c r="CN119" s="22">
        <v>0</v>
      </c>
      <c r="CO119" s="22">
        <f t="shared" si="88"/>
        <v>0</v>
      </c>
      <c r="CP119" s="22">
        <f t="shared" si="89"/>
        <v>0</v>
      </c>
      <c r="CQ119" s="22">
        <v>0</v>
      </c>
      <c r="CR119" s="22">
        <v>0</v>
      </c>
    </row>
    <row r="120" spans="1:96" s="12" customFormat="1" ht="12.75" hidden="1">
      <c r="A120" s="17" t="s">
        <v>59</v>
      </c>
      <c r="B120" s="17" t="s">
        <v>59</v>
      </c>
      <c r="C120" s="17" t="s">
        <v>1</v>
      </c>
      <c r="D120" s="18" t="s">
        <v>147</v>
      </c>
      <c r="E120" s="19">
        <f t="shared" si="69"/>
        <v>1576266</v>
      </c>
      <c r="F120" s="19">
        <f aca="true" t="shared" si="122" ref="F120:BQ120">F121</f>
        <v>1576266</v>
      </c>
      <c r="G120" s="19">
        <f t="shared" si="122"/>
        <v>1576266</v>
      </c>
      <c r="H120" s="19">
        <f t="shared" si="122"/>
        <v>0</v>
      </c>
      <c r="I120" s="19">
        <f t="shared" si="122"/>
        <v>0</v>
      </c>
      <c r="J120" s="19">
        <f t="shared" si="122"/>
        <v>0</v>
      </c>
      <c r="K120" s="19">
        <f t="shared" si="122"/>
        <v>0</v>
      </c>
      <c r="L120" s="19">
        <f t="shared" si="122"/>
        <v>0</v>
      </c>
      <c r="M120" s="19">
        <f t="shared" si="122"/>
        <v>0</v>
      </c>
      <c r="N120" s="19">
        <f t="shared" si="122"/>
        <v>0</v>
      </c>
      <c r="O120" s="19">
        <f t="shared" si="122"/>
        <v>0</v>
      </c>
      <c r="P120" s="19">
        <f t="shared" si="122"/>
        <v>0</v>
      </c>
      <c r="Q120" s="19">
        <f t="shared" si="122"/>
        <v>0</v>
      </c>
      <c r="R120" s="19">
        <f t="shared" si="122"/>
        <v>0</v>
      </c>
      <c r="S120" s="19">
        <f t="shared" si="122"/>
        <v>0</v>
      </c>
      <c r="T120" s="19">
        <f t="shared" si="122"/>
        <v>0</v>
      </c>
      <c r="U120" s="19">
        <f t="shared" si="122"/>
        <v>0</v>
      </c>
      <c r="V120" s="19">
        <f t="shared" si="122"/>
        <v>0</v>
      </c>
      <c r="W120" s="19">
        <f t="shared" si="122"/>
        <v>0</v>
      </c>
      <c r="X120" s="19">
        <f t="shared" si="122"/>
        <v>0</v>
      </c>
      <c r="Y120" s="19">
        <f t="shared" si="122"/>
        <v>0</v>
      </c>
      <c r="Z120" s="19">
        <f t="shared" si="122"/>
        <v>0</v>
      </c>
      <c r="AA120" s="19">
        <f t="shared" si="122"/>
        <v>0</v>
      </c>
      <c r="AB120" s="19">
        <f t="shared" si="122"/>
        <v>0</v>
      </c>
      <c r="AC120" s="19">
        <f t="shared" si="122"/>
        <v>0</v>
      </c>
      <c r="AD120" s="19">
        <f t="shared" si="122"/>
        <v>0</v>
      </c>
      <c r="AE120" s="19">
        <f t="shared" si="122"/>
        <v>1576266</v>
      </c>
      <c r="AF120" s="19">
        <f t="shared" si="122"/>
        <v>0</v>
      </c>
      <c r="AG120" s="19">
        <f t="shared" si="122"/>
        <v>0</v>
      </c>
      <c r="AH120" s="19">
        <f t="shared" si="122"/>
        <v>0</v>
      </c>
      <c r="AI120" s="19">
        <f t="shared" si="122"/>
        <v>0</v>
      </c>
      <c r="AJ120" s="19">
        <f t="shared" si="122"/>
        <v>0</v>
      </c>
      <c r="AK120" s="19">
        <f t="shared" si="122"/>
        <v>0</v>
      </c>
      <c r="AL120" s="19">
        <f t="shared" si="122"/>
        <v>0</v>
      </c>
      <c r="AM120" s="19">
        <f t="shared" si="122"/>
        <v>0</v>
      </c>
      <c r="AN120" s="19">
        <f t="shared" si="122"/>
        <v>0</v>
      </c>
      <c r="AO120" s="19">
        <f t="shared" si="122"/>
        <v>0</v>
      </c>
      <c r="AP120" s="19">
        <f t="shared" si="122"/>
        <v>0</v>
      </c>
      <c r="AQ120" s="19">
        <f t="shared" si="122"/>
        <v>0</v>
      </c>
      <c r="AR120" s="19">
        <f t="shared" si="122"/>
        <v>0</v>
      </c>
      <c r="AS120" s="19">
        <f t="shared" si="122"/>
        <v>0</v>
      </c>
      <c r="AT120" s="19">
        <f t="shared" si="122"/>
        <v>0</v>
      </c>
      <c r="AU120" s="19">
        <f t="shared" si="122"/>
        <v>0</v>
      </c>
      <c r="AV120" s="19">
        <f t="shared" si="122"/>
        <v>0</v>
      </c>
      <c r="AW120" s="19">
        <f t="shared" si="122"/>
        <v>0</v>
      </c>
      <c r="AX120" s="19">
        <f t="shared" si="122"/>
        <v>1576266</v>
      </c>
      <c r="AY120" s="19">
        <f t="shared" si="122"/>
        <v>0</v>
      </c>
      <c r="AZ120" s="19">
        <f t="shared" si="122"/>
        <v>0</v>
      </c>
      <c r="BA120" s="19">
        <f t="shared" si="122"/>
        <v>0</v>
      </c>
      <c r="BB120" s="19">
        <f t="shared" si="122"/>
        <v>0</v>
      </c>
      <c r="BC120" s="19">
        <f t="shared" si="122"/>
        <v>0</v>
      </c>
      <c r="BD120" s="19">
        <f t="shared" si="122"/>
        <v>0</v>
      </c>
      <c r="BE120" s="19">
        <f t="shared" si="122"/>
        <v>0</v>
      </c>
      <c r="BF120" s="19">
        <f t="shared" si="122"/>
        <v>0</v>
      </c>
      <c r="BG120" s="19">
        <f t="shared" si="122"/>
        <v>0</v>
      </c>
      <c r="BH120" s="19">
        <f t="shared" si="122"/>
        <v>0</v>
      </c>
      <c r="BI120" s="19">
        <f t="shared" si="122"/>
        <v>0</v>
      </c>
      <c r="BJ120" s="19">
        <f t="shared" si="122"/>
        <v>0</v>
      </c>
      <c r="BK120" s="19">
        <f t="shared" si="122"/>
        <v>0</v>
      </c>
      <c r="BL120" s="19">
        <f t="shared" si="122"/>
        <v>0</v>
      </c>
      <c r="BM120" s="19">
        <f t="shared" si="122"/>
        <v>0</v>
      </c>
      <c r="BN120" s="19">
        <f t="shared" si="122"/>
        <v>0</v>
      </c>
      <c r="BO120" s="19">
        <f t="shared" si="122"/>
        <v>0</v>
      </c>
      <c r="BP120" s="19">
        <f t="shared" si="122"/>
        <v>0</v>
      </c>
      <c r="BQ120" s="19">
        <f t="shared" si="122"/>
        <v>0</v>
      </c>
      <c r="BR120" s="19">
        <f aca="true" t="shared" si="123" ref="BR120:CR120">BR121</f>
        <v>0</v>
      </c>
      <c r="BS120" s="19">
        <f t="shared" si="123"/>
        <v>0</v>
      </c>
      <c r="BT120" s="19">
        <f t="shared" si="123"/>
        <v>0</v>
      </c>
      <c r="BU120" s="19">
        <f t="shared" si="123"/>
        <v>0</v>
      </c>
      <c r="BV120" s="19">
        <f t="shared" si="123"/>
        <v>0</v>
      </c>
      <c r="BW120" s="19">
        <f t="shared" si="123"/>
        <v>0</v>
      </c>
      <c r="BX120" s="19">
        <f t="shared" si="123"/>
        <v>0</v>
      </c>
      <c r="BY120" s="19">
        <f t="shared" si="123"/>
        <v>0</v>
      </c>
      <c r="BZ120" s="19">
        <f t="shared" si="123"/>
        <v>0</v>
      </c>
      <c r="CA120" s="19">
        <f t="shared" si="72"/>
        <v>0</v>
      </c>
      <c r="CB120" s="19">
        <f t="shared" si="123"/>
        <v>0</v>
      </c>
      <c r="CC120" s="19">
        <f t="shared" si="123"/>
        <v>0</v>
      </c>
      <c r="CD120" s="19">
        <f t="shared" si="123"/>
        <v>0</v>
      </c>
      <c r="CE120" s="19">
        <f t="shared" si="123"/>
        <v>0</v>
      </c>
      <c r="CF120" s="19">
        <f t="shared" si="123"/>
        <v>0</v>
      </c>
      <c r="CG120" s="19">
        <f t="shared" si="123"/>
        <v>0</v>
      </c>
      <c r="CH120" s="19">
        <f t="shared" si="123"/>
        <v>0</v>
      </c>
      <c r="CI120" s="19">
        <f t="shared" si="123"/>
        <v>0</v>
      </c>
      <c r="CJ120" s="19">
        <f t="shared" si="123"/>
        <v>0</v>
      </c>
      <c r="CK120" s="19">
        <f t="shared" si="123"/>
        <v>0</v>
      </c>
      <c r="CL120" s="19">
        <f t="shared" si="123"/>
        <v>0</v>
      </c>
      <c r="CM120" s="19">
        <f t="shared" si="123"/>
        <v>0</v>
      </c>
      <c r="CN120" s="19">
        <f t="shared" si="123"/>
        <v>0</v>
      </c>
      <c r="CO120" s="19">
        <f t="shared" si="123"/>
        <v>0</v>
      </c>
      <c r="CP120" s="19">
        <f t="shared" si="123"/>
        <v>0</v>
      </c>
      <c r="CQ120" s="19">
        <f t="shared" si="123"/>
        <v>0</v>
      </c>
      <c r="CR120" s="19">
        <f t="shared" si="123"/>
        <v>0</v>
      </c>
    </row>
    <row r="121" spans="1:96" ht="12.75" hidden="1">
      <c r="A121" s="20" t="s">
        <v>1</v>
      </c>
      <c r="B121" s="20" t="s">
        <v>1</v>
      </c>
      <c r="C121" s="20" t="s">
        <v>37</v>
      </c>
      <c r="D121" s="23" t="s">
        <v>148</v>
      </c>
      <c r="E121" s="22">
        <f t="shared" si="69"/>
        <v>1576266</v>
      </c>
      <c r="F121" s="22">
        <f t="shared" si="73"/>
        <v>1576266</v>
      </c>
      <c r="G121" s="22">
        <f t="shared" si="74"/>
        <v>1576266</v>
      </c>
      <c r="H121" s="22">
        <v>0</v>
      </c>
      <c r="I121" s="22">
        <v>0</v>
      </c>
      <c r="J121" s="22">
        <f t="shared" si="75"/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f t="shared" si="76"/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f t="shared" si="77"/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f t="shared" si="78"/>
        <v>1576266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1576266</v>
      </c>
      <c r="AY121" s="22">
        <f t="shared" si="79"/>
        <v>0</v>
      </c>
      <c r="AZ121" s="22">
        <f t="shared" si="80"/>
        <v>0</v>
      </c>
      <c r="BA121" s="22">
        <v>0</v>
      </c>
      <c r="BB121" s="22">
        <v>0</v>
      </c>
      <c r="BC121" s="22">
        <f t="shared" si="81"/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f t="shared" si="82"/>
        <v>0</v>
      </c>
      <c r="BI121" s="22">
        <v>0</v>
      </c>
      <c r="BJ121" s="22">
        <f t="shared" si="83"/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0</v>
      </c>
      <c r="BR121" s="22">
        <v>0</v>
      </c>
      <c r="BS121" s="22">
        <v>0</v>
      </c>
      <c r="BT121" s="22">
        <v>0</v>
      </c>
      <c r="BU121" s="22">
        <f t="shared" si="84"/>
        <v>0</v>
      </c>
      <c r="BV121" s="22">
        <v>0</v>
      </c>
      <c r="BW121" s="22">
        <f>BX121+CK121+CI121</f>
        <v>0</v>
      </c>
      <c r="BX121" s="22">
        <f>BY121+CA121+CF121</f>
        <v>0</v>
      </c>
      <c r="BY121" s="22">
        <f t="shared" si="85"/>
        <v>0</v>
      </c>
      <c r="BZ121" s="22">
        <v>0</v>
      </c>
      <c r="CA121" s="22">
        <f t="shared" si="72"/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f t="shared" si="86"/>
        <v>0</v>
      </c>
      <c r="CG121" s="22">
        <v>0</v>
      </c>
      <c r="CH121" s="22">
        <v>0</v>
      </c>
      <c r="CI121" s="22">
        <f t="shared" si="87"/>
        <v>0</v>
      </c>
      <c r="CJ121" s="22">
        <v>0</v>
      </c>
      <c r="CK121" s="22">
        <v>0</v>
      </c>
      <c r="CL121" s="22">
        <f>CM121</f>
        <v>0</v>
      </c>
      <c r="CM121" s="22">
        <f>CN121</f>
        <v>0</v>
      </c>
      <c r="CN121" s="22">
        <v>0</v>
      </c>
      <c r="CO121" s="22">
        <f t="shared" si="88"/>
        <v>0</v>
      </c>
      <c r="CP121" s="22">
        <f t="shared" si="89"/>
        <v>0</v>
      </c>
      <c r="CQ121" s="22">
        <v>0</v>
      </c>
      <c r="CR121" s="22">
        <v>0</v>
      </c>
    </row>
    <row r="122" spans="1:96" ht="12.75" hidden="1">
      <c r="A122" s="20"/>
      <c r="B122" s="20"/>
      <c r="C122" s="20"/>
      <c r="D122" s="21"/>
      <c r="E122" s="22">
        <f t="shared" si="69"/>
        <v>0</v>
      </c>
      <c r="F122" s="22">
        <f t="shared" si="73"/>
        <v>0</v>
      </c>
      <c r="G122" s="22">
        <f t="shared" si="74"/>
        <v>0</v>
      </c>
      <c r="H122" s="22"/>
      <c r="I122" s="22"/>
      <c r="J122" s="22">
        <f t="shared" si="75"/>
        <v>0</v>
      </c>
      <c r="K122" s="22"/>
      <c r="L122" s="22"/>
      <c r="M122" s="22"/>
      <c r="N122" s="22"/>
      <c r="O122" s="22"/>
      <c r="P122" s="22"/>
      <c r="Q122" s="22">
        <f t="shared" si="76"/>
        <v>0</v>
      </c>
      <c r="R122" s="22"/>
      <c r="S122" s="22"/>
      <c r="T122" s="22"/>
      <c r="U122" s="22"/>
      <c r="V122" s="22">
        <f t="shared" si="77"/>
        <v>0</v>
      </c>
      <c r="W122" s="22"/>
      <c r="X122" s="22"/>
      <c r="Y122" s="22"/>
      <c r="Z122" s="22"/>
      <c r="AA122" s="22"/>
      <c r="AB122" s="22"/>
      <c r="AC122" s="22"/>
      <c r="AD122" s="22"/>
      <c r="AE122" s="22">
        <f t="shared" si="78"/>
        <v>0</v>
      </c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>
        <f t="shared" si="79"/>
        <v>0</v>
      </c>
      <c r="AZ122" s="22">
        <f t="shared" si="80"/>
        <v>0</v>
      </c>
      <c r="BA122" s="22"/>
      <c r="BB122" s="22"/>
      <c r="BC122" s="22">
        <f t="shared" si="81"/>
        <v>0</v>
      </c>
      <c r="BD122" s="22"/>
      <c r="BE122" s="22"/>
      <c r="BF122" s="22"/>
      <c r="BG122" s="22"/>
      <c r="BH122" s="22">
        <f t="shared" si="82"/>
        <v>0</v>
      </c>
      <c r="BI122" s="22"/>
      <c r="BJ122" s="22">
        <f t="shared" si="83"/>
        <v>0</v>
      </c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>
        <f t="shared" si="84"/>
        <v>0</v>
      </c>
      <c r="BV122" s="22"/>
      <c r="BW122" s="22">
        <f>BX122+CK122+CI122</f>
        <v>0</v>
      </c>
      <c r="BX122" s="22">
        <f>BY122+CA122+CF122</f>
        <v>0</v>
      </c>
      <c r="BY122" s="22">
        <f t="shared" si="85"/>
        <v>0</v>
      </c>
      <c r="BZ122" s="22"/>
      <c r="CA122" s="22">
        <f t="shared" si="72"/>
        <v>0</v>
      </c>
      <c r="CB122" s="22"/>
      <c r="CC122" s="22"/>
      <c r="CD122" s="22"/>
      <c r="CE122" s="22"/>
      <c r="CF122" s="22">
        <f t="shared" si="86"/>
        <v>0</v>
      </c>
      <c r="CG122" s="22"/>
      <c r="CH122" s="22"/>
      <c r="CI122" s="22">
        <f t="shared" si="87"/>
        <v>0</v>
      </c>
      <c r="CJ122" s="22"/>
      <c r="CK122" s="22"/>
      <c r="CL122" s="22">
        <f>CM122</f>
        <v>0</v>
      </c>
      <c r="CM122" s="22">
        <f>CN122</f>
        <v>0</v>
      </c>
      <c r="CN122" s="22"/>
      <c r="CO122" s="22">
        <f t="shared" si="88"/>
        <v>0</v>
      </c>
      <c r="CP122" s="22">
        <f t="shared" si="89"/>
        <v>0</v>
      </c>
      <c r="CQ122" s="22"/>
      <c r="CR122" s="22"/>
    </row>
    <row r="123" spans="1:96" s="12" customFormat="1" ht="21" customHeight="1" hidden="1">
      <c r="A123" s="14" t="s">
        <v>149</v>
      </c>
      <c r="B123" s="35"/>
      <c r="C123" s="14" t="s">
        <v>1</v>
      </c>
      <c r="D123" s="24" t="s">
        <v>150</v>
      </c>
      <c r="E123" s="16">
        <f t="shared" si="69"/>
        <v>266576900</v>
      </c>
      <c r="F123" s="16">
        <f aca="true" t="shared" si="124" ref="F123:BQ123">F124+F128+F131+F135+F137+F139</f>
        <v>266333454</v>
      </c>
      <c r="G123" s="16">
        <f t="shared" si="124"/>
        <v>224830264</v>
      </c>
      <c r="H123" s="16">
        <f t="shared" si="124"/>
        <v>165463929</v>
      </c>
      <c r="I123" s="16">
        <f t="shared" si="124"/>
        <v>38534892</v>
      </c>
      <c r="J123" s="16">
        <f t="shared" si="124"/>
        <v>14410632</v>
      </c>
      <c r="K123" s="16">
        <f t="shared" si="124"/>
        <v>139131</v>
      </c>
      <c r="L123" s="16">
        <f t="shared" si="124"/>
        <v>664961</v>
      </c>
      <c r="M123" s="16">
        <f t="shared" si="124"/>
        <v>11987564</v>
      </c>
      <c r="N123" s="16">
        <f t="shared" si="124"/>
        <v>514111</v>
      </c>
      <c r="O123" s="16">
        <f t="shared" si="124"/>
        <v>900785</v>
      </c>
      <c r="P123" s="16">
        <f t="shared" si="124"/>
        <v>204080</v>
      </c>
      <c r="Q123" s="16">
        <f t="shared" si="124"/>
        <v>27673</v>
      </c>
      <c r="R123" s="16">
        <f t="shared" si="124"/>
        <v>14888</v>
      </c>
      <c r="S123" s="16">
        <f t="shared" si="124"/>
        <v>12785</v>
      </c>
      <c r="T123" s="16">
        <f t="shared" si="124"/>
        <v>0</v>
      </c>
      <c r="U123" s="16">
        <f t="shared" si="124"/>
        <v>650423</v>
      </c>
      <c r="V123" s="16">
        <f t="shared" si="124"/>
        <v>4562320</v>
      </c>
      <c r="W123" s="16">
        <f t="shared" si="124"/>
        <v>5933</v>
      </c>
      <c r="X123" s="16">
        <f t="shared" si="124"/>
        <v>3225712</v>
      </c>
      <c r="Y123" s="16">
        <f t="shared" si="124"/>
        <v>518755</v>
      </c>
      <c r="Z123" s="16">
        <f t="shared" si="124"/>
        <v>468296</v>
      </c>
      <c r="AA123" s="16">
        <f t="shared" si="124"/>
        <v>245666</v>
      </c>
      <c r="AB123" s="16">
        <f t="shared" si="124"/>
        <v>18313</v>
      </c>
      <c r="AC123" s="16">
        <f t="shared" si="124"/>
        <v>0</v>
      </c>
      <c r="AD123" s="16">
        <f t="shared" si="124"/>
        <v>79645</v>
      </c>
      <c r="AE123" s="16">
        <f t="shared" si="124"/>
        <v>1180395</v>
      </c>
      <c r="AF123" s="16">
        <f t="shared" si="124"/>
        <v>0</v>
      </c>
      <c r="AG123" s="16">
        <f t="shared" si="124"/>
        <v>15767</v>
      </c>
      <c r="AH123" s="16">
        <f t="shared" si="124"/>
        <v>104290</v>
      </c>
      <c r="AI123" s="16">
        <f t="shared" si="124"/>
        <v>151666</v>
      </c>
      <c r="AJ123" s="16">
        <f t="shared" si="124"/>
        <v>151158</v>
      </c>
      <c r="AK123" s="16">
        <f t="shared" si="124"/>
        <v>0</v>
      </c>
      <c r="AL123" s="16">
        <f t="shared" si="124"/>
        <v>137797</v>
      </c>
      <c r="AM123" s="16">
        <f t="shared" si="124"/>
        <v>148818</v>
      </c>
      <c r="AN123" s="16">
        <f t="shared" si="124"/>
        <v>0</v>
      </c>
      <c r="AO123" s="16">
        <f t="shared" si="124"/>
        <v>20911</v>
      </c>
      <c r="AP123" s="16">
        <f t="shared" si="124"/>
        <v>0</v>
      </c>
      <c r="AQ123" s="16">
        <f t="shared" si="124"/>
        <v>291</v>
      </c>
      <c r="AR123" s="16">
        <f t="shared" si="124"/>
        <v>0</v>
      </c>
      <c r="AS123" s="16">
        <f t="shared" si="124"/>
        <v>0</v>
      </c>
      <c r="AT123" s="16">
        <f t="shared" si="124"/>
        <v>0</v>
      </c>
      <c r="AU123" s="16">
        <f t="shared" si="124"/>
        <v>0</v>
      </c>
      <c r="AV123" s="16">
        <f t="shared" si="124"/>
        <v>0</v>
      </c>
      <c r="AW123" s="16">
        <f t="shared" si="124"/>
        <v>0</v>
      </c>
      <c r="AX123" s="16">
        <f t="shared" si="124"/>
        <v>449697</v>
      </c>
      <c r="AY123" s="16">
        <f t="shared" si="124"/>
        <v>41503190</v>
      </c>
      <c r="AZ123" s="16">
        <f t="shared" si="124"/>
        <v>0</v>
      </c>
      <c r="BA123" s="16">
        <f t="shared" si="124"/>
        <v>0</v>
      </c>
      <c r="BB123" s="16">
        <f t="shared" si="124"/>
        <v>0</v>
      </c>
      <c r="BC123" s="16">
        <f t="shared" si="124"/>
        <v>0</v>
      </c>
      <c r="BD123" s="16">
        <f t="shared" si="124"/>
        <v>0</v>
      </c>
      <c r="BE123" s="16">
        <f t="shared" si="124"/>
        <v>0</v>
      </c>
      <c r="BF123" s="16">
        <f t="shared" si="124"/>
        <v>0</v>
      </c>
      <c r="BG123" s="16">
        <f t="shared" si="124"/>
        <v>0</v>
      </c>
      <c r="BH123" s="16">
        <f t="shared" si="124"/>
        <v>0</v>
      </c>
      <c r="BI123" s="16">
        <f t="shared" si="124"/>
        <v>0</v>
      </c>
      <c r="BJ123" s="16">
        <f t="shared" si="124"/>
        <v>41503190</v>
      </c>
      <c r="BK123" s="16">
        <f t="shared" si="124"/>
        <v>0</v>
      </c>
      <c r="BL123" s="16">
        <f t="shared" si="124"/>
        <v>0</v>
      </c>
      <c r="BM123" s="16">
        <f t="shared" si="124"/>
        <v>16703455</v>
      </c>
      <c r="BN123" s="16">
        <f t="shared" si="124"/>
        <v>0</v>
      </c>
      <c r="BO123" s="16">
        <f t="shared" si="124"/>
        <v>291424</v>
      </c>
      <c r="BP123" s="16">
        <f t="shared" si="124"/>
        <v>0</v>
      </c>
      <c r="BQ123" s="16">
        <f t="shared" si="124"/>
        <v>0</v>
      </c>
      <c r="BR123" s="16">
        <f aca="true" t="shared" si="125" ref="BR123:CR123">BR124+BR128+BR131+BR135+BR137+BR139</f>
        <v>0</v>
      </c>
      <c r="BS123" s="16">
        <f t="shared" si="125"/>
        <v>14565280</v>
      </c>
      <c r="BT123" s="16">
        <f t="shared" si="125"/>
        <v>9943031</v>
      </c>
      <c r="BU123" s="16">
        <f t="shared" si="125"/>
        <v>0</v>
      </c>
      <c r="BV123" s="16">
        <f t="shared" si="125"/>
        <v>0</v>
      </c>
      <c r="BW123" s="16">
        <f t="shared" si="125"/>
        <v>243446</v>
      </c>
      <c r="BX123" s="16">
        <f t="shared" si="125"/>
        <v>243446</v>
      </c>
      <c r="BY123" s="16">
        <f t="shared" si="125"/>
        <v>211818</v>
      </c>
      <c r="BZ123" s="16">
        <f t="shared" si="125"/>
        <v>211818</v>
      </c>
      <c r="CA123" s="16">
        <f t="shared" si="72"/>
        <v>0</v>
      </c>
      <c r="CB123" s="16">
        <f t="shared" si="125"/>
        <v>0</v>
      </c>
      <c r="CC123" s="16">
        <f t="shared" si="125"/>
        <v>0</v>
      </c>
      <c r="CD123" s="16">
        <f t="shared" si="125"/>
        <v>0</v>
      </c>
      <c r="CE123" s="16">
        <f t="shared" si="125"/>
        <v>0</v>
      </c>
      <c r="CF123" s="16">
        <f t="shared" si="125"/>
        <v>31628</v>
      </c>
      <c r="CG123" s="16">
        <f t="shared" si="125"/>
        <v>31628</v>
      </c>
      <c r="CH123" s="16">
        <f t="shared" si="125"/>
        <v>0</v>
      </c>
      <c r="CI123" s="16">
        <f t="shared" si="125"/>
        <v>0</v>
      </c>
      <c r="CJ123" s="16">
        <f t="shared" si="125"/>
        <v>0</v>
      </c>
      <c r="CK123" s="16">
        <f t="shared" si="125"/>
        <v>0</v>
      </c>
      <c r="CL123" s="16">
        <f t="shared" si="125"/>
        <v>0</v>
      </c>
      <c r="CM123" s="16">
        <f t="shared" si="125"/>
        <v>0</v>
      </c>
      <c r="CN123" s="16">
        <f t="shared" si="125"/>
        <v>0</v>
      </c>
      <c r="CO123" s="16">
        <f t="shared" si="125"/>
        <v>0</v>
      </c>
      <c r="CP123" s="16">
        <f t="shared" si="125"/>
        <v>0</v>
      </c>
      <c r="CQ123" s="16">
        <f t="shared" si="125"/>
        <v>0</v>
      </c>
      <c r="CR123" s="16">
        <f t="shared" si="125"/>
        <v>0</v>
      </c>
    </row>
    <row r="124" spans="1:96" s="12" customFormat="1" ht="12.75" hidden="1">
      <c r="A124" s="17" t="s">
        <v>112</v>
      </c>
      <c r="B124" s="17" t="s">
        <v>15</v>
      </c>
      <c r="C124" s="17" t="s">
        <v>1</v>
      </c>
      <c r="D124" s="25" t="s">
        <v>151</v>
      </c>
      <c r="E124" s="19">
        <f t="shared" si="69"/>
        <v>52702977</v>
      </c>
      <c r="F124" s="19">
        <f aca="true" t="shared" si="126" ref="F124:BQ124">F125+F126+F127</f>
        <v>52654011</v>
      </c>
      <c r="G124" s="19">
        <f t="shared" si="126"/>
        <v>44321878</v>
      </c>
      <c r="H124" s="19">
        <f t="shared" si="126"/>
        <v>27137010</v>
      </c>
      <c r="I124" s="19">
        <f t="shared" si="126"/>
        <v>6277439</v>
      </c>
      <c r="J124" s="19">
        <f t="shared" si="126"/>
        <v>9503192</v>
      </c>
      <c r="K124" s="19">
        <f t="shared" si="126"/>
        <v>130229</v>
      </c>
      <c r="L124" s="19">
        <f t="shared" si="126"/>
        <v>356137</v>
      </c>
      <c r="M124" s="19">
        <f t="shared" si="126"/>
        <v>8584216</v>
      </c>
      <c r="N124" s="19">
        <f t="shared" si="126"/>
        <v>162179</v>
      </c>
      <c r="O124" s="19">
        <f t="shared" si="126"/>
        <v>176805</v>
      </c>
      <c r="P124" s="19">
        <f t="shared" si="126"/>
        <v>93626</v>
      </c>
      <c r="Q124" s="19">
        <f t="shared" si="126"/>
        <v>2436</v>
      </c>
      <c r="R124" s="19">
        <f t="shared" si="126"/>
        <v>2436</v>
      </c>
      <c r="S124" s="19">
        <f t="shared" si="126"/>
        <v>0</v>
      </c>
      <c r="T124" s="19">
        <f t="shared" si="126"/>
        <v>0</v>
      </c>
      <c r="U124" s="19">
        <f t="shared" si="126"/>
        <v>77819</v>
      </c>
      <c r="V124" s="19">
        <f t="shared" si="126"/>
        <v>1219215</v>
      </c>
      <c r="W124" s="19">
        <f t="shared" si="126"/>
        <v>1909</v>
      </c>
      <c r="X124" s="19">
        <f t="shared" si="126"/>
        <v>669385</v>
      </c>
      <c r="Y124" s="19">
        <f t="shared" si="126"/>
        <v>156927</v>
      </c>
      <c r="Z124" s="19">
        <f t="shared" si="126"/>
        <v>272952</v>
      </c>
      <c r="AA124" s="19">
        <f t="shared" si="126"/>
        <v>42862</v>
      </c>
      <c r="AB124" s="19">
        <f t="shared" si="126"/>
        <v>0</v>
      </c>
      <c r="AC124" s="19">
        <f t="shared" si="126"/>
        <v>0</v>
      </c>
      <c r="AD124" s="19">
        <f t="shared" si="126"/>
        <v>75180</v>
      </c>
      <c r="AE124" s="19">
        <f t="shared" si="126"/>
        <v>104767</v>
      </c>
      <c r="AF124" s="19">
        <f t="shared" si="126"/>
        <v>0</v>
      </c>
      <c r="AG124" s="19">
        <f t="shared" si="126"/>
        <v>5242</v>
      </c>
      <c r="AH124" s="19">
        <f t="shared" si="126"/>
        <v>72592</v>
      </c>
      <c r="AI124" s="19">
        <f t="shared" si="126"/>
        <v>1366</v>
      </c>
      <c r="AJ124" s="19">
        <f t="shared" si="126"/>
        <v>14447</v>
      </c>
      <c r="AK124" s="19">
        <f t="shared" si="126"/>
        <v>0</v>
      </c>
      <c r="AL124" s="19">
        <f t="shared" si="126"/>
        <v>2991</v>
      </c>
      <c r="AM124" s="19">
        <f t="shared" si="126"/>
        <v>2694</v>
      </c>
      <c r="AN124" s="19">
        <f t="shared" si="126"/>
        <v>0</v>
      </c>
      <c r="AO124" s="19">
        <f t="shared" si="126"/>
        <v>0</v>
      </c>
      <c r="AP124" s="19">
        <f t="shared" si="126"/>
        <v>0</v>
      </c>
      <c r="AQ124" s="19">
        <f t="shared" si="126"/>
        <v>0</v>
      </c>
      <c r="AR124" s="19">
        <f t="shared" si="126"/>
        <v>0</v>
      </c>
      <c r="AS124" s="19">
        <f t="shared" si="126"/>
        <v>0</v>
      </c>
      <c r="AT124" s="19">
        <f t="shared" si="126"/>
        <v>0</v>
      </c>
      <c r="AU124" s="19">
        <f t="shared" si="126"/>
        <v>0</v>
      </c>
      <c r="AV124" s="19">
        <f t="shared" si="126"/>
        <v>0</v>
      </c>
      <c r="AW124" s="19">
        <f t="shared" si="126"/>
        <v>0</v>
      </c>
      <c r="AX124" s="19">
        <f t="shared" si="126"/>
        <v>5435</v>
      </c>
      <c r="AY124" s="19">
        <f t="shared" si="126"/>
        <v>8332133</v>
      </c>
      <c r="AZ124" s="19">
        <f t="shared" si="126"/>
        <v>0</v>
      </c>
      <c r="BA124" s="19">
        <f t="shared" si="126"/>
        <v>0</v>
      </c>
      <c r="BB124" s="19">
        <f t="shared" si="126"/>
        <v>0</v>
      </c>
      <c r="BC124" s="19">
        <f t="shared" si="126"/>
        <v>0</v>
      </c>
      <c r="BD124" s="19">
        <f t="shared" si="126"/>
        <v>0</v>
      </c>
      <c r="BE124" s="19">
        <f t="shared" si="126"/>
        <v>0</v>
      </c>
      <c r="BF124" s="19">
        <f t="shared" si="126"/>
        <v>0</v>
      </c>
      <c r="BG124" s="19">
        <f t="shared" si="126"/>
        <v>0</v>
      </c>
      <c r="BH124" s="19">
        <f t="shared" si="126"/>
        <v>0</v>
      </c>
      <c r="BI124" s="19">
        <f t="shared" si="126"/>
        <v>0</v>
      </c>
      <c r="BJ124" s="19">
        <f t="shared" si="126"/>
        <v>8332133</v>
      </c>
      <c r="BK124" s="19">
        <f t="shared" si="126"/>
        <v>0</v>
      </c>
      <c r="BL124" s="19">
        <f t="shared" si="126"/>
        <v>0</v>
      </c>
      <c r="BM124" s="19">
        <f t="shared" si="126"/>
        <v>0</v>
      </c>
      <c r="BN124" s="19">
        <f t="shared" si="126"/>
        <v>0</v>
      </c>
      <c r="BO124" s="19">
        <f t="shared" si="126"/>
        <v>250040</v>
      </c>
      <c r="BP124" s="19">
        <f t="shared" si="126"/>
        <v>0</v>
      </c>
      <c r="BQ124" s="19">
        <f t="shared" si="126"/>
        <v>0</v>
      </c>
      <c r="BR124" s="19">
        <f aca="true" t="shared" si="127" ref="BR124:CR124">BR125+BR126+BR127</f>
        <v>0</v>
      </c>
      <c r="BS124" s="19">
        <f t="shared" si="127"/>
        <v>0</v>
      </c>
      <c r="BT124" s="19">
        <f t="shared" si="127"/>
        <v>8082093</v>
      </c>
      <c r="BU124" s="19">
        <f t="shared" si="127"/>
        <v>0</v>
      </c>
      <c r="BV124" s="19">
        <f t="shared" si="127"/>
        <v>0</v>
      </c>
      <c r="BW124" s="19">
        <f t="shared" si="127"/>
        <v>48966</v>
      </c>
      <c r="BX124" s="19">
        <f t="shared" si="127"/>
        <v>48966</v>
      </c>
      <c r="BY124" s="19">
        <f t="shared" si="127"/>
        <v>45726</v>
      </c>
      <c r="BZ124" s="19">
        <f t="shared" si="127"/>
        <v>45726</v>
      </c>
      <c r="CA124" s="19">
        <f t="shared" si="72"/>
        <v>0</v>
      </c>
      <c r="CB124" s="19">
        <f t="shared" si="127"/>
        <v>0</v>
      </c>
      <c r="CC124" s="19">
        <f t="shared" si="127"/>
        <v>0</v>
      </c>
      <c r="CD124" s="19">
        <f t="shared" si="127"/>
        <v>0</v>
      </c>
      <c r="CE124" s="19">
        <f t="shared" si="127"/>
        <v>0</v>
      </c>
      <c r="CF124" s="19">
        <f t="shared" si="127"/>
        <v>3240</v>
      </c>
      <c r="CG124" s="19">
        <f t="shared" si="127"/>
        <v>3240</v>
      </c>
      <c r="CH124" s="19">
        <f t="shared" si="127"/>
        <v>0</v>
      </c>
      <c r="CI124" s="19">
        <f t="shared" si="127"/>
        <v>0</v>
      </c>
      <c r="CJ124" s="19">
        <f t="shared" si="127"/>
        <v>0</v>
      </c>
      <c r="CK124" s="19">
        <f t="shared" si="127"/>
        <v>0</v>
      </c>
      <c r="CL124" s="19">
        <f t="shared" si="127"/>
        <v>0</v>
      </c>
      <c r="CM124" s="19">
        <f t="shared" si="127"/>
        <v>0</v>
      </c>
      <c r="CN124" s="19">
        <f t="shared" si="127"/>
        <v>0</v>
      </c>
      <c r="CO124" s="19">
        <f t="shared" si="127"/>
        <v>0</v>
      </c>
      <c r="CP124" s="19">
        <f t="shared" si="127"/>
        <v>0</v>
      </c>
      <c r="CQ124" s="19">
        <f t="shared" si="127"/>
        <v>0</v>
      </c>
      <c r="CR124" s="19">
        <f t="shared" si="127"/>
        <v>0</v>
      </c>
    </row>
    <row r="125" spans="1:96" ht="12.75" hidden="1">
      <c r="A125" s="20" t="s">
        <v>1</v>
      </c>
      <c r="B125" s="20" t="s">
        <v>1</v>
      </c>
      <c r="C125" s="20" t="s">
        <v>19</v>
      </c>
      <c r="D125" s="23" t="s">
        <v>152</v>
      </c>
      <c r="E125" s="22">
        <f t="shared" si="69"/>
        <v>18819643</v>
      </c>
      <c r="F125" s="22">
        <f t="shared" si="73"/>
        <v>18795799</v>
      </c>
      <c r="G125" s="22">
        <f t="shared" si="74"/>
        <v>14049958</v>
      </c>
      <c r="H125" s="22">
        <v>7409548</v>
      </c>
      <c r="I125" s="22">
        <v>1729161</v>
      </c>
      <c r="J125" s="22">
        <f t="shared" si="75"/>
        <v>4464391</v>
      </c>
      <c r="K125" s="22">
        <v>18876</v>
      </c>
      <c r="L125" s="22">
        <v>66145</v>
      </c>
      <c r="M125" s="22">
        <v>4068086</v>
      </c>
      <c r="N125" s="22">
        <v>162179</v>
      </c>
      <c r="O125" s="22">
        <v>97911</v>
      </c>
      <c r="P125" s="22">
        <v>51194</v>
      </c>
      <c r="Q125" s="22">
        <f t="shared" si="76"/>
        <v>0</v>
      </c>
      <c r="R125" s="22">
        <v>0</v>
      </c>
      <c r="S125" s="22">
        <v>0</v>
      </c>
      <c r="T125" s="22">
        <v>0</v>
      </c>
      <c r="U125" s="22">
        <v>21894</v>
      </c>
      <c r="V125" s="22">
        <f t="shared" si="77"/>
        <v>393724</v>
      </c>
      <c r="W125" s="22">
        <v>1307</v>
      </c>
      <c r="X125" s="22">
        <v>259359</v>
      </c>
      <c r="Y125" s="22">
        <v>69513</v>
      </c>
      <c r="Z125" s="22">
        <v>23691</v>
      </c>
      <c r="AA125" s="22">
        <v>6898</v>
      </c>
      <c r="AB125" s="22">
        <v>0</v>
      </c>
      <c r="AC125" s="22">
        <v>0</v>
      </c>
      <c r="AD125" s="22">
        <v>32956</v>
      </c>
      <c r="AE125" s="22">
        <f t="shared" si="78"/>
        <v>31240</v>
      </c>
      <c r="AF125" s="22">
        <v>0</v>
      </c>
      <c r="AG125" s="22">
        <v>1659</v>
      </c>
      <c r="AH125" s="22">
        <v>24616</v>
      </c>
      <c r="AI125" s="22">
        <v>31</v>
      </c>
      <c r="AJ125" s="22">
        <v>447</v>
      </c>
      <c r="AK125" s="22">
        <v>0</v>
      </c>
      <c r="AL125" s="22">
        <v>0</v>
      </c>
      <c r="AM125" s="22">
        <v>769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3718</v>
      </c>
      <c r="AY125" s="22">
        <f t="shared" si="79"/>
        <v>4745841</v>
      </c>
      <c r="AZ125" s="22">
        <f t="shared" si="80"/>
        <v>0</v>
      </c>
      <c r="BA125" s="22">
        <v>0</v>
      </c>
      <c r="BB125" s="22">
        <v>0</v>
      </c>
      <c r="BC125" s="22">
        <f t="shared" si="81"/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f t="shared" si="82"/>
        <v>0</v>
      </c>
      <c r="BI125" s="22">
        <v>0</v>
      </c>
      <c r="BJ125" s="22">
        <f t="shared" si="83"/>
        <v>4745841</v>
      </c>
      <c r="BK125" s="22">
        <v>0</v>
      </c>
      <c r="BL125" s="22">
        <v>0</v>
      </c>
      <c r="BM125" s="22">
        <v>0</v>
      </c>
      <c r="BN125" s="22">
        <v>0</v>
      </c>
      <c r="BO125" s="22">
        <v>139678</v>
      </c>
      <c r="BP125" s="22">
        <v>0</v>
      </c>
      <c r="BQ125" s="22">
        <v>0</v>
      </c>
      <c r="BR125" s="22">
        <v>0</v>
      </c>
      <c r="BS125" s="22">
        <v>0</v>
      </c>
      <c r="BT125" s="22">
        <v>4606163</v>
      </c>
      <c r="BU125" s="22">
        <f t="shared" si="84"/>
        <v>0</v>
      </c>
      <c r="BV125" s="22">
        <v>0</v>
      </c>
      <c r="BW125" s="22">
        <f>BX125+CK125+CI125</f>
        <v>23844</v>
      </c>
      <c r="BX125" s="22">
        <f>BY125+CA125+CF125</f>
        <v>23844</v>
      </c>
      <c r="BY125" s="22">
        <f t="shared" si="85"/>
        <v>23844</v>
      </c>
      <c r="BZ125" s="22">
        <v>23844</v>
      </c>
      <c r="CA125" s="22">
        <f t="shared" si="72"/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f t="shared" si="86"/>
        <v>0</v>
      </c>
      <c r="CG125" s="22">
        <v>0</v>
      </c>
      <c r="CH125" s="22">
        <v>0</v>
      </c>
      <c r="CI125" s="22">
        <f t="shared" si="87"/>
        <v>0</v>
      </c>
      <c r="CJ125" s="22">
        <v>0</v>
      </c>
      <c r="CK125" s="22">
        <v>0</v>
      </c>
      <c r="CL125" s="22">
        <f aca="true" t="shared" si="128" ref="CL125:CM127">CM125</f>
        <v>0</v>
      </c>
      <c r="CM125" s="22">
        <f t="shared" si="128"/>
        <v>0</v>
      </c>
      <c r="CN125" s="22">
        <v>0</v>
      </c>
      <c r="CO125" s="22">
        <f t="shared" si="88"/>
        <v>0</v>
      </c>
      <c r="CP125" s="22">
        <f t="shared" si="89"/>
        <v>0</v>
      </c>
      <c r="CQ125" s="22">
        <v>0</v>
      </c>
      <c r="CR125" s="22">
        <v>0</v>
      </c>
    </row>
    <row r="126" spans="1:96" ht="12.75" hidden="1">
      <c r="A126" s="20" t="s">
        <v>1</v>
      </c>
      <c r="B126" s="20" t="s">
        <v>1</v>
      </c>
      <c r="C126" s="20" t="s">
        <v>19</v>
      </c>
      <c r="D126" s="21" t="s">
        <v>153</v>
      </c>
      <c r="E126" s="22">
        <f t="shared" si="69"/>
        <v>26236194</v>
      </c>
      <c r="F126" s="22">
        <f t="shared" si="73"/>
        <v>26225272</v>
      </c>
      <c r="G126" s="22">
        <f t="shared" si="74"/>
        <v>22638980</v>
      </c>
      <c r="H126" s="22">
        <v>14116150</v>
      </c>
      <c r="I126" s="22">
        <v>3246739</v>
      </c>
      <c r="J126" s="22">
        <f t="shared" si="75"/>
        <v>4565826</v>
      </c>
      <c r="K126" s="22">
        <v>97293</v>
      </c>
      <c r="L126" s="22">
        <v>274966</v>
      </c>
      <c r="M126" s="22">
        <v>4078331</v>
      </c>
      <c r="N126" s="22">
        <v>0</v>
      </c>
      <c r="O126" s="22">
        <v>78894</v>
      </c>
      <c r="P126" s="22">
        <v>36342</v>
      </c>
      <c r="Q126" s="22">
        <f t="shared" si="76"/>
        <v>0</v>
      </c>
      <c r="R126" s="22">
        <v>0</v>
      </c>
      <c r="S126" s="22">
        <v>0</v>
      </c>
      <c r="T126" s="22">
        <v>0</v>
      </c>
      <c r="U126" s="22">
        <v>32195</v>
      </c>
      <c r="V126" s="22">
        <f t="shared" si="77"/>
        <v>622781</v>
      </c>
      <c r="W126" s="22">
        <v>252</v>
      </c>
      <c r="X126" s="22">
        <v>261342</v>
      </c>
      <c r="Y126" s="22">
        <v>58200</v>
      </c>
      <c r="Z126" s="22">
        <v>239516</v>
      </c>
      <c r="AA126" s="22">
        <v>21247</v>
      </c>
      <c r="AB126" s="22">
        <v>0</v>
      </c>
      <c r="AC126" s="22">
        <v>0</v>
      </c>
      <c r="AD126" s="22">
        <v>42224</v>
      </c>
      <c r="AE126" s="22">
        <f t="shared" si="78"/>
        <v>55289</v>
      </c>
      <c r="AF126" s="22">
        <v>0</v>
      </c>
      <c r="AG126" s="22">
        <v>2137</v>
      </c>
      <c r="AH126" s="22">
        <v>43374</v>
      </c>
      <c r="AI126" s="22">
        <v>0</v>
      </c>
      <c r="AJ126" s="22">
        <v>7298</v>
      </c>
      <c r="AK126" s="22">
        <v>0</v>
      </c>
      <c r="AL126" s="22">
        <v>555</v>
      </c>
      <c r="AM126" s="22">
        <v>1925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f t="shared" si="79"/>
        <v>3586292</v>
      </c>
      <c r="AZ126" s="22">
        <f t="shared" si="80"/>
        <v>0</v>
      </c>
      <c r="BA126" s="22">
        <v>0</v>
      </c>
      <c r="BB126" s="22">
        <v>0</v>
      </c>
      <c r="BC126" s="22">
        <f t="shared" si="81"/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f t="shared" si="82"/>
        <v>0</v>
      </c>
      <c r="BI126" s="22">
        <v>0</v>
      </c>
      <c r="BJ126" s="22">
        <f t="shared" si="83"/>
        <v>3586292</v>
      </c>
      <c r="BK126" s="22">
        <v>0</v>
      </c>
      <c r="BL126" s="22">
        <v>0</v>
      </c>
      <c r="BM126" s="22">
        <v>0</v>
      </c>
      <c r="BN126" s="22">
        <v>0</v>
      </c>
      <c r="BO126" s="22">
        <v>110362</v>
      </c>
      <c r="BP126" s="22">
        <v>0</v>
      </c>
      <c r="BQ126" s="22">
        <v>0</v>
      </c>
      <c r="BR126" s="22">
        <v>0</v>
      </c>
      <c r="BS126" s="22">
        <v>0</v>
      </c>
      <c r="BT126" s="22">
        <v>3475930</v>
      </c>
      <c r="BU126" s="22">
        <f t="shared" si="84"/>
        <v>0</v>
      </c>
      <c r="BV126" s="22">
        <v>0</v>
      </c>
      <c r="BW126" s="22">
        <f>BX126+CK126+CI126</f>
        <v>10922</v>
      </c>
      <c r="BX126" s="22">
        <f>BY126+CA126+CF126</f>
        <v>10922</v>
      </c>
      <c r="BY126" s="22">
        <f t="shared" si="85"/>
        <v>10922</v>
      </c>
      <c r="BZ126" s="22">
        <v>10922</v>
      </c>
      <c r="CA126" s="22">
        <f t="shared" si="72"/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f t="shared" si="86"/>
        <v>0</v>
      </c>
      <c r="CG126" s="22">
        <v>0</v>
      </c>
      <c r="CH126" s="22">
        <v>0</v>
      </c>
      <c r="CI126" s="22">
        <f t="shared" si="87"/>
        <v>0</v>
      </c>
      <c r="CJ126" s="22">
        <v>0</v>
      </c>
      <c r="CK126" s="22">
        <v>0</v>
      </c>
      <c r="CL126" s="22">
        <f t="shared" si="128"/>
        <v>0</v>
      </c>
      <c r="CM126" s="22">
        <f t="shared" si="128"/>
        <v>0</v>
      </c>
      <c r="CN126" s="22">
        <v>0</v>
      </c>
      <c r="CO126" s="22">
        <f t="shared" si="88"/>
        <v>0</v>
      </c>
      <c r="CP126" s="22">
        <f t="shared" si="89"/>
        <v>0</v>
      </c>
      <c r="CQ126" s="22">
        <v>0</v>
      </c>
      <c r="CR126" s="22">
        <v>0</v>
      </c>
    </row>
    <row r="127" spans="1:96" ht="12.75" hidden="1">
      <c r="A127" s="20" t="s">
        <v>1</v>
      </c>
      <c r="B127" s="20" t="s">
        <v>1</v>
      </c>
      <c r="C127" s="20" t="s">
        <v>23</v>
      </c>
      <c r="D127" s="21" t="s">
        <v>154</v>
      </c>
      <c r="E127" s="22">
        <f t="shared" si="69"/>
        <v>7647140</v>
      </c>
      <c r="F127" s="22">
        <f t="shared" si="73"/>
        <v>7632940</v>
      </c>
      <c r="G127" s="22">
        <f t="shared" si="74"/>
        <v>7632940</v>
      </c>
      <c r="H127" s="22">
        <v>5611312</v>
      </c>
      <c r="I127" s="22">
        <v>1301539</v>
      </c>
      <c r="J127" s="22">
        <f t="shared" si="75"/>
        <v>472975</v>
      </c>
      <c r="K127" s="22">
        <v>14060</v>
      </c>
      <c r="L127" s="22">
        <v>15026</v>
      </c>
      <c r="M127" s="22">
        <v>437799</v>
      </c>
      <c r="N127" s="22">
        <v>0</v>
      </c>
      <c r="O127" s="22">
        <v>0</v>
      </c>
      <c r="P127" s="22">
        <v>6090</v>
      </c>
      <c r="Q127" s="22">
        <f t="shared" si="76"/>
        <v>2436</v>
      </c>
      <c r="R127" s="22">
        <v>2436</v>
      </c>
      <c r="S127" s="22">
        <v>0</v>
      </c>
      <c r="T127" s="22">
        <v>0</v>
      </c>
      <c r="U127" s="22">
        <v>23730</v>
      </c>
      <c r="V127" s="22">
        <f t="shared" si="77"/>
        <v>202710</v>
      </c>
      <c r="W127" s="22">
        <v>350</v>
      </c>
      <c r="X127" s="22">
        <v>148684</v>
      </c>
      <c r="Y127" s="22">
        <v>29214</v>
      </c>
      <c r="Z127" s="22">
        <v>9745</v>
      </c>
      <c r="AA127" s="22">
        <v>14717</v>
      </c>
      <c r="AB127" s="22">
        <v>0</v>
      </c>
      <c r="AC127" s="22">
        <v>0</v>
      </c>
      <c r="AD127" s="22">
        <v>0</v>
      </c>
      <c r="AE127" s="22">
        <f t="shared" si="78"/>
        <v>18238</v>
      </c>
      <c r="AF127" s="22">
        <v>0</v>
      </c>
      <c r="AG127" s="22">
        <v>1446</v>
      </c>
      <c r="AH127" s="22">
        <v>4602</v>
      </c>
      <c r="AI127" s="22">
        <v>1335</v>
      </c>
      <c r="AJ127" s="22">
        <v>6702</v>
      </c>
      <c r="AK127" s="22">
        <v>0</v>
      </c>
      <c r="AL127" s="22">
        <v>2436</v>
      </c>
      <c r="AM127" s="22">
        <v>0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2">
        <v>0</v>
      </c>
      <c r="AX127" s="22">
        <v>1717</v>
      </c>
      <c r="AY127" s="22">
        <f t="shared" si="79"/>
        <v>0</v>
      </c>
      <c r="AZ127" s="22">
        <f t="shared" si="80"/>
        <v>0</v>
      </c>
      <c r="BA127" s="22">
        <v>0</v>
      </c>
      <c r="BB127" s="22">
        <v>0</v>
      </c>
      <c r="BC127" s="22">
        <f t="shared" si="81"/>
        <v>0</v>
      </c>
      <c r="BD127" s="22">
        <v>0</v>
      </c>
      <c r="BE127" s="22">
        <v>0</v>
      </c>
      <c r="BF127" s="22">
        <v>0</v>
      </c>
      <c r="BG127" s="22">
        <v>0</v>
      </c>
      <c r="BH127" s="22">
        <f t="shared" si="82"/>
        <v>0</v>
      </c>
      <c r="BI127" s="22">
        <v>0</v>
      </c>
      <c r="BJ127" s="22">
        <f t="shared" si="83"/>
        <v>0</v>
      </c>
      <c r="BK127" s="22">
        <v>0</v>
      </c>
      <c r="BL127" s="22">
        <v>0</v>
      </c>
      <c r="BM127" s="22">
        <v>0</v>
      </c>
      <c r="BN127" s="22">
        <v>0</v>
      </c>
      <c r="BO127" s="22">
        <v>0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f t="shared" si="84"/>
        <v>0</v>
      </c>
      <c r="BV127" s="22">
        <v>0</v>
      </c>
      <c r="BW127" s="22">
        <f>BX127+CK127+CI127</f>
        <v>14200</v>
      </c>
      <c r="BX127" s="22">
        <f>BY127+CA127+CF127</f>
        <v>14200</v>
      </c>
      <c r="BY127" s="22">
        <f t="shared" si="85"/>
        <v>10960</v>
      </c>
      <c r="BZ127" s="22">
        <v>10960</v>
      </c>
      <c r="CA127" s="22">
        <f t="shared" si="72"/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f t="shared" si="86"/>
        <v>3240</v>
      </c>
      <c r="CG127" s="22">
        <v>3240</v>
      </c>
      <c r="CH127" s="22">
        <v>0</v>
      </c>
      <c r="CI127" s="22">
        <f t="shared" si="87"/>
        <v>0</v>
      </c>
      <c r="CJ127" s="22">
        <v>0</v>
      </c>
      <c r="CK127" s="22">
        <v>0</v>
      </c>
      <c r="CL127" s="22">
        <f t="shared" si="128"/>
        <v>0</v>
      </c>
      <c r="CM127" s="22">
        <f t="shared" si="128"/>
        <v>0</v>
      </c>
      <c r="CN127" s="22">
        <v>0</v>
      </c>
      <c r="CO127" s="22">
        <f t="shared" si="88"/>
        <v>0</v>
      </c>
      <c r="CP127" s="22">
        <f t="shared" si="89"/>
        <v>0</v>
      </c>
      <c r="CQ127" s="22">
        <v>0</v>
      </c>
      <c r="CR127" s="22">
        <v>0</v>
      </c>
    </row>
    <row r="128" spans="1:96" s="12" customFormat="1" ht="12.75" hidden="1">
      <c r="A128" s="17" t="s">
        <v>112</v>
      </c>
      <c r="B128" s="17" t="s">
        <v>49</v>
      </c>
      <c r="C128" s="17" t="s">
        <v>1</v>
      </c>
      <c r="D128" s="25" t="s">
        <v>155</v>
      </c>
      <c r="E128" s="19">
        <f t="shared" si="69"/>
        <v>95185180</v>
      </c>
      <c r="F128" s="19">
        <f aca="true" t="shared" si="129" ref="F128:BQ128">F129+F130</f>
        <v>95112426</v>
      </c>
      <c r="G128" s="19">
        <f t="shared" si="129"/>
        <v>75642832</v>
      </c>
      <c r="H128" s="19">
        <f t="shared" si="129"/>
        <v>57462326</v>
      </c>
      <c r="I128" s="19">
        <f t="shared" si="129"/>
        <v>13375317</v>
      </c>
      <c r="J128" s="19">
        <f t="shared" si="129"/>
        <v>2175423</v>
      </c>
      <c r="K128" s="19">
        <f t="shared" si="129"/>
        <v>0</v>
      </c>
      <c r="L128" s="19">
        <f t="shared" si="129"/>
        <v>245515</v>
      </c>
      <c r="M128" s="19">
        <f t="shared" si="129"/>
        <v>1232024</v>
      </c>
      <c r="N128" s="19">
        <f t="shared" si="129"/>
        <v>0</v>
      </c>
      <c r="O128" s="19">
        <f t="shared" si="129"/>
        <v>648518</v>
      </c>
      <c r="P128" s="19">
        <f t="shared" si="129"/>
        <v>49366</v>
      </c>
      <c r="Q128" s="19">
        <f t="shared" si="129"/>
        <v>10965</v>
      </c>
      <c r="R128" s="19">
        <f t="shared" si="129"/>
        <v>9344</v>
      </c>
      <c r="S128" s="19">
        <f t="shared" si="129"/>
        <v>1621</v>
      </c>
      <c r="T128" s="19">
        <f t="shared" si="129"/>
        <v>0</v>
      </c>
      <c r="U128" s="19">
        <f t="shared" si="129"/>
        <v>262686</v>
      </c>
      <c r="V128" s="19">
        <f t="shared" si="129"/>
        <v>2220897</v>
      </c>
      <c r="W128" s="19">
        <f t="shared" si="129"/>
        <v>0</v>
      </c>
      <c r="X128" s="19">
        <f t="shared" si="129"/>
        <v>1863499</v>
      </c>
      <c r="Y128" s="19">
        <f t="shared" si="129"/>
        <v>187089</v>
      </c>
      <c r="Z128" s="19">
        <f t="shared" si="129"/>
        <v>84791</v>
      </c>
      <c r="AA128" s="19">
        <f t="shared" si="129"/>
        <v>85518</v>
      </c>
      <c r="AB128" s="19">
        <f t="shared" si="129"/>
        <v>0</v>
      </c>
      <c r="AC128" s="19">
        <f t="shared" si="129"/>
        <v>0</v>
      </c>
      <c r="AD128" s="19">
        <f t="shared" si="129"/>
        <v>0</v>
      </c>
      <c r="AE128" s="19">
        <f t="shared" si="129"/>
        <v>135218</v>
      </c>
      <c r="AF128" s="19">
        <f t="shared" si="129"/>
        <v>0</v>
      </c>
      <c r="AG128" s="19">
        <f t="shared" si="129"/>
        <v>2624</v>
      </c>
      <c r="AH128" s="19">
        <f t="shared" si="129"/>
        <v>23094</v>
      </c>
      <c r="AI128" s="19">
        <f t="shared" si="129"/>
        <v>49502</v>
      </c>
      <c r="AJ128" s="19">
        <f t="shared" si="129"/>
        <v>35732</v>
      </c>
      <c r="AK128" s="19">
        <f t="shared" si="129"/>
        <v>0</v>
      </c>
      <c r="AL128" s="19">
        <f t="shared" si="129"/>
        <v>7391</v>
      </c>
      <c r="AM128" s="19">
        <f t="shared" si="129"/>
        <v>13515</v>
      </c>
      <c r="AN128" s="19">
        <f t="shared" si="129"/>
        <v>0</v>
      </c>
      <c r="AO128" s="19">
        <f t="shared" si="129"/>
        <v>0</v>
      </c>
      <c r="AP128" s="19">
        <f t="shared" si="129"/>
        <v>0</v>
      </c>
      <c r="AQ128" s="19">
        <f t="shared" si="129"/>
        <v>0</v>
      </c>
      <c r="AR128" s="19">
        <f t="shared" si="129"/>
        <v>0</v>
      </c>
      <c r="AS128" s="19">
        <f t="shared" si="129"/>
        <v>0</v>
      </c>
      <c r="AT128" s="19">
        <f t="shared" si="129"/>
        <v>0</v>
      </c>
      <c r="AU128" s="19">
        <f t="shared" si="129"/>
        <v>0</v>
      </c>
      <c r="AV128" s="19">
        <f t="shared" si="129"/>
        <v>0</v>
      </c>
      <c r="AW128" s="19">
        <f t="shared" si="129"/>
        <v>0</v>
      </c>
      <c r="AX128" s="19">
        <f t="shared" si="129"/>
        <v>3360</v>
      </c>
      <c r="AY128" s="19">
        <f t="shared" si="129"/>
        <v>19469594</v>
      </c>
      <c r="AZ128" s="19">
        <f t="shared" si="129"/>
        <v>0</v>
      </c>
      <c r="BA128" s="19">
        <f t="shared" si="129"/>
        <v>0</v>
      </c>
      <c r="BB128" s="19">
        <f t="shared" si="129"/>
        <v>0</v>
      </c>
      <c r="BC128" s="19">
        <f t="shared" si="129"/>
        <v>0</v>
      </c>
      <c r="BD128" s="19">
        <f t="shared" si="129"/>
        <v>0</v>
      </c>
      <c r="BE128" s="19">
        <f t="shared" si="129"/>
        <v>0</v>
      </c>
      <c r="BF128" s="19">
        <f t="shared" si="129"/>
        <v>0</v>
      </c>
      <c r="BG128" s="19">
        <f t="shared" si="129"/>
        <v>0</v>
      </c>
      <c r="BH128" s="19">
        <f t="shared" si="129"/>
        <v>0</v>
      </c>
      <c r="BI128" s="19">
        <f t="shared" si="129"/>
        <v>0</v>
      </c>
      <c r="BJ128" s="19">
        <f t="shared" si="129"/>
        <v>19469594</v>
      </c>
      <c r="BK128" s="19">
        <f t="shared" si="129"/>
        <v>0</v>
      </c>
      <c r="BL128" s="19">
        <f t="shared" si="129"/>
        <v>0</v>
      </c>
      <c r="BM128" s="19">
        <f t="shared" si="129"/>
        <v>8300571</v>
      </c>
      <c r="BN128" s="19">
        <f t="shared" si="129"/>
        <v>0</v>
      </c>
      <c r="BO128" s="19">
        <f t="shared" si="129"/>
        <v>0</v>
      </c>
      <c r="BP128" s="19">
        <f t="shared" si="129"/>
        <v>0</v>
      </c>
      <c r="BQ128" s="19">
        <f t="shared" si="129"/>
        <v>0</v>
      </c>
      <c r="BR128" s="19">
        <f aca="true" t="shared" si="130" ref="BR128:CR128">BR129+BR130</f>
        <v>0</v>
      </c>
      <c r="BS128" s="19">
        <f t="shared" si="130"/>
        <v>10949110</v>
      </c>
      <c r="BT128" s="19">
        <f t="shared" si="130"/>
        <v>219913</v>
      </c>
      <c r="BU128" s="19">
        <f t="shared" si="130"/>
        <v>0</v>
      </c>
      <c r="BV128" s="19">
        <f t="shared" si="130"/>
        <v>0</v>
      </c>
      <c r="BW128" s="19">
        <f t="shared" si="130"/>
        <v>72754</v>
      </c>
      <c r="BX128" s="19">
        <f t="shared" si="130"/>
        <v>72754</v>
      </c>
      <c r="BY128" s="19">
        <f t="shared" si="130"/>
        <v>44366</v>
      </c>
      <c r="BZ128" s="19">
        <f t="shared" si="130"/>
        <v>44366</v>
      </c>
      <c r="CA128" s="19">
        <f t="shared" si="72"/>
        <v>0</v>
      </c>
      <c r="CB128" s="19">
        <f t="shared" si="130"/>
        <v>0</v>
      </c>
      <c r="CC128" s="19">
        <f t="shared" si="130"/>
        <v>0</v>
      </c>
      <c r="CD128" s="19">
        <f t="shared" si="130"/>
        <v>0</v>
      </c>
      <c r="CE128" s="19">
        <f t="shared" si="130"/>
        <v>0</v>
      </c>
      <c r="CF128" s="19">
        <f t="shared" si="130"/>
        <v>28388</v>
      </c>
      <c r="CG128" s="19">
        <f t="shared" si="130"/>
        <v>28388</v>
      </c>
      <c r="CH128" s="19">
        <f t="shared" si="130"/>
        <v>0</v>
      </c>
      <c r="CI128" s="19">
        <f t="shared" si="130"/>
        <v>0</v>
      </c>
      <c r="CJ128" s="19">
        <f t="shared" si="130"/>
        <v>0</v>
      </c>
      <c r="CK128" s="19">
        <f t="shared" si="130"/>
        <v>0</v>
      </c>
      <c r="CL128" s="19">
        <f t="shared" si="130"/>
        <v>0</v>
      </c>
      <c r="CM128" s="19">
        <f t="shared" si="130"/>
        <v>0</v>
      </c>
      <c r="CN128" s="19">
        <f t="shared" si="130"/>
        <v>0</v>
      </c>
      <c r="CO128" s="19">
        <f t="shared" si="130"/>
        <v>0</v>
      </c>
      <c r="CP128" s="19">
        <f t="shared" si="130"/>
        <v>0</v>
      </c>
      <c r="CQ128" s="19">
        <f t="shared" si="130"/>
        <v>0</v>
      </c>
      <c r="CR128" s="19">
        <f t="shared" si="130"/>
        <v>0</v>
      </c>
    </row>
    <row r="129" spans="1:96" ht="12.75" hidden="1">
      <c r="A129" s="20" t="s">
        <v>1</v>
      </c>
      <c r="B129" s="20" t="s">
        <v>1</v>
      </c>
      <c r="C129" s="20" t="s">
        <v>21</v>
      </c>
      <c r="D129" s="23" t="s">
        <v>156</v>
      </c>
      <c r="E129" s="22">
        <f t="shared" si="69"/>
        <v>14989867</v>
      </c>
      <c r="F129" s="22">
        <f t="shared" si="73"/>
        <v>14980565</v>
      </c>
      <c r="G129" s="22">
        <f t="shared" si="74"/>
        <v>11900213</v>
      </c>
      <c r="H129" s="22">
        <v>9147854</v>
      </c>
      <c r="I129" s="22">
        <v>2099514</v>
      </c>
      <c r="J129" s="22">
        <f t="shared" si="75"/>
        <v>503432</v>
      </c>
      <c r="K129" s="22">
        <v>0</v>
      </c>
      <c r="L129" s="22">
        <v>54676</v>
      </c>
      <c r="M129" s="22">
        <v>419885</v>
      </c>
      <c r="N129" s="22">
        <v>0</v>
      </c>
      <c r="O129" s="22">
        <v>21579</v>
      </c>
      <c r="P129" s="22">
        <v>7292</v>
      </c>
      <c r="Q129" s="22">
        <f t="shared" si="76"/>
        <v>1621</v>
      </c>
      <c r="R129" s="22">
        <v>0</v>
      </c>
      <c r="S129" s="22">
        <v>1621</v>
      </c>
      <c r="T129" s="22">
        <v>0</v>
      </c>
      <c r="U129" s="22">
        <v>24024</v>
      </c>
      <c r="V129" s="22">
        <f t="shared" si="77"/>
        <v>107864</v>
      </c>
      <c r="W129" s="22">
        <v>0</v>
      </c>
      <c r="X129" s="22">
        <v>94086</v>
      </c>
      <c r="Y129" s="22">
        <v>4297</v>
      </c>
      <c r="Z129" s="22">
        <v>4541</v>
      </c>
      <c r="AA129" s="22">
        <v>4940</v>
      </c>
      <c r="AB129" s="22">
        <v>0</v>
      </c>
      <c r="AC129" s="22">
        <v>0</v>
      </c>
      <c r="AD129" s="22">
        <v>0</v>
      </c>
      <c r="AE129" s="22">
        <f t="shared" si="78"/>
        <v>15904</v>
      </c>
      <c r="AF129" s="22">
        <v>0</v>
      </c>
      <c r="AG129" s="22">
        <v>2624</v>
      </c>
      <c r="AH129" s="22">
        <v>3091</v>
      </c>
      <c r="AI129" s="22">
        <v>3420</v>
      </c>
      <c r="AJ129" s="22">
        <v>1788</v>
      </c>
      <c r="AK129" s="22">
        <v>0</v>
      </c>
      <c r="AL129" s="22">
        <v>1621</v>
      </c>
      <c r="AM129" s="22">
        <v>0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2">
        <v>0</v>
      </c>
      <c r="AW129" s="22">
        <v>0</v>
      </c>
      <c r="AX129" s="22">
        <v>3360</v>
      </c>
      <c r="AY129" s="22">
        <f t="shared" si="79"/>
        <v>3080352</v>
      </c>
      <c r="AZ129" s="22">
        <f t="shared" si="80"/>
        <v>0</v>
      </c>
      <c r="BA129" s="22">
        <v>0</v>
      </c>
      <c r="BB129" s="22">
        <v>0</v>
      </c>
      <c r="BC129" s="22">
        <f t="shared" si="81"/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f t="shared" si="82"/>
        <v>0</v>
      </c>
      <c r="BI129" s="22">
        <v>0</v>
      </c>
      <c r="BJ129" s="22">
        <f t="shared" si="83"/>
        <v>3080352</v>
      </c>
      <c r="BK129" s="22">
        <v>0</v>
      </c>
      <c r="BL129" s="22">
        <v>0</v>
      </c>
      <c r="BM129" s="22">
        <v>1448796</v>
      </c>
      <c r="BN129" s="22">
        <v>0</v>
      </c>
      <c r="BO129" s="22">
        <v>0</v>
      </c>
      <c r="BP129" s="22">
        <v>0</v>
      </c>
      <c r="BQ129" s="22">
        <v>0</v>
      </c>
      <c r="BR129" s="22">
        <v>0</v>
      </c>
      <c r="BS129" s="22">
        <v>1631556</v>
      </c>
      <c r="BT129" s="22">
        <v>0</v>
      </c>
      <c r="BU129" s="22">
        <f t="shared" si="84"/>
        <v>0</v>
      </c>
      <c r="BV129" s="22">
        <v>0</v>
      </c>
      <c r="BW129" s="22">
        <f>BX129+CK129+CI129</f>
        <v>9302</v>
      </c>
      <c r="BX129" s="22">
        <f>BY129+CA129+CF129</f>
        <v>9302</v>
      </c>
      <c r="BY129" s="22">
        <f t="shared" si="85"/>
        <v>7292</v>
      </c>
      <c r="BZ129" s="22">
        <v>7292</v>
      </c>
      <c r="CA129" s="22">
        <f t="shared" si="72"/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f t="shared" si="86"/>
        <v>2010</v>
      </c>
      <c r="CG129" s="22">
        <v>2010</v>
      </c>
      <c r="CH129" s="22">
        <v>0</v>
      </c>
      <c r="CI129" s="22">
        <f t="shared" si="87"/>
        <v>0</v>
      </c>
      <c r="CJ129" s="22">
        <v>0</v>
      </c>
      <c r="CK129" s="22">
        <v>0</v>
      </c>
      <c r="CL129" s="22">
        <f>CM129</f>
        <v>0</v>
      </c>
      <c r="CM129" s="22">
        <f>CN129</f>
        <v>0</v>
      </c>
      <c r="CN129" s="22">
        <v>0</v>
      </c>
      <c r="CO129" s="22">
        <f t="shared" si="88"/>
        <v>0</v>
      </c>
      <c r="CP129" s="22">
        <f t="shared" si="89"/>
        <v>0</v>
      </c>
      <c r="CQ129" s="22">
        <v>0</v>
      </c>
      <c r="CR129" s="22">
        <v>0</v>
      </c>
    </row>
    <row r="130" spans="1:96" ht="12.75" hidden="1">
      <c r="A130" s="20" t="s">
        <v>1</v>
      </c>
      <c r="B130" s="20" t="s">
        <v>1</v>
      </c>
      <c r="C130" s="20" t="s">
        <v>23</v>
      </c>
      <c r="D130" s="23" t="s">
        <v>157</v>
      </c>
      <c r="E130" s="22">
        <f t="shared" si="69"/>
        <v>80195313</v>
      </c>
      <c r="F130" s="22">
        <f t="shared" si="73"/>
        <v>80131861</v>
      </c>
      <c r="G130" s="22">
        <f t="shared" si="74"/>
        <v>63742619</v>
      </c>
      <c r="H130" s="22">
        <f>48369617-55145</f>
        <v>48314472</v>
      </c>
      <c r="I130" s="22">
        <f>11289588-13785</f>
        <v>11275803</v>
      </c>
      <c r="J130" s="22">
        <f t="shared" si="75"/>
        <v>1671991</v>
      </c>
      <c r="K130" s="22">
        <v>0</v>
      </c>
      <c r="L130" s="22">
        <v>190839</v>
      </c>
      <c r="M130" s="22">
        <v>812139</v>
      </c>
      <c r="N130" s="22">
        <v>0</v>
      </c>
      <c r="O130" s="22">
        <v>626939</v>
      </c>
      <c r="P130" s="22">
        <v>42074</v>
      </c>
      <c r="Q130" s="22">
        <f t="shared" si="76"/>
        <v>9344</v>
      </c>
      <c r="R130" s="22">
        <v>9344</v>
      </c>
      <c r="S130" s="22">
        <v>0</v>
      </c>
      <c r="T130" s="22">
        <v>0</v>
      </c>
      <c r="U130" s="22">
        <v>238662</v>
      </c>
      <c r="V130" s="22">
        <f t="shared" si="77"/>
        <v>2113033</v>
      </c>
      <c r="W130" s="22">
        <v>0</v>
      </c>
      <c r="X130" s="22">
        <v>1769413</v>
      </c>
      <c r="Y130" s="22">
        <v>182792</v>
      </c>
      <c r="Z130" s="22">
        <v>80250</v>
      </c>
      <c r="AA130" s="22">
        <v>80578</v>
      </c>
      <c r="AB130" s="22">
        <v>0</v>
      </c>
      <c r="AC130" s="22">
        <v>0</v>
      </c>
      <c r="AD130" s="22">
        <v>0</v>
      </c>
      <c r="AE130" s="22">
        <f t="shared" si="78"/>
        <v>119314</v>
      </c>
      <c r="AF130" s="22">
        <v>0</v>
      </c>
      <c r="AG130" s="22">
        <v>0</v>
      </c>
      <c r="AH130" s="22">
        <v>20003</v>
      </c>
      <c r="AI130" s="22">
        <v>46082</v>
      </c>
      <c r="AJ130" s="22">
        <v>33944</v>
      </c>
      <c r="AK130" s="22">
        <v>0</v>
      </c>
      <c r="AL130" s="22">
        <v>5770</v>
      </c>
      <c r="AM130" s="22">
        <v>13515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f t="shared" si="79"/>
        <v>16389242</v>
      </c>
      <c r="AZ130" s="22">
        <f t="shared" si="80"/>
        <v>0</v>
      </c>
      <c r="BA130" s="22">
        <v>0</v>
      </c>
      <c r="BB130" s="22">
        <v>0</v>
      </c>
      <c r="BC130" s="22">
        <f t="shared" si="81"/>
        <v>0</v>
      </c>
      <c r="BD130" s="22">
        <v>0</v>
      </c>
      <c r="BE130" s="22">
        <v>0</v>
      </c>
      <c r="BF130" s="22">
        <v>0</v>
      </c>
      <c r="BG130" s="22">
        <v>0</v>
      </c>
      <c r="BH130" s="22">
        <f t="shared" si="82"/>
        <v>0</v>
      </c>
      <c r="BI130" s="22">
        <v>0</v>
      </c>
      <c r="BJ130" s="22">
        <f t="shared" si="83"/>
        <v>16389242</v>
      </c>
      <c r="BK130" s="22">
        <v>0</v>
      </c>
      <c r="BL130" s="22">
        <v>0</v>
      </c>
      <c r="BM130" s="22">
        <v>6851775</v>
      </c>
      <c r="BN130" s="22">
        <v>0</v>
      </c>
      <c r="BO130" s="22">
        <v>0</v>
      </c>
      <c r="BP130" s="22">
        <v>0</v>
      </c>
      <c r="BQ130" s="22">
        <v>0</v>
      </c>
      <c r="BR130" s="22">
        <v>0</v>
      </c>
      <c r="BS130" s="22">
        <v>9317554</v>
      </c>
      <c r="BT130" s="22">
        <v>219913</v>
      </c>
      <c r="BU130" s="22">
        <f t="shared" si="84"/>
        <v>0</v>
      </c>
      <c r="BV130" s="22">
        <v>0</v>
      </c>
      <c r="BW130" s="22">
        <f>BX130+CK130+CI130</f>
        <v>63452</v>
      </c>
      <c r="BX130" s="22">
        <f>BY130+CA130+CF130</f>
        <v>63452</v>
      </c>
      <c r="BY130" s="22">
        <f t="shared" si="85"/>
        <v>37074</v>
      </c>
      <c r="BZ130" s="22">
        <f>42074-5000</f>
        <v>37074</v>
      </c>
      <c r="CA130" s="22">
        <f t="shared" si="72"/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f t="shared" si="86"/>
        <v>26378</v>
      </c>
      <c r="CG130" s="22">
        <v>26378</v>
      </c>
      <c r="CH130" s="22">
        <v>0</v>
      </c>
      <c r="CI130" s="22">
        <f t="shared" si="87"/>
        <v>0</v>
      </c>
      <c r="CJ130" s="22">
        <v>0</v>
      </c>
      <c r="CK130" s="22">
        <v>0</v>
      </c>
      <c r="CL130" s="22">
        <f>CM130</f>
        <v>0</v>
      </c>
      <c r="CM130" s="22">
        <f>CN130</f>
        <v>0</v>
      </c>
      <c r="CN130" s="22">
        <v>0</v>
      </c>
      <c r="CO130" s="22">
        <f t="shared" si="88"/>
        <v>0</v>
      </c>
      <c r="CP130" s="22">
        <f t="shared" si="89"/>
        <v>0</v>
      </c>
      <c r="CQ130" s="22">
        <v>0</v>
      </c>
      <c r="CR130" s="22">
        <v>0</v>
      </c>
    </row>
    <row r="131" spans="1:96" s="12" customFormat="1" ht="12.75" hidden="1">
      <c r="A131" s="17" t="s">
        <v>112</v>
      </c>
      <c r="B131" s="17" t="s">
        <v>52</v>
      </c>
      <c r="C131" s="17" t="s">
        <v>1</v>
      </c>
      <c r="D131" s="25" t="s">
        <v>158</v>
      </c>
      <c r="E131" s="19">
        <f t="shared" si="69"/>
        <v>105402675</v>
      </c>
      <c r="F131" s="19">
        <f aca="true" t="shared" si="131" ref="F131:BQ131">F132+F133+F134</f>
        <v>105297169</v>
      </c>
      <c r="G131" s="19">
        <f t="shared" si="131"/>
        <v>93075141</v>
      </c>
      <c r="H131" s="19">
        <f t="shared" si="131"/>
        <v>73739054</v>
      </c>
      <c r="I131" s="19">
        <f t="shared" si="131"/>
        <v>17224136</v>
      </c>
      <c r="J131" s="19">
        <f t="shared" si="131"/>
        <v>345087</v>
      </c>
      <c r="K131" s="19">
        <f t="shared" si="131"/>
        <v>0</v>
      </c>
      <c r="L131" s="19">
        <f t="shared" si="131"/>
        <v>2672</v>
      </c>
      <c r="M131" s="19">
        <f t="shared" si="131"/>
        <v>300596</v>
      </c>
      <c r="N131" s="19">
        <f t="shared" si="131"/>
        <v>0</v>
      </c>
      <c r="O131" s="19">
        <f t="shared" si="131"/>
        <v>14862</v>
      </c>
      <c r="P131" s="19">
        <f t="shared" si="131"/>
        <v>26957</v>
      </c>
      <c r="Q131" s="19">
        <f t="shared" si="131"/>
        <v>11722</v>
      </c>
      <c r="R131" s="19">
        <f t="shared" si="131"/>
        <v>558</v>
      </c>
      <c r="S131" s="19">
        <f t="shared" si="131"/>
        <v>11164</v>
      </c>
      <c r="T131" s="19">
        <f t="shared" si="131"/>
        <v>0</v>
      </c>
      <c r="U131" s="19">
        <f t="shared" si="131"/>
        <v>263897</v>
      </c>
      <c r="V131" s="19">
        <f t="shared" si="131"/>
        <v>954714</v>
      </c>
      <c r="W131" s="19">
        <f t="shared" si="131"/>
        <v>1724</v>
      </c>
      <c r="X131" s="19">
        <f t="shared" si="131"/>
        <v>602230</v>
      </c>
      <c r="Y131" s="19">
        <f t="shared" si="131"/>
        <v>149537</v>
      </c>
      <c r="Z131" s="19">
        <f t="shared" si="131"/>
        <v>69552</v>
      </c>
      <c r="AA131" s="19">
        <f t="shared" si="131"/>
        <v>112877</v>
      </c>
      <c r="AB131" s="19">
        <f t="shared" si="131"/>
        <v>18313</v>
      </c>
      <c r="AC131" s="19">
        <f t="shared" si="131"/>
        <v>0</v>
      </c>
      <c r="AD131" s="19">
        <f t="shared" si="131"/>
        <v>481</v>
      </c>
      <c r="AE131" s="19">
        <f t="shared" si="131"/>
        <v>536531</v>
      </c>
      <c r="AF131" s="19">
        <f t="shared" si="131"/>
        <v>0</v>
      </c>
      <c r="AG131" s="19">
        <f t="shared" si="131"/>
        <v>4779</v>
      </c>
      <c r="AH131" s="19">
        <f t="shared" si="131"/>
        <v>4374</v>
      </c>
      <c r="AI131" s="19">
        <f t="shared" si="131"/>
        <v>100790</v>
      </c>
      <c r="AJ131" s="19">
        <f t="shared" si="131"/>
        <v>100121</v>
      </c>
      <c r="AK131" s="19">
        <f t="shared" si="131"/>
        <v>0</v>
      </c>
      <c r="AL131" s="19">
        <f t="shared" si="131"/>
        <v>126712</v>
      </c>
      <c r="AM131" s="19">
        <f t="shared" si="131"/>
        <v>36098</v>
      </c>
      <c r="AN131" s="19">
        <f t="shared" si="131"/>
        <v>0</v>
      </c>
      <c r="AO131" s="19">
        <f t="shared" si="131"/>
        <v>20911</v>
      </c>
      <c r="AP131" s="19">
        <f t="shared" si="131"/>
        <v>0</v>
      </c>
      <c r="AQ131" s="19">
        <f t="shared" si="131"/>
        <v>291</v>
      </c>
      <c r="AR131" s="19">
        <f t="shared" si="131"/>
        <v>0</v>
      </c>
      <c r="AS131" s="19">
        <f t="shared" si="131"/>
        <v>0</v>
      </c>
      <c r="AT131" s="19">
        <f t="shared" si="131"/>
        <v>0</v>
      </c>
      <c r="AU131" s="19">
        <f t="shared" si="131"/>
        <v>0</v>
      </c>
      <c r="AV131" s="19">
        <f t="shared" si="131"/>
        <v>0</v>
      </c>
      <c r="AW131" s="19">
        <f t="shared" si="131"/>
        <v>0</v>
      </c>
      <c r="AX131" s="19">
        <f t="shared" si="131"/>
        <v>142455</v>
      </c>
      <c r="AY131" s="19">
        <f t="shared" si="131"/>
        <v>12222028</v>
      </c>
      <c r="AZ131" s="19">
        <f t="shared" si="131"/>
        <v>0</v>
      </c>
      <c r="BA131" s="19">
        <f t="shared" si="131"/>
        <v>0</v>
      </c>
      <c r="BB131" s="19">
        <f t="shared" si="131"/>
        <v>0</v>
      </c>
      <c r="BC131" s="19">
        <f t="shared" si="131"/>
        <v>0</v>
      </c>
      <c r="BD131" s="19">
        <f t="shared" si="131"/>
        <v>0</v>
      </c>
      <c r="BE131" s="19">
        <f t="shared" si="131"/>
        <v>0</v>
      </c>
      <c r="BF131" s="19">
        <f t="shared" si="131"/>
        <v>0</v>
      </c>
      <c r="BG131" s="19">
        <f t="shared" si="131"/>
        <v>0</v>
      </c>
      <c r="BH131" s="19">
        <f t="shared" si="131"/>
        <v>0</v>
      </c>
      <c r="BI131" s="19">
        <f t="shared" si="131"/>
        <v>0</v>
      </c>
      <c r="BJ131" s="19">
        <f t="shared" si="131"/>
        <v>12222028</v>
      </c>
      <c r="BK131" s="19">
        <f t="shared" si="131"/>
        <v>0</v>
      </c>
      <c r="BL131" s="19">
        <f t="shared" si="131"/>
        <v>0</v>
      </c>
      <c r="BM131" s="19">
        <f t="shared" si="131"/>
        <v>8352184</v>
      </c>
      <c r="BN131" s="19">
        <f t="shared" si="131"/>
        <v>0</v>
      </c>
      <c r="BO131" s="19">
        <f t="shared" si="131"/>
        <v>0</v>
      </c>
      <c r="BP131" s="19">
        <f t="shared" si="131"/>
        <v>0</v>
      </c>
      <c r="BQ131" s="19">
        <f t="shared" si="131"/>
        <v>0</v>
      </c>
      <c r="BR131" s="19">
        <f aca="true" t="shared" si="132" ref="BR131:CR131">BR132+BR133+BR134</f>
        <v>0</v>
      </c>
      <c r="BS131" s="19">
        <f t="shared" si="132"/>
        <v>3616170</v>
      </c>
      <c r="BT131" s="19">
        <f t="shared" si="132"/>
        <v>253674</v>
      </c>
      <c r="BU131" s="19">
        <f t="shared" si="132"/>
        <v>0</v>
      </c>
      <c r="BV131" s="19">
        <f t="shared" si="132"/>
        <v>0</v>
      </c>
      <c r="BW131" s="19">
        <f t="shared" si="132"/>
        <v>105506</v>
      </c>
      <c r="BX131" s="19">
        <f t="shared" si="132"/>
        <v>105506</v>
      </c>
      <c r="BY131" s="19">
        <f t="shared" si="132"/>
        <v>105506</v>
      </c>
      <c r="BZ131" s="19">
        <f t="shared" si="132"/>
        <v>105506</v>
      </c>
      <c r="CA131" s="19">
        <f t="shared" si="72"/>
        <v>0</v>
      </c>
      <c r="CB131" s="19">
        <f t="shared" si="132"/>
        <v>0</v>
      </c>
      <c r="CC131" s="19">
        <f t="shared" si="132"/>
        <v>0</v>
      </c>
      <c r="CD131" s="19">
        <f t="shared" si="132"/>
        <v>0</v>
      </c>
      <c r="CE131" s="19">
        <f t="shared" si="132"/>
        <v>0</v>
      </c>
      <c r="CF131" s="19">
        <f t="shared" si="132"/>
        <v>0</v>
      </c>
      <c r="CG131" s="19">
        <f t="shared" si="132"/>
        <v>0</v>
      </c>
      <c r="CH131" s="19">
        <f t="shared" si="132"/>
        <v>0</v>
      </c>
      <c r="CI131" s="19">
        <f t="shared" si="132"/>
        <v>0</v>
      </c>
      <c r="CJ131" s="19">
        <f t="shared" si="132"/>
        <v>0</v>
      </c>
      <c r="CK131" s="19">
        <f t="shared" si="132"/>
        <v>0</v>
      </c>
      <c r="CL131" s="19">
        <f t="shared" si="132"/>
        <v>0</v>
      </c>
      <c r="CM131" s="19">
        <f t="shared" si="132"/>
        <v>0</v>
      </c>
      <c r="CN131" s="19">
        <f t="shared" si="132"/>
        <v>0</v>
      </c>
      <c r="CO131" s="19">
        <f t="shared" si="132"/>
        <v>0</v>
      </c>
      <c r="CP131" s="19">
        <f t="shared" si="132"/>
        <v>0</v>
      </c>
      <c r="CQ131" s="19">
        <f t="shared" si="132"/>
        <v>0</v>
      </c>
      <c r="CR131" s="19">
        <f t="shared" si="132"/>
        <v>0</v>
      </c>
    </row>
    <row r="132" spans="1:96" ht="12.75" hidden="1">
      <c r="A132" s="20" t="s">
        <v>1</v>
      </c>
      <c r="B132" s="20" t="s">
        <v>1</v>
      </c>
      <c r="C132" s="20" t="s">
        <v>23</v>
      </c>
      <c r="D132" s="21" t="s">
        <v>159</v>
      </c>
      <c r="E132" s="22">
        <f t="shared" si="69"/>
        <v>59880</v>
      </c>
      <c r="F132" s="22">
        <f t="shared" si="73"/>
        <v>59880</v>
      </c>
      <c r="G132" s="22">
        <f t="shared" si="74"/>
        <v>0</v>
      </c>
      <c r="H132" s="22">
        <v>0</v>
      </c>
      <c r="I132" s="22">
        <v>0</v>
      </c>
      <c r="J132" s="22">
        <f t="shared" si="75"/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f t="shared" si="76"/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f t="shared" si="77"/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f t="shared" si="78"/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f t="shared" si="79"/>
        <v>59880</v>
      </c>
      <c r="AZ132" s="22">
        <f t="shared" si="80"/>
        <v>0</v>
      </c>
      <c r="BA132" s="22">
        <v>0</v>
      </c>
      <c r="BB132" s="22">
        <v>0</v>
      </c>
      <c r="BC132" s="22">
        <f t="shared" si="81"/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f t="shared" si="82"/>
        <v>0</v>
      </c>
      <c r="BI132" s="22">
        <v>0</v>
      </c>
      <c r="BJ132" s="22">
        <f t="shared" si="83"/>
        <v>59880</v>
      </c>
      <c r="BK132" s="22">
        <v>0</v>
      </c>
      <c r="BL132" s="22">
        <v>0</v>
      </c>
      <c r="BM132" s="22">
        <v>59880</v>
      </c>
      <c r="BN132" s="22">
        <v>0</v>
      </c>
      <c r="BO132" s="22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f t="shared" si="84"/>
        <v>0</v>
      </c>
      <c r="BV132" s="22">
        <v>0</v>
      </c>
      <c r="BW132" s="22">
        <f>BX132+CK132+CI132</f>
        <v>0</v>
      </c>
      <c r="BX132" s="22">
        <f>BY132+CA132+CF132</f>
        <v>0</v>
      </c>
      <c r="BY132" s="22">
        <f t="shared" si="85"/>
        <v>0</v>
      </c>
      <c r="BZ132" s="22">
        <v>0</v>
      </c>
      <c r="CA132" s="22">
        <f t="shared" si="72"/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f t="shared" si="86"/>
        <v>0</v>
      </c>
      <c r="CG132" s="22">
        <v>0</v>
      </c>
      <c r="CH132" s="22">
        <v>0</v>
      </c>
      <c r="CI132" s="22">
        <f t="shared" si="87"/>
        <v>0</v>
      </c>
      <c r="CJ132" s="22">
        <v>0</v>
      </c>
      <c r="CK132" s="22">
        <v>0</v>
      </c>
      <c r="CL132" s="22">
        <f aca="true" t="shared" si="133" ref="CL132:CM134">CM132</f>
        <v>0</v>
      </c>
      <c r="CM132" s="22">
        <f t="shared" si="133"/>
        <v>0</v>
      </c>
      <c r="CN132" s="22">
        <v>0</v>
      </c>
      <c r="CO132" s="22">
        <f t="shared" si="88"/>
        <v>0</v>
      </c>
      <c r="CP132" s="22">
        <f t="shared" si="89"/>
        <v>0</v>
      </c>
      <c r="CQ132" s="22">
        <v>0</v>
      </c>
      <c r="CR132" s="22">
        <v>0</v>
      </c>
    </row>
    <row r="133" spans="1:96" ht="12.75" hidden="1">
      <c r="A133" s="20" t="s">
        <v>1</v>
      </c>
      <c r="B133" s="20" t="s">
        <v>1</v>
      </c>
      <c r="C133" s="20" t="s">
        <v>124</v>
      </c>
      <c r="D133" s="21" t="s">
        <v>160</v>
      </c>
      <c r="E133" s="22">
        <f t="shared" si="69"/>
        <v>92737991</v>
      </c>
      <c r="F133" s="22">
        <f t="shared" si="73"/>
        <v>92687751</v>
      </c>
      <c r="G133" s="22">
        <f t="shared" si="74"/>
        <v>81357129</v>
      </c>
      <c r="H133" s="22">
        <v>64382992</v>
      </c>
      <c r="I133" s="22">
        <v>15020117</v>
      </c>
      <c r="J133" s="22">
        <f t="shared" si="75"/>
        <v>324585</v>
      </c>
      <c r="K133" s="22">
        <v>0</v>
      </c>
      <c r="L133" s="22">
        <v>0</v>
      </c>
      <c r="M133" s="22">
        <v>300596</v>
      </c>
      <c r="N133" s="22">
        <v>0</v>
      </c>
      <c r="O133" s="22">
        <v>0</v>
      </c>
      <c r="P133" s="22">
        <v>23989</v>
      </c>
      <c r="Q133" s="22">
        <f t="shared" si="76"/>
        <v>11164</v>
      </c>
      <c r="R133" s="22">
        <v>0</v>
      </c>
      <c r="S133" s="22">
        <v>11164</v>
      </c>
      <c r="T133" s="22">
        <v>0</v>
      </c>
      <c r="U133" s="22">
        <v>233705</v>
      </c>
      <c r="V133" s="22">
        <f t="shared" si="77"/>
        <v>859538</v>
      </c>
      <c r="W133" s="22">
        <v>1724</v>
      </c>
      <c r="X133" s="22">
        <v>520821</v>
      </c>
      <c r="Y133" s="22">
        <v>140095</v>
      </c>
      <c r="Z133" s="22">
        <v>66409</v>
      </c>
      <c r="AA133" s="22">
        <v>111695</v>
      </c>
      <c r="AB133" s="22">
        <v>18313</v>
      </c>
      <c r="AC133" s="22">
        <v>0</v>
      </c>
      <c r="AD133" s="22">
        <v>481</v>
      </c>
      <c r="AE133" s="22">
        <f t="shared" si="78"/>
        <v>525028</v>
      </c>
      <c r="AF133" s="22">
        <v>0</v>
      </c>
      <c r="AG133" s="22">
        <v>4651</v>
      </c>
      <c r="AH133" s="22">
        <v>4165</v>
      </c>
      <c r="AI133" s="22">
        <v>97440</v>
      </c>
      <c r="AJ133" s="22">
        <v>96790</v>
      </c>
      <c r="AK133" s="22">
        <v>0</v>
      </c>
      <c r="AL133" s="22">
        <v>126426</v>
      </c>
      <c r="AM133" s="22">
        <v>32538</v>
      </c>
      <c r="AN133" s="22">
        <v>0</v>
      </c>
      <c r="AO133" s="22">
        <v>20911</v>
      </c>
      <c r="AP133" s="22">
        <v>0</v>
      </c>
      <c r="AQ133" s="22">
        <v>291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141816</v>
      </c>
      <c r="AY133" s="22">
        <f t="shared" si="79"/>
        <v>11330622</v>
      </c>
      <c r="AZ133" s="22">
        <f t="shared" si="80"/>
        <v>0</v>
      </c>
      <c r="BA133" s="22">
        <v>0</v>
      </c>
      <c r="BB133" s="22">
        <v>0</v>
      </c>
      <c r="BC133" s="22">
        <f t="shared" si="81"/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f t="shared" si="82"/>
        <v>0</v>
      </c>
      <c r="BI133" s="22">
        <v>0</v>
      </c>
      <c r="BJ133" s="22">
        <f t="shared" si="83"/>
        <v>11330622</v>
      </c>
      <c r="BK133" s="22">
        <v>0</v>
      </c>
      <c r="BL133" s="22">
        <v>0</v>
      </c>
      <c r="BM133" s="22">
        <v>7614702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3462246</v>
      </c>
      <c r="BT133" s="22">
        <v>253674</v>
      </c>
      <c r="BU133" s="22">
        <f t="shared" si="84"/>
        <v>0</v>
      </c>
      <c r="BV133" s="22">
        <v>0</v>
      </c>
      <c r="BW133" s="22">
        <f>BX133+CK133+CI133</f>
        <v>50240</v>
      </c>
      <c r="BX133" s="22">
        <f>BY133+CA133+CF133</f>
        <v>50240</v>
      </c>
      <c r="BY133" s="22">
        <f t="shared" si="85"/>
        <v>50240</v>
      </c>
      <c r="BZ133" s="22">
        <v>50240</v>
      </c>
      <c r="CA133" s="22">
        <f t="shared" si="72"/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f t="shared" si="86"/>
        <v>0</v>
      </c>
      <c r="CG133" s="22">
        <v>0</v>
      </c>
      <c r="CH133" s="22">
        <v>0</v>
      </c>
      <c r="CI133" s="22">
        <f t="shared" si="87"/>
        <v>0</v>
      </c>
      <c r="CJ133" s="22">
        <v>0</v>
      </c>
      <c r="CK133" s="22">
        <v>0</v>
      </c>
      <c r="CL133" s="22">
        <f t="shared" si="133"/>
        <v>0</v>
      </c>
      <c r="CM133" s="22">
        <f t="shared" si="133"/>
        <v>0</v>
      </c>
      <c r="CN133" s="22">
        <v>0</v>
      </c>
      <c r="CO133" s="22">
        <f t="shared" si="88"/>
        <v>0</v>
      </c>
      <c r="CP133" s="22">
        <f t="shared" si="89"/>
        <v>0</v>
      </c>
      <c r="CQ133" s="22">
        <v>0</v>
      </c>
      <c r="CR133" s="22">
        <v>0</v>
      </c>
    </row>
    <row r="134" spans="1:96" ht="12.75" hidden="1">
      <c r="A134" s="20" t="s">
        <v>1</v>
      </c>
      <c r="B134" s="20" t="s">
        <v>1</v>
      </c>
      <c r="C134" s="20" t="s">
        <v>33</v>
      </c>
      <c r="D134" s="21" t="s">
        <v>161</v>
      </c>
      <c r="E134" s="22">
        <f t="shared" si="69"/>
        <v>12604804</v>
      </c>
      <c r="F134" s="22">
        <f t="shared" si="73"/>
        <v>12549538</v>
      </c>
      <c r="G134" s="22">
        <f t="shared" si="74"/>
        <v>11718012</v>
      </c>
      <c r="H134" s="22">
        <v>9356062</v>
      </c>
      <c r="I134" s="22">
        <v>2204019</v>
      </c>
      <c r="J134" s="22">
        <f t="shared" si="75"/>
        <v>20502</v>
      </c>
      <c r="K134" s="22">
        <v>0</v>
      </c>
      <c r="L134" s="22">
        <v>2672</v>
      </c>
      <c r="M134" s="22">
        <v>0</v>
      </c>
      <c r="N134" s="22">
        <v>0</v>
      </c>
      <c r="O134" s="22">
        <v>14862</v>
      </c>
      <c r="P134" s="22">
        <v>2968</v>
      </c>
      <c r="Q134" s="22">
        <f t="shared" si="76"/>
        <v>558</v>
      </c>
      <c r="R134" s="22">
        <v>558</v>
      </c>
      <c r="S134" s="22">
        <v>0</v>
      </c>
      <c r="T134" s="22">
        <v>0</v>
      </c>
      <c r="U134" s="22">
        <v>30192</v>
      </c>
      <c r="V134" s="22">
        <f t="shared" si="77"/>
        <v>95176</v>
      </c>
      <c r="W134" s="22">
        <v>0</v>
      </c>
      <c r="X134" s="22">
        <v>81409</v>
      </c>
      <c r="Y134" s="22">
        <v>9442</v>
      </c>
      <c r="Z134" s="22">
        <v>3143</v>
      </c>
      <c r="AA134" s="22">
        <v>1182</v>
      </c>
      <c r="AB134" s="22">
        <v>0</v>
      </c>
      <c r="AC134" s="22">
        <v>0</v>
      </c>
      <c r="AD134" s="22">
        <v>0</v>
      </c>
      <c r="AE134" s="22">
        <f t="shared" si="78"/>
        <v>11503</v>
      </c>
      <c r="AF134" s="22">
        <v>0</v>
      </c>
      <c r="AG134" s="22">
        <v>128</v>
      </c>
      <c r="AH134" s="22">
        <v>209</v>
      </c>
      <c r="AI134" s="22">
        <v>3350</v>
      </c>
      <c r="AJ134" s="22">
        <v>3331</v>
      </c>
      <c r="AK134" s="22">
        <v>0</v>
      </c>
      <c r="AL134" s="22">
        <v>286</v>
      </c>
      <c r="AM134" s="22">
        <v>3560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639</v>
      </c>
      <c r="AY134" s="22">
        <f t="shared" si="79"/>
        <v>831526</v>
      </c>
      <c r="AZ134" s="22">
        <f t="shared" si="80"/>
        <v>0</v>
      </c>
      <c r="BA134" s="22">
        <v>0</v>
      </c>
      <c r="BB134" s="22">
        <v>0</v>
      </c>
      <c r="BC134" s="22">
        <f t="shared" si="81"/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f t="shared" si="82"/>
        <v>0</v>
      </c>
      <c r="BI134" s="22">
        <v>0</v>
      </c>
      <c r="BJ134" s="22">
        <f t="shared" si="83"/>
        <v>831526</v>
      </c>
      <c r="BK134" s="22">
        <v>0</v>
      </c>
      <c r="BL134" s="22">
        <v>0</v>
      </c>
      <c r="BM134" s="22">
        <v>677602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153924</v>
      </c>
      <c r="BT134" s="22">
        <v>0</v>
      </c>
      <c r="BU134" s="22">
        <f t="shared" si="84"/>
        <v>0</v>
      </c>
      <c r="BV134" s="22">
        <v>0</v>
      </c>
      <c r="BW134" s="22">
        <f>BX134+CK134+CI134</f>
        <v>55266</v>
      </c>
      <c r="BX134" s="22">
        <f>BY134+CA134+CF134</f>
        <v>55266</v>
      </c>
      <c r="BY134" s="22">
        <f t="shared" si="85"/>
        <v>55266</v>
      </c>
      <c r="BZ134" s="22">
        <v>55266</v>
      </c>
      <c r="CA134" s="22">
        <f t="shared" si="72"/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f t="shared" si="86"/>
        <v>0</v>
      </c>
      <c r="CG134" s="22">
        <v>0</v>
      </c>
      <c r="CH134" s="22">
        <v>0</v>
      </c>
      <c r="CI134" s="22">
        <f t="shared" si="87"/>
        <v>0</v>
      </c>
      <c r="CJ134" s="22">
        <v>0</v>
      </c>
      <c r="CK134" s="22">
        <v>0</v>
      </c>
      <c r="CL134" s="22">
        <f t="shared" si="133"/>
        <v>0</v>
      </c>
      <c r="CM134" s="22">
        <f t="shared" si="133"/>
        <v>0</v>
      </c>
      <c r="CN134" s="22">
        <v>0</v>
      </c>
      <c r="CO134" s="22">
        <f t="shared" si="88"/>
        <v>0</v>
      </c>
      <c r="CP134" s="22">
        <f t="shared" si="89"/>
        <v>0</v>
      </c>
      <c r="CQ134" s="22">
        <v>0</v>
      </c>
      <c r="CR134" s="22">
        <v>0</v>
      </c>
    </row>
    <row r="135" spans="1:96" s="12" customFormat="1" ht="12.75" hidden="1">
      <c r="A135" s="17" t="s">
        <v>112</v>
      </c>
      <c r="B135" s="17" t="s">
        <v>101</v>
      </c>
      <c r="C135" s="17" t="s">
        <v>1</v>
      </c>
      <c r="D135" s="18" t="s">
        <v>162</v>
      </c>
      <c r="E135" s="19">
        <f t="shared" si="69"/>
        <v>3616900</v>
      </c>
      <c r="F135" s="19">
        <f aca="true" t="shared" si="134" ref="F135:BQ135">F136</f>
        <v>3613740</v>
      </c>
      <c r="G135" s="19">
        <f t="shared" si="134"/>
        <v>3613740</v>
      </c>
      <c r="H135" s="19">
        <f t="shared" si="134"/>
        <v>2873225</v>
      </c>
      <c r="I135" s="19">
        <f t="shared" si="134"/>
        <v>664225</v>
      </c>
      <c r="J135" s="19">
        <f t="shared" si="134"/>
        <v>27709</v>
      </c>
      <c r="K135" s="19">
        <f t="shared" si="134"/>
        <v>0</v>
      </c>
      <c r="L135" s="19">
        <f t="shared" si="134"/>
        <v>0</v>
      </c>
      <c r="M135" s="19">
        <f t="shared" si="134"/>
        <v>0</v>
      </c>
      <c r="N135" s="19">
        <f t="shared" si="134"/>
        <v>0</v>
      </c>
      <c r="O135" s="19">
        <f t="shared" si="134"/>
        <v>24547</v>
      </c>
      <c r="P135" s="19">
        <f t="shared" si="134"/>
        <v>3162</v>
      </c>
      <c r="Q135" s="19">
        <f t="shared" si="134"/>
        <v>703</v>
      </c>
      <c r="R135" s="19">
        <f t="shared" si="134"/>
        <v>703</v>
      </c>
      <c r="S135" s="19">
        <f t="shared" si="134"/>
        <v>0</v>
      </c>
      <c r="T135" s="19">
        <f t="shared" si="134"/>
        <v>0</v>
      </c>
      <c r="U135" s="19">
        <f t="shared" si="134"/>
        <v>21184</v>
      </c>
      <c r="V135" s="19">
        <f t="shared" si="134"/>
        <v>24971</v>
      </c>
      <c r="W135" s="19">
        <f t="shared" si="134"/>
        <v>0</v>
      </c>
      <c r="X135" s="19">
        <f t="shared" si="134"/>
        <v>20867</v>
      </c>
      <c r="Y135" s="19">
        <f t="shared" si="134"/>
        <v>1729</v>
      </c>
      <c r="Z135" s="19">
        <f t="shared" si="134"/>
        <v>1056</v>
      </c>
      <c r="AA135" s="19">
        <f t="shared" si="134"/>
        <v>1319</v>
      </c>
      <c r="AB135" s="19">
        <f t="shared" si="134"/>
        <v>0</v>
      </c>
      <c r="AC135" s="19">
        <f t="shared" si="134"/>
        <v>0</v>
      </c>
      <c r="AD135" s="19">
        <f t="shared" si="134"/>
        <v>0</v>
      </c>
      <c r="AE135" s="19">
        <f t="shared" si="134"/>
        <v>1723</v>
      </c>
      <c r="AF135" s="19">
        <f t="shared" si="134"/>
        <v>0</v>
      </c>
      <c r="AG135" s="19">
        <f t="shared" si="134"/>
        <v>320</v>
      </c>
      <c r="AH135" s="19">
        <f t="shared" si="134"/>
        <v>458</v>
      </c>
      <c r="AI135" s="19">
        <f t="shared" si="134"/>
        <v>0</v>
      </c>
      <c r="AJ135" s="19">
        <f t="shared" si="134"/>
        <v>242</v>
      </c>
      <c r="AK135" s="19">
        <f t="shared" si="134"/>
        <v>0</v>
      </c>
      <c r="AL135" s="19">
        <f t="shared" si="134"/>
        <v>703</v>
      </c>
      <c r="AM135" s="19">
        <f t="shared" si="134"/>
        <v>0</v>
      </c>
      <c r="AN135" s="19">
        <f t="shared" si="134"/>
        <v>0</v>
      </c>
      <c r="AO135" s="19">
        <f t="shared" si="134"/>
        <v>0</v>
      </c>
      <c r="AP135" s="19">
        <f t="shared" si="134"/>
        <v>0</v>
      </c>
      <c r="AQ135" s="19">
        <f t="shared" si="134"/>
        <v>0</v>
      </c>
      <c r="AR135" s="19">
        <f t="shared" si="134"/>
        <v>0</v>
      </c>
      <c r="AS135" s="19">
        <f t="shared" si="134"/>
        <v>0</v>
      </c>
      <c r="AT135" s="19">
        <f t="shared" si="134"/>
        <v>0</v>
      </c>
      <c r="AU135" s="19">
        <f t="shared" si="134"/>
        <v>0</v>
      </c>
      <c r="AV135" s="19">
        <f t="shared" si="134"/>
        <v>0</v>
      </c>
      <c r="AW135" s="19">
        <f t="shared" si="134"/>
        <v>0</v>
      </c>
      <c r="AX135" s="19">
        <f t="shared" si="134"/>
        <v>0</v>
      </c>
      <c r="AY135" s="19">
        <f t="shared" si="134"/>
        <v>0</v>
      </c>
      <c r="AZ135" s="19">
        <f t="shared" si="134"/>
        <v>0</v>
      </c>
      <c r="BA135" s="19">
        <f t="shared" si="134"/>
        <v>0</v>
      </c>
      <c r="BB135" s="19">
        <f t="shared" si="134"/>
        <v>0</v>
      </c>
      <c r="BC135" s="19">
        <f t="shared" si="134"/>
        <v>0</v>
      </c>
      <c r="BD135" s="19">
        <f t="shared" si="134"/>
        <v>0</v>
      </c>
      <c r="BE135" s="19">
        <f t="shared" si="134"/>
        <v>0</v>
      </c>
      <c r="BF135" s="19">
        <f t="shared" si="134"/>
        <v>0</v>
      </c>
      <c r="BG135" s="19">
        <f t="shared" si="134"/>
        <v>0</v>
      </c>
      <c r="BH135" s="19">
        <f t="shared" si="134"/>
        <v>0</v>
      </c>
      <c r="BI135" s="19">
        <f t="shared" si="134"/>
        <v>0</v>
      </c>
      <c r="BJ135" s="19">
        <f t="shared" si="134"/>
        <v>0</v>
      </c>
      <c r="BK135" s="19">
        <f t="shared" si="134"/>
        <v>0</v>
      </c>
      <c r="BL135" s="19">
        <f t="shared" si="134"/>
        <v>0</v>
      </c>
      <c r="BM135" s="19">
        <f t="shared" si="134"/>
        <v>0</v>
      </c>
      <c r="BN135" s="19">
        <f t="shared" si="134"/>
        <v>0</v>
      </c>
      <c r="BO135" s="19">
        <f t="shared" si="134"/>
        <v>0</v>
      </c>
      <c r="BP135" s="19">
        <f t="shared" si="134"/>
        <v>0</v>
      </c>
      <c r="BQ135" s="19">
        <f t="shared" si="134"/>
        <v>0</v>
      </c>
      <c r="BR135" s="19">
        <f aca="true" t="shared" si="135" ref="BR135:CR135">BR136</f>
        <v>0</v>
      </c>
      <c r="BS135" s="19">
        <f t="shared" si="135"/>
        <v>0</v>
      </c>
      <c r="BT135" s="19">
        <f t="shared" si="135"/>
        <v>0</v>
      </c>
      <c r="BU135" s="19">
        <f t="shared" si="135"/>
        <v>0</v>
      </c>
      <c r="BV135" s="19">
        <f t="shared" si="135"/>
        <v>0</v>
      </c>
      <c r="BW135" s="19">
        <f t="shared" si="135"/>
        <v>3160</v>
      </c>
      <c r="BX135" s="19">
        <f t="shared" si="135"/>
        <v>3160</v>
      </c>
      <c r="BY135" s="19">
        <f t="shared" si="135"/>
        <v>3160</v>
      </c>
      <c r="BZ135" s="19">
        <f t="shared" si="135"/>
        <v>3160</v>
      </c>
      <c r="CA135" s="19">
        <f t="shared" si="72"/>
        <v>0</v>
      </c>
      <c r="CB135" s="19">
        <f t="shared" si="135"/>
        <v>0</v>
      </c>
      <c r="CC135" s="19">
        <f t="shared" si="135"/>
        <v>0</v>
      </c>
      <c r="CD135" s="19">
        <f t="shared" si="135"/>
        <v>0</v>
      </c>
      <c r="CE135" s="19">
        <f t="shared" si="135"/>
        <v>0</v>
      </c>
      <c r="CF135" s="19">
        <f t="shared" si="135"/>
        <v>0</v>
      </c>
      <c r="CG135" s="19">
        <f t="shared" si="135"/>
        <v>0</v>
      </c>
      <c r="CH135" s="19">
        <f t="shared" si="135"/>
        <v>0</v>
      </c>
      <c r="CI135" s="19">
        <f t="shared" si="135"/>
        <v>0</v>
      </c>
      <c r="CJ135" s="19">
        <f t="shared" si="135"/>
        <v>0</v>
      </c>
      <c r="CK135" s="19">
        <f t="shared" si="135"/>
        <v>0</v>
      </c>
      <c r="CL135" s="19">
        <f t="shared" si="135"/>
        <v>0</v>
      </c>
      <c r="CM135" s="19">
        <f t="shared" si="135"/>
        <v>0</v>
      </c>
      <c r="CN135" s="19">
        <f t="shared" si="135"/>
        <v>0</v>
      </c>
      <c r="CO135" s="19">
        <f t="shared" si="135"/>
        <v>0</v>
      </c>
      <c r="CP135" s="19">
        <f t="shared" si="135"/>
        <v>0</v>
      </c>
      <c r="CQ135" s="19">
        <f t="shared" si="135"/>
        <v>0</v>
      </c>
      <c r="CR135" s="19">
        <f t="shared" si="135"/>
        <v>0</v>
      </c>
    </row>
    <row r="136" spans="1:96" ht="12.75" hidden="1">
      <c r="A136" s="20" t="s">
        <v>1</v>
      </c>
      <c r="B136" s="20" t="s">
        <v>1</v>
      </c>
      <c r="C136" s="20" t="s">
        <v>23</v>
      </c>
      <c r="D136" s="23" t="s">
        <v>163</v>
      </c>
      <c r="E136" s="22">
        <f t="shared" si="69"/>
        <v>3616900</v>
      </c>
      <c r="F136" s="22">
        <f t="shared" si="73"/>
        <v>3613740</v>
      </c>
      <c r="G136" s="22">
        <f t="shared" si="74"/>
        <v>3613740</v>
      </c>
      <c r="H136" s="22">
        <v>2873225</v>
      </c>
      <c r="I136" s="22">
        <v>664225</v>
      </c>
      <c r="J136" s="22">
        <f t="shared" si="75"/>
        <v>27709</v>
      </c>
      <c r="K136" s="22">
        <v>0</v>
      </c>
      <c r="L136" s="22">
        <v>0</v>
      </c>
      <c r="M136" s="22">
        <v>0</v>
      </c>
      <c r="N136" s="22">
        <v>0</v>
      </c>
      <c r="O136" s="22">
        <v>24547</v>
      </c>
      <c r="P136" s="22">
        <v>3162</v>
      </c>
      <c r="Q136" s="22">
        <f t="shared" si="76"/>
        <v>703</v>
      </c>
      <c r="R136" s="22">
        <v>703</v>
      </c>
      <c r="S136" s="22">
        <v>0</v>
      </c>
      <c r="T136" s="22">
        <v>0</v>
      </c>
      <c r="U136" s="22">
        <v>21184</v>
      </c>
      <c r="V136" s="22">
        <f t="shared" si="77"/>
        <v>24971</v>
      </c>
      <c r="W136" s="22">
        <v>0</v>
      </c>
      <c r="X136" s="22">
        <v>20867</v>
      </c>
      <c r="Y136" s="22">
        <v>1729</v>
      </c>
      <c r="Z136" s="22">
        <v>1056</v>
      </c>
      <c r="AA136" s="22">
        <v>1319</v>
      </c>
      <c r="AB136" s="22">
        <v>0</v>
      </c>
      <c r="AC136" s="22">
        <v>0</v>
      </c>
      <c r="AD136" s="22">
        <v>0</v>
      </c>
      <c r="AE136" s="22">
        <f t="shared" si="78"/>
        <v>1723</v>
      </c>
      <c r="AF136" s="22">
        <v>0</v>
      </c>
      <c r="AG136" s="22">
        <v>320</v>
      </c>
      <c r="AH136" s="22">
        <v>458</v>
      </c>
      <c r="AI136" s="22">
        <v>0</v>
      </c>
      <c r="AJ136" s="22">
        <v>242</v>
      </c>
      <c r="AK136" s="22">
        <v>0</v>
      </c>
      <c r="AL136" s="22">
        <v>703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f t="shared" si="79"/>
        <v>0</v>
      </c>
      <c r="AZ136" s="22">
        <f t="shared" si="80"/>
        <v>0</v>
      </c>
      <c r="BA136" s="22">
        <v>0</v>
      </c>
      <c r="BB136" s="22">
        <v>0</v>
      </c>
      <c r="BC136" s="22">
        <f t="shared" si="81"/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f t="shared" si="82"/>
        <v>0</v>
      </c>
      <c r="BI136" s="22">
        <v>0</v>
      </c>
      <c r="BJ136" s="22">
        <f t="shared" si="83"/>
        <v>0</v>
      </c>
      <c r="BK136" s="22">
        <v>0</v>
      </c>
      <c r="BL136" s="22">
        <v>0</v>
      </c>
      <c r="BM136" s="22">
        <v>0</v>
      </c>
      <c r="BN136" s="22">
        <v>0</v>
      </c>
      <c r="BO136" s="22">
        <v>0</v>
      </c>
      <c r="BP136" s="22">
        <v>0</v>
      </c>
      <c r="BQ136" s="22">
        <v>0</v>
      </c>
      <c r="BR136" s="22">
        <v>0</v>
      </c>
      <c r="BS136" s="22">
        <v>0</v>
      </c>
      <c r="BT136" s="22">
        <v>0</v>
      </c>
      <c r="BU136" s="22">
        <f t="shared" si="84"/>
        <v>0</v>
      </c>
      <c r="BV136" s="22">
        <v>0</v>
      </c>
      <c r="BW136" s="22">
        <f>BX136+CK136+CI136</f>
        <v>3160</v>
      </c>
      <c r="BX136" s="22">
        <f>BY136+CA136+CF136</f>
        <v>3160</v>
      </c>
      <c r="BY136" s="22">
        <f t="shared" si="85"/>
        <v>3160</v>
      </c>
      <c r="BZ136" s="22">
        <v>3160</v>
      </c>
      <c r="CA136" s="22">
        <f t="shared" si="72"/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f t="shared" si="86"/>
        <v>0</v>
      </c>
      <c r="CG136" s="22">
        <v>0</v>
      </c>
      <c r="CH136" s="22">
        <v>0</v>
      </c>
      <c r="CI136" s="22">
        <f t="shared" si="87"/>
        <v>0</v>
      </c>
      <c r="CJ136" s="22">
        <v>0</v>
      </c>
      <c r="CK136" s="22">
        <v>0</v>
      </c>
      <c r="CL136" s="22">
        <f>CM136</f>
        <v>0</v>
      </c>
      <c r="CM136" s="22">
        <f>CN136</f>
        <v>0</v>
      </c>
      <c r="CN136" s="22">
        <v>0</v>
      </c>
      <c r="CO136" s="22">
        <f t="shared" si="88"/>
        <v>0</v>
      </c>
      <c r="CP136" s="22">
        <f t="shared" si="89"/>
        <v>0</v>
      </c>
      <c r="CQ136" s="22">
        <v>0</v>
      </c>
      <c r="CR136" s="22">
        <v>0</v>
      </c>
    </row>
    <row r="137" spans="1:96" s="12" customFormat="1" ht="12.75" hidden="1">
      <c r="A137" s="17" t="s">
        <v>112</v>
      </c>
      <c r="B137" s="17" t="s">
        <v>56</v>
      </c>
      <c r="C137" s="17" t="s">
        <v>1</v>
      </c>
      <c r="D137" s="18" t="s">
        <v>164</v>
      </c>
      <c r="E137" s="19">
        <f t="shared" si="69"/>
        <v>8337708</v>
      </c>
      <c r="F137" s="19">
        <f aca="true" t="shared" si="136" ref="F137:BQ137">F138</f>
        <v>8331200</v>
      </c>
      <c r="G137" s="19">
        <f t="shared" si="136"/>
        <v>6902465</v>
      </c>
      <c r="H137" s="19">
        <f t="shared" si="136"/>
        <v>3556648</v>
      </c>
      <c r="I137" s="19">
        <f t="shared" si="136"/>
        <v>826388</v>
      </c>
      <c r="J137" s="19">
        <f t="shared" si="136"/>
        <v>2350909</v>
      </c>
      <c r="K137" s="19">
        <f t="shared" si="136"/>
        <v>8902</v>
      </c>
      <c r="L137" s="19">
        <f t="shared" si="136"/>
        <v>60637</v>
      </c>
      <c r="M137" s="19">
        <f t="shared" si="136"/>
        <v>1870728</v>
      </c>
      <c r="N137" s="19">
        <f t="shared" si="136"/>
        <v>351932</v>
      </c>
      <c r="O137" s="19">
        <f t="shared" si="136"/>
        <v>36053</v>
      </c>
      <c r="P137" s="19">
        <f t="shared" si="136"/>
        <v>22657</v>
      </c>
      <c r="Q137" s="19">
        <f t="shared" si="136"/>
        <v>0</v>
      </c>
      <c r="R137" s="19">
        <f t="shared" si="136"/>
        <v>0</v>
      </c>
      <c r="S137" s="19">
        <f t="shared" si="136"/>
        <v>0</v>
      </c>
      <c r="T137" s="19">
        <f t="shared" si="136"/>
        <v>0</v>
      </c>
      <c r="U137" s="19">
        <f t="shared" si="136"/>
        <v>16235</v>
      </c>
      <c r="V137" s="19">
        <f t="shared" si="136"/>
        <v>142523</v>
      </c>
      <c r="W137" s="19">
        <f t="shared" si="136"/>
        <v>2300</v>
      </c>
      <c r="X137" s="19">
        <f t="shared" si="136"/>
        <v>69731</v>
      </c>
      <c r="Y137" s="19">
        <f t="shared" si="136"/>
        <v>23473</v>
      </c>
      <c r="Z137" s="19">
        <f t="shared" si="136"/>
        <v>39945</v>
      </c>
      <c r="AA137" s="19">
        <f t="shared" si="136"/>
        <v>3090</v>
      </c>
      <c r="AB137" s="19">
        <f t="shared" si="136"/>
        <v>0</v>
      </c>
      <c r="AC137" s="19">
        <f t="shared" si="136"/>
        <v>0</v>
      </c>
      <c r="AD137" s="19">
        <f t="shared" si="136"/>
        <v>3984</v>
      </c>
      <c r="AE137" s="19">
        <f t="shared" si="136"/>
        <v>9762</v>
      </c>
      <c r="AF137" s="19">
        <f t="shared" si="136"/>
        <v>0</v>
      </c>
      <c r="AG137" s="19">
        <f t="shared" si="136"/>
        <v>2802</v>
      </c>
      <c r="AH137" s="19">
        <f t="shared" si="136"/>
        <v>3772</v>
      </c>
      <c r="AI137" s="19">
        <f t="shared" si="136"/>
        <v>8</v>
      </c>
      <c r="AJ137" s="19">
        <f t="shared" si="136"/>
        <v>180</v>
      </c>
      <c r="AK137" s="19">
        <f t="shared" si="136"/>
        <v>0</v>
      </c>
      <c r="AL137" s="19">
        <f t="shared" si="136"/>
        <v>0</v>
      </c>
      <c r="AM137" s="19">
        <f t="shared" si="136"/>
        <v>92</v>
      </c>
      <c r="AN137" s="19">
        <f t="shared" si="136"/>
        <v>0</v>
      </c>
      <c r="AO137" s="19">
        <f t="shared" si="136"/>
        <v>0</v>
      </c>
      <c r="AP137" s="19">
        <f t="shared" si="136"/>
        <v>0</v>
      </c>
      <c r="AQ137" s="19">
        <f t="shared" si="136"/>
        <v>0</v>
      </c>
      <c r="AR137" s="19">
        <f t="shared" si="136"/>
        <v>0</v>
      </c>
      <c r="AS137" s="19">
        <f t="shared" si="136"/>
        <v>0</v>
      </c>
      <c r="AT137" s="19">
        <f t="shared" si="136"/>
        <v>0</v>
      </c>
      <c r="AU137" s="19">
        <f t="shared" si="136"/>
        <v>0</v>
      </c>
      <c r="AV137" s="19">
        <f t="shared" si="136"/>
        <v>0</v>
      </c>
      <c r="AW137" s="19">
        <f t="shared" si="136"/>
        <v>0</v>
      </c>
      <c r="AX137" s="19">
        <f t="shared" si="136"/>
        <v>2908</v>
      </c>
      <c r="AY137" s="19">
        <f t="shared" si="136"/>
        <v>1428735</v>
      </c>
      <c r="AZ137" s="19">
        <f t="shared" si="136"/>
        <v>0</v>
      </c>
      <c r="BA137" s="19">
        <f t="shared" si="136"/>
        <v>0</v>
      </c>
      <c r="BB137" s="19">
        <f t="shared" si="136"/>
        <v>0</v>
      </c>
      <c r="BC137" s="19">
        <f t="shared" si="136"/>
        <v>0</v>
      </c>
      <c r="BD137" s="19">
        <f t="shared" si="136"/>
        <v>0</v>
      </c>
      <c r="BE137" s="19">
        <f t="shared" si="136"/>
        <v>0</v>
      </c>
      <c r="BF137" s="19">
        <f t="shared" si="136"/>
        <v>0</v>
      </c>
      <c r="BG137" s="19">
        <f t="shared" si="136"/>
        <v>0</v>
      </c>
      <c r="BH137" s="19">
        <f t="shared" si="136"/>
        <v>0</v>
      </c>
      <c r="BI137" s="19">
        <f t="shared" si="136"/>
        <v>0</v>
      </c>
      <c r="BJ137" s="19">
        <f t="shared" si="136"/>
        <v>1428735</v>
      </c>
      <c r="BK137" s="19">
        <f t="shared" si="136"/>
        <v>0</v>
      </c>
      <c r="BL137" s="19">
        <f t="shared" si="136"/>
        <v>0</v>
      </c>
      <c r="BM137" s="19">
        <f t="shared" si="136"/>
        <v>0</v>
      </c>
      <c r="BN137" s="19">
        <f t="shared" si="136"/>
        <v>0</v>
      </c>
      <c r="BO137" s="19">
        <f t="shared" si="136"/>
        <v>41384</v>
      </c>
      <c r="BP137" s="19">
        <f t="shared" si="136"/>
        <v>0</v>
      </c>
      <c r="BQ137" s="19">
        <f t="shared" si="136"/>
        <v>0</v>
      </c>
      <c r="BR137" s="19">
        <f aca="true" t="shared" si="137" ref="BR137:CR137">BR138</f>
        <v>0</v>
      </c>
      <c r="BS137" s="19">
        <f t="shared" si="137"/>
        <v>0</v>
      </c>
      <c r="BT137" s="19">
        <f t="shared" si="137"/>
        <v>1387351</v>
      </c>
      <c r="BU137" s="19">
        <f t="shared" si="137"/>
        <v>0</v>
      </c>
      <c r="BV137" s="19">
        <f t="shared" si="137"/>
        <v>0</v>
      </c>
      <c r="BW137" s="19">
        <f t="shared" si="137"/>
        <v>6508</v>
      </c>
      <c r="BX137" s="19">
        <f t="shared" si="137"/>
        <v>6508</v>
      </c>
      <c r="BY137" s="19">
        <f t="shared" si="137"/>
        <v>6508</v>
      </c>
      <c r="BZ137" s="19">
        <f t="shared" si="137"/>
        <v>6508</v>
      </c>
      <c r="CA137" s="19">
        <f t="shared" si="72"/>
        <v>0</v>
      </c>
      <c r="CB137" s="19">
        <f t="shared" si="137"/>
        <v>0</v>
      </c>
      <c r="CC137" s="19">
        <f t="shared" si="137"/>
        <v>0</v>
      </c>
      <c r="CD137" s="19">
        <f t="shared" si="137"/>
        <v>0</v>
      </c>
      <c r="CE137" s="19">
        <f t="shared" si="137"/>
        <v>0</v>
      </c>
      <c r="CF137" s="19">
        <f t="shared" si="137"/>
        <v>0</v>
      </c>
      <c r="CG137" s="19">
        <f t="shared" si="137"/>
        <v>0</v>
      </c>
      <c r="CH137" s="19">
        <f t="shared" si="137"/>
        <v>0</v>
      </c>
      <c r="CI137" s="19">
        <f t="shared" si="137"/>
        <v>0</v>
      </c>
      <c r="CJ137" s="19">
        <f t="shared" si="137"/>
        <v>0</v>
      </c>
      <c r="CK137" s="19">
        <f t="shared" si="137"/>
        <v>0</v>
      </c>
      <c r="CL137" s="19">
        <f t="shared" si="137"/>
        <v>0</v>
      </c>
      <c r="CM137" s="19">
        <f t="shared" si="137"/>
        <v>0</v>
      </c>
      <c r="CN137" s="19">
        <f t="shared" si="137"/>
        <v>0</v>
      </c>
      <c r="CO137" s="19">
        <f t="shared" si="137"/>
        <v>0</v>
      </c>
      <c r="CP137" s="19">
        <f t="shared" si="137"/>
        <v>0</v>
      </c>
      <c r="CQ137" s="19">
        <f t="shared" si="137"/>
        <v>0</v>
      </c>
      <c r="CR137" s="19">
        <f t="shared" si="137"/>
        <v>0</v>
      </c>
    </row>
    <row r="138" spans="1:96" ht="12.75" hidden="1">
      <c r="A138" s="20" t="s">
        <v>1</v>
      </c>
      <c r="B138" s="20" t="s">
        <v>1</v>
      </c>
      <c r="C138" s="20" t="s">
        <v>19</v>
      </c>
      <c r="D138" s="21" t="s">
        <v>165</v>
      </c>
      <c r="E138" s="22">
        <f t="shared" si="69"/>
        <v>8337708</v>
      </c>
      <c r="F138" s="22">
        <f t="shared" si="73"/>
        <v>8331200</v>
      </c>
      <c r="G138" s="22">
        <f t="shared" si="74"/>
        <v>6902465</v>
      </c>
      <c r="H138" s="22">
        <v>3556648</v>
      </c>
      <c r="I138" s="22">
        <v>826388</v>
      </c>
      <c r="J138" s="22">
        <f t="shared" si="75"/>
        <v>2350909</v>
      </c>
      <c r="K138" s="22">
        <v>8902</v>
      </c>
      <c r="L138" s="22">
        <v>60637</v>
      </c>
      <c r="M138" s="22">
        <v>1870728</v>
      </c>
      <c r="N138" s="22">
        <v>351932</v>
      </c>
      <c r="O138" s="22">
        <v>36053</v>
      </c>
      <c r="P138" s="22">
        <v>22657</v>
      </c>
      <c r="Q138" s="22">
        <f t="shared" si="76"/>
        <v>0</v>
      </c>
      <c r="R138" s="22">
        <v>0</v>
      </c>
      <c r="S138" s="22">
        <v>0</v>
      </c>
      <c r="T138" s="22">
        <v>0</v>
      </c>
      <c r="U138" s="22">
        <v>16235</v>
      </c>
      <c r="V138" s="22">
        <f t="shared" si="77"/>
        <v>142523</v>
      </c>
      <c r="W138" s="22">
        <v>2300</v>
      </c>
      <c r="X138" s="22">
        <v>69731</v>
      </c>
      <c r="Y138" s="22">
        <v>23473</v>
      </c>
      <c r="Z138" s="22">
        <v>39945</v>
      </c>
      <c r="AA138" s="22">
        <v>3090</v>
      </c>
      <c r="AB138" s="22">
        <v>0</v>
      </c>
      <c r="AC138" s="22">
        <v>0</v>
      </c>
      <c r="AD138" s="22">
        <v>3984</v>
      </c>
      <c r="AE138" s="22">
        <f t="shared" si="78"/>
        <v>9762</v>
      </c>
      <c r="AF138" s="22">
        <v>0</v>
      </c>
      <c r="AG138" s="22">
        <v>2802</v>
      </c>
      <c r="AH138" s="22">
        <v>3772</v>
      </c>
      <c r="AI138" s="22">
        <v>8</v>
      </c>
      <c r="AJ138" s="22">
        <v>180</v>
      </c>
      <c r="AK138" s="22">
        <v>0</v>
      </c>
      <c r="AL138" s="22">
        <v>0</v>
      </c>
      <c r="AM138" s="22">
        <v>92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2908</v>
      </c>
      <c r="AY138" s="22">
        <f t="shared" si="79"/>
        <v>1428735</v>
      </c>
      <c r="AZ138" s="22">
        <f t="shared" si="80"/>
        <v>0</v>
      </c>
      <c r="BA138" s="22">
        <v>0</v>
      </c>
      <c r="BB138" s="22">
        <v>0</v>
      </c>
      <c r="BC138" s="22">
        <f t="shared" si="81"/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f t="shared" si="82"/>
        <v>0</v>
      </c>
      <c r="BI138" s="22">
        <v>0</v>
      </c>
      <c r="BJ138" s="22">
        <f t="shared" si="83"/>
        <v>1428735</v>
      </c>
      <c r="BK138" s="22">
        <v>0</v>
      </c>
      <c r="BL138" s="22">
        <v>0</v>
      </c>
      <c r="BM138" s="22">
        <v>0</v>
      </c>
      <c r="BN138" s="22">
        <v>0</v>
      </c>
      <c r="BO138" s="22">
        <v>41384</v>
      </c>
      <c r="BP138" s="22">
        <v>0</v>
      </c>
      <c r="BQ138" s="22">
        <v>0</v>
      </c>
      <c r="BR138" s="22">
        <v>0</v>
      </c>
      <c r="BS138" s="22">
        <v>0</v>
      </c>
      <c r="BT138" s="22">
        <v>1387351</v>
      </c>
      <c r="BU138" s="22">
        <f t="shared" si="84"/>
        <v>0</v>
      </c>
      <c r="BV138" s="22">
        <v>0</v>
      </c>
      <c r="BW138" s="22">
        <f>BX138+CK138+CI138</f>
        <v>6508</v>
      </c>
      <c r="BX138" s="22">
        <f>BY138+CA138+CF138</f>
        <v>6508</v>
      </c>
      <c r="BY138" s="22">
        <f t="shared" si="85"/>
        <v>6508</v>
      </c>
      <c r="BZ138" s="22">
        <v>6508</v>
      </c>
      <c r="CA138" s="22">
        <f t="shared" si="72"/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f t="shared" si="86"/>
        <v>0</v>
      </c>
      <c r="CG138" s="22">
        <v>0</v>
      </c>
      <c r="CH138" s="22">
        <v>0</v>
      </c>
      <c r="CI138" s="22">
        <f t="shared" si="87"/>
        <v>0</v>
      </c>
      <c r="CJ138" s="22">
        <v>0</v>
      </c>
      <c r="CK138" s="22">
        <v>0</v>
      </c>
      <c r="CL138" s="22">
        <f>CM138</f>
        <v>0</v>
      </c>
      <c r="CM138" s="22">
        <f>CN138</f>
        <v>0</v>
      </c>
      <c r="CN138" s="22">
        <v>0</v>
      </c>
      <c r="CO138" s="22">
        <f t="shared" si="88"/>
        <v>0</v>
      </c>
      <c r="CP138" s="22">
        <f t="shared" si="89"/>
        <v>0</v>
      </c>
      <c r="CQ138" s="22">
        <v>0</v>
      </c>
      <c r="CR138" s="22">
        <v>0</v>
      </c>
    </row>
    <row r="139" spans="1:96" s="12" customFormat="1" ht="12.75" hidden="1">
      <c r="A139" s="17" t="s">
        <v>112</v>
      </c>
      <c r="B139" s="17" t="s">
        <v>108</v>
      </c>
      <c r="C139" s="17" t="s">
        <v>1</v>
      </c>
      <c r="D139" s="18" t="s">
        <v>166</v>
      </c>
      <c r="E139" s="19">
        <f t="shared" si="69"/>
        <v>1331460</v>
      </c>
      <c r="F139" s="19">
        <f aca="true" t="shared" si="138" ref="F139:BQ139">F140+F141+F142</f>
        <v>1324908</v>
      </c>
      <c r="G139" s="19">
        <f t="shared" si="138"/>
        <v>1274208</v>
      </c>
      <c r="H139" s="19">
        <f t="shared" si="138"/>
        <v>695666</v>
      </c>
      <c r="I139" s="19">
        <f t="shared" si="138"/>
        <v>167387</v>
      </c>
      <c r="J139" s="19">
        <f t="shared" si="138"/>
        <v>8312</v>
      </c>
      <c r="K139" s="19">
        <f t="shared" si="138"/>
        <v>0</v>
      </c>
      <c r="L139" s="19">
        <f t="shared" si="138"/>
        <v>0</v>
      </c>
      <c r="M139" s="19">
        <f t="shared" si="138"/>
        <v>0</v>
      </c>
      <c r="N139" s="19">
        <f t="shared" si="138"/>
        <v>0</v>
      </c>
      <c r="O139" s="19">
        <f t="shared" si="138"/>
        <v>0</v>
      </c>
      <c r="P139" s="19">
        <f t="shared" si="138"/>
        <v>8312</v>
      </c>
      <c r="Q139" s="19">
        <f t="shared" si="138"/>
        <v>1847</v>
      </c>
      <c r="R139" s="19">
        <f t="shared" si="138"/>
        <v>1847</v>
      </c>
      <c r="S139" s="19">
        <f t="shared" si="138"/>
        <v>0</v>
      </c>
      <c r="T139" s="19">
        <f t="shared" si="138"/>
        <v>0</v>
      </c>
      <c r="U139" s="19">
        <f t="shared" si="138"/>
        <v>8602</v>
      </c>
      <c r="V139" s="19">
        <f t="shared" si="138"/>
        <v>0</v>
      </c>
      <c r="W139" s="19">
        <f t="shared" si="138"/>
        <v>0</v>
      </c>
      <c r="X139" s="19">
        <f t="shared" si="138"/>
        <v>0</v>
      </c>
      <c r="Y139" s="19">
        <f t="shared" si="138"/>
        <v>0</v>
      </c>
      <c r="Z139" s="19">
        <f t="shared" si="138"/>
        <v>0</v>
      </c>
      <c r="AA139" s="19">
        <f t="shared" si="138"/>
        <v>0</v>
      </c>
      <c r="AB139" s="19">
        <f t="shared" si="138"/>
        <v>0</v>
      </c>
      <c r="AC139" s="19">
        <f t="shared" si="138"/>
        <v>0</v>
      </c>
      <c r="AD139" s="19">
        <f t="shared" si="138"/>
        <v>0</v>
      </c>
      <c r="AE139" s="19">
        <f t="shared" si="138"/>
        <v>392394</v>
      </c>
      <c r="AF139" s="19">
        <f t="shared" si="138"/>
        <v>0</v>
      </c>
      <c r="AG139" s="19">
        <f t="shared" si="138"/>
        <v>0</v>
      </c>
      <c r="AH139" s="19">
        <f t="shared" si="138"/>
        <v>0</v>
      </c>
      <c r="AI139" s="19">
        <f t="shared" si="138"/>
        <v>0</v>
      </c>
      <c r="AJ139" s="19">
        <f t="shared" si="138"/>
        <v>436</v>
      </c>
      <c r="AK139" s="19">
        <f t="shared" si="138"/>
        <v>0</v>
      </c>
      <c r="AL139" s="19">
        <f t="shared" si="138"/>
        <v>0</v>
      </c>
      <c r="AM139" s="19">
        <f t="shared" si="138"/>
        <v>96419</v>
      </c>
      <c r="AN139" s="19">
        <f t="shared" si="138"/>
        <v>0</v>
      </c>
      <c r="AO139" s="19">
        <f t="shared" si="138"/>
        <v>0</v>
      </c>
      <c r="AP139" s="19">
        <f t="shared" si="138"/>
        <v>0</v>
      </c>
      <c r="AQ139" s="19">
        <f t="shared" si="138"/>
        <v>0</v>
      </c>
      <c r="AR139" s="19">
        <f t="shared" si="138"/>
        <v>0</v>
      </c>
      <c r="AS139" s="19">
        <f t="shared" si="138"/>
        <v>0</v>
      </c>
      <c r="AT139" s="19">
        <f t="shared" si="138"/>
        <v>0</v>
      </c>
      <c r="AU139" s="19">
        <f t="shared" si="138"/>
        <v>0</v>
      </c>
      <c r="AV139" s="19">
        <f t="shared" si="138"/>
        <v>0</v>
      </c>
      <c r="AW139" s="19">
        <f t="shared" si="138"/>
        <v>0</v>
      </c>
      <c r="AX139" s="19">
        <f t="shared" si="138"/>
        <v>295539</v>
      </c>
      <c r="AY139" s="19">
        <f t="shared" si="138"/>
        <v>50700</v>
      </c>
      <c r="AZ139" s="19">
        <f t="shared" si="138"/>
        <v>0</v>
      </c>
      <c r="BA139" s="19">
        <f t="shared" si="138"/>
        <v>0</v>
      </c>
      <c r="BB139" s="19">
        <f t="shared" si="138"/>
        <v>0</v>
      </c>
      <c r="BC139" s="19">
        <f t="shared" si="138"/>
        <v>0</v>
      </c>
      <c r="BD139" s="19">
        <f t="shared" si="138"/>
        <v>0</v>
      </c>
      <c r="BE139" s="19">
        <f t="shared" si="138"/>
        <v>0</v>
      </c>
      <c r="BF139" s="19">
        <f t="shared" si="138"/>
        <v>0</v>
      </c>
      <c r="BG139" s="19">
        <f t="shared" si="138"/>
        <v>0</v>
      </c>
      <c r="BH139" s="19">
        <f t="shared" si="138"/>
        <v>0</v>
      </c>
      <c r="BI139" s="19">
        <f t="shared" si="138"/>
        <v>0</v>
      </c>
      <c r="BJ139" s="19">
        <f t="shared" si="138"/>
        <v>50700</v>
      </c>
      <c r="BK139" s="19">
        <f t="shared" si="138"/>
        <v>0</v>
      </c>
      <c r="BL139" s="19">
        <f t="shared" si="138"/>
        <v>0</v>
      </c>
      <c r="BM139" s="19">
        <f t="shared" si="138"/>
        <v>50700</v>
      </c>
      <c r="BN139" s="19">
        <f t="shared" si="138"/>
        <v>0</v>
      </c>
      <c r="BO139" s="19">
        <f t="shared" si="138"/>
        <v>0</v>
      </c>
      <c r="BP139" s="19">
        <f t="shared" si="138"/>
        <v>0</v>
      </c>
      <c r="BQ139" s="19">
        <f t="shared" si="138"/>
        <v>0</v>
      </c>
      <c r="BR139" s="19">
        <f aca="true" t="shared" si="139" ref="BR139:CR139">BR140+BR141+BR142</f>
        <v>0</v>
      </c>
      <c r="BS139" s="19">
        <f t="shared" si="139"/>
        <v>0</v>
      </c>
      <c r="BT139" s="19">
        <f t="shared" si="139"/>
        <v>0</v>
      </c>
      <c r="BU139" s="19">
        <f t="shared" si="139"/>
        <v>0</v>
      </c>
      <c r="BV139" s="19">
        <f t="shared" si="139"/>
        <v>0</v>
      </c>
      <c r="BW139" s="19">
        <f t="shared" si="139"/>
        <v>6552</v>
      </c>
      <c r="BX139" s="19">
        <f t="shared" si="139"/>
        <v>6552</v>
      </c>
      <c r="BY139" s="19">
        <f t="shared" si="139"/>
        <v>6552</v>
      </c>
      <c r="BZ139" s="19">
        <f t="shared" si="139"/>
        <v>6552</v>
      </c>
      <c r="CA139" s="19">
        <f t="shared" si="72"/>
        <v>0</v>
      </c>
      <c r="CB139" s="19">
        <f t="shared" si="139"/>
        <v>0</v>
      </c>
      <c r="CC139" s="19">
        <f t="shared" si="139"/>
        <v>0</v>
      </c>
      <c r="CD139" s="19">
        <f t="shared" si="139"/>
        <v>0</v>
      </c>
      <c r="CE139" s="19">
        <f t="shared" si="139"/>
        <v>0</v>
      </c>
      <c r="CF139" s="19">
        <f t="shared" si="139"/>
        <v>0</v>
      </c>
      <c r="CG139" s="19">
        <f t="shared" si="139"/>
        <v>0</v>
      </c>
      <c r="CH139" s="19">
        <f t="shared" si="139"/>
        <v>0</v>
      </c>
      <c r="CI139" s="19">
        <f t="shared" si="139"/>
        <v>0</v>
      </c>
      <c r="CJ139" s="19">
        <f t="shared" si="139"/>
        <v>0</v>
      </c>
      <c r="CK139" s="19">
        <f t="shared" si="139"/>
        <v>0</v>
      </c>
      <c r="CL139" s="19">
        <f t="shared" si="139"/>
        <v>0</v>
      </c>
      <c r="CM139" s="19">
        <f t="shared" si="139"/>
        <v>0</v>
      </c>
      <c r="CN139" s="19">
        <f t="shared" si="139"/>
        <v>0</v>
      </c>
      <c r="CO139" s="19">
        <f t="shared" si="139"/>
        <v>0</v>
      </c>
      <c r="CP139" s="19">
        <f t="shared" si="139"/>
        <v>0</v>
      </c>
      <c r="CQ139" s="19">
        <f t="shared" si="139"/>
        <v>0</v>
      </c>
      <c r="CR139" s="19">
        <f t="shared" si="139"/>
        <v>0</v>
      </c>
    </row>
    <row r="140" spans="1:96" ht="12.75" hidden="1">
      <c r="A140" s="20" t="s">
        <v>1</v>
      </c>
      <c r="B140" s="20" t="s">
        <v>1</v>
      </c>
      <c r="C140" s="20" t="s">
        <v>19</v>
      </c>
      <c r="D140" s="23" t="s">
        <v>167</v>
      </c>
      <c r="E140" s="22">
        <f t="shared" si="69"/>
        <v>39395</v>
      </c>
      <c r="F140" s="22">
        <f t="shared" si="73"/>
        <v>39395</v>
      </c>
      <c r="G140" s="22">
        <f t="shared" si="74"/>
        <v>39395</v>
      </c>
      <c r="H140" s="22">
        <v>0</v>
      </c>
      <c r="I140" s="22">
        <v>0</v>
      </c>
      <c r="J140" s="22">
        <f t="shared" si="75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f t="shared" si="76"/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f t="shared" si="77"/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f t="shared" si="78"/>
        <v>39395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39395</v>
      </c>
      <c r="AY140" s="22">
        <f t="shared" si="79"/>
        <v>0</v>
      </c>
      <c r="AZ140" s="22">
        <f t="shared" si="80"/>
        <v>0</v>
      </c>
      <c r="BA140" s="22">
        <v>0</v>
      </c>
      <c r="BB140" s="22">
        <v>0</v>
      </c>
      <c r="BC140" s="22">
        <f t="shared" si="81"/>
        <v>0</v>
      </c>
      <c r="BD140" s="22">
        <v>0</v>
      </c>
      <c r="BE140" s="22">
        <v>0</v>
      </c>
      <c r="BF140" s="22">
        <v>0</v>
      </c>
      <c r="BG140" s="22">
        <v>0</v>
      </c>
      <c r="BH140" s="22">
        <f t="shared" si="82"/>
        <v>0</v>
      </c>
      <c r="BI140" s="22">
        <v>0</v>
      </c>
      <c r="BJ140" s="22">
        <f t="shared" si="83"/>
        <v>0</v>
      </c>
      <c r="BK140" s="22">
        <v>0</v>
      </c>
      <c r="BL140" s="22">
        <v>0</v>
      </c>
      <c r="BM140" s="22">
        <v>0</v>
      </c>
      <c r="BN140" s="22">
        <v>0</v>
      </c>
      <c r="BO140" s="22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f t="shared" si="84"/>
        <v>0</v>
      </c>
      <c r="BV140" s="22">
        <v>0</v>
      </c>
      <c r="BW140" s="22">
        <f>BX140+CK140+CI140</f>
        <v>0</v>
      </c>
      <c r="BX140" s="22">
        <f>BY140+CA140+CF140</f>
        <v>0</v>
      </c>
      <c r="BY140" s="22">
        <f t="shared" si="85"/>
        <v>0</v>
      </c>
      <c r="BZ140" s="22">
        <v>0</v>
      </c>
      <c r="CA140" s="22">
        <f t="shared" si="72"/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f t="shared" si="86"/>
        <v>0</v>
      </c>
      <c r="CG140" s="22">
        <v>0</v>
      </c>
      <c r="CH140" s="22">
        <v>0</v>
      </c>
      <c r="CI140" s="22">
        <f t="shared" si="87"/>
        <v>0</v>
      </c>
      <c r="CJ140" s="22">
        <v>0</v>
      </c>
      <c r="CK140" s="22">
        <v>0</v>
      </c>
      <c r="CL140" s="22">
        <f aca="true" t="shared" si="140" ref="CL140:CM143">CM140</f>
        <v>0</v>
      </c>
      <c r="CM140" s="22">
        <f t="shared" si="140"/>
        <v>0</v>
      </c>
      <c r="CN140" s="22">
        <v>0</v>
      </c>
      <c r="CO140" s="22">
        <f t="shared" si="88"/>
        <v>0</v>
      </c>
      <c r="CP140" s="22">
        <f t="shared" si="89"/>
        <v>0</v>
      </c>
      <c r="CQ140" s="22">
        <v>0</v>
      </c>
      <c r="CR140" s="22">
        <v>0</v>
      </c>
    </row>
    <row r="141" spans="1:96" ht="12.75" hidden="1">
      <c r="A141" s="20" t="s">
        <v>1</v>
      </c>
      <c r="B141" s="20" t="s">
        <v>1</v>
      </c>
      <c r="C141" s="20" t="s">
        <v>23</v>
      </c>
      <c r="D141" s="23" t="s">
        <v>168</v>
      </c>
      <c r="E141" s="22">
        <f t="shared" si="69"/>
        <v>398363</v>
      </c>
      <c r="F141" s="22">
        <f t="shared" si="73"/>
        <v>398363</v>
      </c>
      <c r="G141" s="22">
        <f t="shared" si="74"/>
        <v>347663</v>
      </c>
      <c r="H141" s="22">
        <v>0</v>
      </c>
      <c r="I141" s="22">
        <v>0</v>
      </c>
      <c r="J141" s="22">
        <f t="shared" si="75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f t="shared" si="76"/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f t="shared" si="77"/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f t="shared" si="78"/>
        <v>347663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96419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251244</v>
      </c>
      <c r="AY141" s="22">
        <f t="shared" si="79"/>
        <v>50700</v>
      </c>
      <c r="AZ141" s="22">
        <f t="shared" si="80"/>
        <v>0</v>
      </c>
      <c r="BA141" s="22">
        <v>0</v>
      </c>
      <c r="BB141" s="22">
        <v>0</v>
      </c>
      <c r="BC141" s="22">
        <f t="shared" si="81"/>
        <v>0</v>
      </c>
      <c r="BD141" s="22">
        <v>0</v>
      </c>
      <c r="BE141" s="22">
        <v>0</v>
      </c>
      <c r="BF141" s="22">
        <v>0</v>
      </c>
      <c r="BG141" s="22">
        <v>0</v>
      </c>
      <c r="BH141" s="22">
        <f t="shared" si="82"/>
        <v>0</v>
      </c>
      <c r="BI141" s="22">
        <v>0</v>
      </c>
      <c r="BJ141" s="22">
        <f t="shared" si="83"/>
        <v>50700</v>
      </c>
      <c r="BK141" s="22">
        <v>0</v>
      </c>
      <c r="BL141" s="22">
        <v>0</v>
      </c>
      <c r="BM141" s="22">
        <v>50700</v>
      </c>
      <c r="BN141" s="22">
        <v>0</v>
      </c>
      <c r="BO141" s="22">
        <v>0</v>
      </c>
      <c r="BP141" s="22">
        <v>0</v>
      </c>
      <c r="BQ141" s="22">
        <v>0</v>
      </c>
      <c r="BR141" s="22">
        <v>0</v>
      </c>
      <c r="BS141" s="22">
        <v>0</v>
      </c>
      <c r="BT141" s="22">
        <v>0</v>
      </c>
      <c r="BU141" s="22">
        <f t="shared" si="84"/>
        <v>0</v>
      </c>
      <c r="BV141" s="22">
        <v>0</v>
      </c>
      <c r="BW141" s="22">
        <f>BX141+CK141+CI141</f>
        <v>0</v>
      </c>
      <c r="BX141" s="22">
        <f>BY141+CA141+CF141</f>
        <v>0</v>
      </c>
      <c r="BY141" s="22">
        <f t="shared" si="85"/>
        <v>0</v>
      </c>
      <c r="BZ141" s="22">
        <v>0</v>
      </c>
      <c r="CA141" s="22">
        <f t="shared" si="72"/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f t="shared" si="86"/>
        <v>0</v>
      </c>
      <c r="CG141" s="22">
        <v>0</v>
      </c>
      <c r="CH141" s="22">
        <v>0</v>
      </c>
      <c r="CI141" s="22">
        <f t="shared" si="87"/>
        <v>0</v>
      </c>
      <c r="CJ141" s="22">
        <v>0</v>
      </c>
      <c r="CK141" s="22">
        <v>0</v>
      </c>
      <c r="CL141" s="22">
        <f t="shared" si="140"/>
        <v>0</v>
      </c>
      <c r="CM141" s="22">
        <f t="shared" si="140"/>
        <v>0</v>
      </c>
      <c r="CN141" s="22">
        <v>0</v>
      </c>
      <c r="CO141" s="22">
        <f t="shared" si="88"/>
        <v>0</v>
      </c>
      <c r="CP141" s="22">
        <f t="shared" si="89"/>
        <v>0</v>
      </c>
      <c r="CQ141" s="22">
        <v>0</v>
      </c>
      <c r="CR141" s="22">
        <v>0</v>
      </c>
    </row>
    <row r="142" spans="1:96" ht="12.75" hidden="1">
      <c r="A142" s="20" t="s">
        <v>1</v>
      </c>
      <c r="B142" s="20" t="s">
        <v>1</v>
      </c>
      <c r="C142" s="20" t="s">
        <v>23</v>
      </c>
      <c r="D142" s="23" t="s">
        <v>169</v>
      </c>
      <c r="E142" s="22">
        <f t="shared" si="69"/>
        <v>893702</v>
      </c>
      <c r="F142" s="22">
        <f t="shared" si="73"/>
        <v>887150</v>
      </c>
      <c r="G142" s="22">
        <f t="shared" si="74"/>
        <v>887150</v>
      </c>
      <c r="H142" s="22">
        <v>695666</v>
      </c>
      <c r="I142" s="22">
        <v>167387</v>
      </c>
      <c r="J142" s="22">
        <f t="shared" si="75"/>
        <v>8312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8312</v>
      </c>
      <c r="Q142" s="22">
        <f t="shared" si="76"/>
        <v>1847</v>
      </c>
      <c r="R142" s="22">
        <v>1847</v>
      </c>
      <c r="S142" s="22">
        <v>0</v>
      </c>
      <c r="T142" s="22">
        <v>0</v>
      </c>
      <c r="U142" s="22">
        <v>8602</v>
      </c>
      <c r="V142" s="22">
        <f t="shared" si="77"/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f t="shared" si="78"/>
        <v>5336</v>
      </c>
      <c r="AF142" s="22">
        <v>0</v>
      </c>
      <c r="AG142" s="22">
        <v>0</v>
      </c>
      <c r="AH142" s="22">
        <v>0</v>
      </c>
      <c r="AI142" s="22">
        <v>0</v>
      </c>
      <c r="AJ142" s="22">
        <v>436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4900</v>
      </c>
      <c r="AY142" s="22">
        <f t="shared" si="79"/>
        <v>0</v>
      </c>
      <c r="AZ142" s="22">
        <f t="shared" si="80"/>
        <v>0</v>
      </c>
      <c r="BA142" s="22">
        <v>0</v>
      </c>
      <c r="BB142" s="22">
        <v>0</v>
      </c>
      <c r="BC142" s="22">
        <f t="shared" si="81"/>
        <v>0</v>
      </c>
      <c r="BD142" s="22">
        <v>0</v>
      </c>
      <c r="BE142" s="22">
        <v>0</v>
      </c>
      <c r="BF142" s="22">
        <v>0</v>
      </c>
      <c r="BG142" s="22">
        <v>0</v>
      </c>
      <c r="BH142" s="22">
        <f t="shared" si="82"/>
        <v>0</v>
      </c>
      <c r="BI142" s="22">
        <v>0</v>
      </c>
      <c r="BJ142" s="22">
        <f t="shared" si="83"/>
        <v>0</v>
      </c>
      <c r="BK142" s="22">
        <v>0</v>
      </c>
      <c r="BL142" s="22">
        <v>0</v>
      </c>
      <c r="BM142" s="22">
        <v>0</v>
      </c>
      <c r="BN142" s="22">
        <v>0</v>
      </c>
      <c r="BO142" s="22">
        <v>0</v>
      </c>
      <c r="BP142" s="22">
        <v>0</v>
      </c>
      <c r="BQ142" s="22">
        <v>0</v>
      </c>
      <c r="BR142" s="22">
        <v>0</v>
      </c>
      <c r="BS142" s="22">
        <v>0</v>
      </c>
      <c r="BT142" s="22">
        <v>0</v>
      </c>
      <c r="BU142" s="22">
        <f t="shared" si="84"/>
        <v>0</v>
      </c>
      <c r="BV142" s="22">
        <v>0</v>
      </c>
      <c r="BW142" s="22">
        <f>BX142+CK142+CI142</f>
        <v>6552</v>
      </c>
      <c r="BX142" s="22">
        <f>BY142+CA142+CF142</f>
        <v>6552</v>
      </c>
      <c r="BY142" s="22">
        <f t="shared" si="85"/>
        <v>6552</v>
      </c>
      <c r="BZ142" s="22">
        <v>6552</v>
      </c>
      <c r="CA142" s="22">
        <f t="shared" si="72"/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f t="shared" si="86"/>
        <v>0</v>
      </c>
      <c r="CG142" s="22">
        <v>0</v>
      </c>
      <c r="CH142" s="22">
        <v>0</v>
      </c>
      <c r="CI142" s="22">
        <f t="shared" si="87"/>
        <v>0</v>
      </c>
      <c r="CJ142" s="22">
        <v>0</v>
      </c>
      <c r="CK142" s="22">
        <v>0</v>
      </c>
      <c r="CL142" s="22">
        <f t="shared" si="140"/>
        <v>0</v>
      </c>
      <c r="CM142" s="22">
        <f t="shared" si="140"/>
        <v>0</v>
      </c>
      <c r="CN142" s="22">
        <v>0</v>
      </c>
      <c r="CO142" s="22">
        <f t="shared" si="88"/>
        <v>0</v>
      </c>
      <c r="CP142" s="22">
        <f t="shared" si="89"/>
        <v>0</v>
      </c>
      <c r="CQ142" s="22">
        <v>0</v>
      </c>
      <c r="CR142" s="22">
        <v>0</v>
      </c>
    </row>
    <row r="143" spans="1:96" ht="12.75" hidden="1">
      <c r="A143" s="20"/>
      <c r="B143" s="20"/>
      <c r="C143" s="20"/>
      <c r="D143" s="21"/>
      <c r="E143" s="22">
        <f t="shared" si="69"/>
        <v>0</v>
      </c>
      <c r="F143" s="22">
        <f t="shared" si="73"/>
        <v>0</v>
      </c>
      <c r="G143" s="22">
        <f t="shared" si="74"/>
        <v>0</v>
      </c>
      <c r="H143" s="22"/>
      <c r="I143" s="22"/>
      <c r="J143" s="22">
        <f t="shared" si="75"/>
        <v>0</v>
      </c>
      <c r="K143" s="22"/>
      <c r="L143" s="22"/>
      <c r="M143" s="22"/>
      <c r="N143" s="22"/>
      <c r="O143" s="22"/>
      <c r="P143" s="22"/>
      <c r="Q143" s="22">
        <f t="shared" si="76"/>
        <v>0</v>
      </c>
      <c r="R143" s="22"/>
      <c r="S143" s="22"/>
      <c r="T143" s="22"/>
      <c r="U143" s="22"/>
      <c r="V143" s="22">
        <f t="shared" si="77"/>
        <v>0</v>
      </c>
      <c r="W143" s="22"/>
      <c r="X143" s="22"/>
      <c r="Y143" s="22"/>
      <c r="Z143" s="22"/>
      <c r="AA143" s="22"/>
      <c r="AB143" s="22"/>
      <c r="AC143" s="22"/>
      <c r="AD143" s="22"/>
      <c r="AE143" s="22">
        <f t="shared" si="78"/>
        <v>0</v>
      </c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>
        <f t="shared" si="79"/>
        <v>0</v>
      </c>
      <c r="AZ143" s="22">
        <f t="shared" si="80"/>
        <v>0</v>
      </c>
      <c r="BA143" s="22"/>
      <c r="BB143" s="22"/>
      <c r="BC143" s="22">
        <f t="shared" si="81"/>
        <v>0</v>
      </c>
      <c r="BD143" s="22"/>
      <c r="BE143" s="22"/>
      <c r="BF143" s="22"/>
      <c r="BG143" s="22"/>
      <c r="BH143" s="22">
        <f t="shared" si="82"/>
        <v>0</v>
      </c>
      <c r="BI143" s="22"/>
      <c r="BJ143" s="22">
        <f t="shared" si="83"/>
        <v>0</v>
      </c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>
        <f t="shared" si="84"/>
        <v>0</v>
      </c>
      <c r="BV143" s="22"/>
      <c r="BW143" s="22">
        <f>BX143+CK143+CI143</f>
        <v>0</v>
      </c>
      <c r="BX143" s="22">
        <f>BY143+CA143+CF143</f>
        <v>0</v>
      </c>
      <c r="BY143" s="22">
        <f t="shared" si="85"/>
        <v>0</v>
      </c>
      <c r="BZ143" s="22"/>
      <c r="CA143" s="22">
        <f t="shared" si="72"/>
        <v>0</v>
      </c>
      <c r="CB143" s="22"/>
      <c r="CC143" s="22"/>
      <c r="CD143" s="22"/>
      <c r="CE143" s="22"/>
      <c r="CF143" s="22">
        <f t="shared" si="86"/>
        <v>0</v>
      </c>
      <c r="CG143" s="22"/>
      <c r="CH143" s="22"/>
      <c r="CI143" s="22">
        <f t="shared" si="87"/>
        <v>0</v>
      </c>
      <c r="CJ143" s="22"/>
      <c r="CK143" s="22"/>
      <c r="CL143" s="22">
        <f t="shared" si="140"/>
        <v>0</v>
      </c>
      <c r="CM143" s="22">
        <f t="shared" si="140"/>
        <v>0</v>
      </c>
      <c r="CN143" s="22"/>
      <c r="CO143" s="22">
        <f t="shared" si="88"/>
        <v>0</v>
      </c>
      <c r="CP143" s="22">
        <f t="shared" si="89"/>
        <v>0</v>
      </c>
      <c r="CQ143" s="22"/>
      <c r="CR143" s="22"/>
    </row>
    <row r="144" spans="1:96" s="12" customFormat="1" ht="21" customHeight="1" hidden="1">
      <c r="A144" s="14" t="s">
        <v>170</v>
      </c>
      <c r="B144" s="35"/>
      <c r="C144" s="14" t="s">
        <v>1</v>
      </c>
      <c r="D144" s="15" t="s">
        <v>171</v>
      </c>
      <c r="E144" s="16">
        <f t="shared" si="69"/>
        <v>18644441</v>
      </c>
      <c r="F144" s="16">
        <f aca="true" t="shared" si="141" ref="F144:BQ144">F145+F149+F152</f>
        <v>18632034</v>
      </c>
      <c r="G144" s="16">
        <f t="shared" si="141"/>
        <v>18138269</v>
      </c>
      <c r="H144" s="16">
        <f t="shared" si="141"/>
        <v>12795184</v>
      </c>
      <c r="I144" s="16">
        <f t="shared" si="141"/>
        <v>2960784</v>
      </c>
      <c r="J144" s="16">
        <f t="shared" si="141"/>
        <v>112520</v>
      </c>
      <c r="K144" s="16">
        <f t="shared" si="141"/>
        <v>0</v>
      </c>
      <c r="L144" s="16">
        <f t="shared" si="141"/>
        <v>0</v>
      </c>
      <c r="M144" s="16">
        <f t="shared" si="141"/>
        <v>0</v>
      </c>
      <c r="N144" s="16">
        <f t="shared" si="141"/>
        <v>0</v>
      </c>
      <c r="O144" s="16">
        <f t="shared" si="141"/>
        <v>95963</v>
      </c>
      <c r="P144" s="16">
        <f t="shared" si="141"/>
        <v>16557</v>
      </c>
      <c r="Q144" s="16">
        <f t="shared" si="141"/>
        <v>603</v>
      </c>
      <c r="R144" s="16">
        <f t="shared" si="141"/>
        <v>603</v>
      </c>
      <c r="S144" s="16">
        <f t="shared" si="141"/>
        <v>0</v>
      </c>
      <c r="T144" s="16">
        <f t="shared" si="141"/>
        <v>0</v>
      </c>
      <c r="U144" s="16">
        <f t="shared" si="141"/>
        <v>42916</v>
      </c>
      <c r="V144" s="16">
        <f t="shared" si="141"/>
        <v>140518</v>
      </c>
      <c r="W144" s="16">
        <f t="shared" si="141"/>
        <v>0</v>
      </c>
      <c r="X144" s="16">
        <f t="shared" si="141"/>
        <v>110462</v>
      </c>
      <c r="Y144" s="16">
        <f t="shared" si="141"/>
        <v>21123</v>
      </c>
      <c r="Z144" s="16">
        <f t="shared" si="141"/>
        <v>4581</v>
      </c>
      <c r="AA144" s="16">
        <f t="shared" si="141"/>
        <v>0</v>
      </c>
      <c r="AB144" s="16">
        <f t="shared" si="141"/>
        <v>0</v>
      </c>
      <c r="AC144" s="16">
        <f t="shared" si="141"/>
        <v>0</v>
      </c>
      <c r="AD144" s="16">
        <f t="shared" si="141"/>
        <v>4352</v>
      </c>
      <c r="AE144" s="16">
        <f t="shared" si="141"/>
        <v>2085744</v>
      </c>
      <c r="AF144" s="16">
        <f t="shared" si="141"/>
        <v>0</v>
      </c>
      <c r="AG144" s="16">
        <f t="shared" si="141"/>
        <v>665</v>
      </c>
      <c r="AH144" s="16">
        <f t="shared" si="141"/>
        <v>367</v>
      </c>
      <c r="AI144" s="16">
        <f t="shared" si="141"/>
        <v>0</v>
      </c>
      <c r="AJ144" s="16">
        <f t="shared" si="141"/>
        <v>687</v>
      </c>
      <c r="AK144" s="16">
        <f t="shared" si="141"/>
        <v>0</v>
      </c>
      <c r="AL144" s="16">
        <f t="shared" si="141"/>
        <v>541</v>
      </c>
      <c r="AM144" s="16">
        <f t="shared" si="141"/>
        <v>0</v>
      </c>
      <c r="AN144" s="16">
        <f t="shared" si="141"/>
        <v>0</v>
      </c>
      <c r="AO144" s="16">
        <f t="shared" si="141"/>
        <v>0</v>
      </c>
      <c r="AP144" s="16">
        <f t="shared" si="141"/>
        <v>0</v>
      </c>
      <c r="AQ144" s="16">
        <f t="shared" si="141"/>
        <v>33011</v>
      </c>
      <c r="AR144" s="16">
        <f t="shared" si="141"/>
        <v>0</v>
      </c>
      <c r="AS144" s="16">
        <f t="shared" si="141"/>
        <v>0</v>
      </c>
      <c r="AT144" s="16">
        <f t="shared" si="141"/>
        <v>0</v>
      </c>
      <c r="AU144" s="16">
        <f t="shared" si="141"/>
        <v>0</v>
      </c>
      <c r="AV144" s="16">
        <f t="shared" si="141"/>
        <v>0</v>
      </c>
      <c r="AW144" s="16">
        <f t="shared" si="141"/>
        <v>0</v>
      </c>
      <c r="AX144" s="16">
        <f t="shared" si="141"/>
        <v>2050473</v>
      </c>
      <c r="AY144" s="16">
        <f t="shared" si="141"/>
        <v>493765</v>
      </c>
      <c r="AZ144" s="16">
        <f t="shared" si="141"/>
        <v>0</v>
      </c>
      <c r="BA144" s="16">
        <f t="shared" si="141"/>
        <v>0</v>
      </c>
      <c r="BB144" s="16">
        <f t="shared" si="141"/>
        <v>0</v>
      </c>
      <c r="BC144" s="16">
        <f t="shared" si="141"/>
        <v>21181</v>
      </c>
      <c r="BD144" s="16">
        <f t="shared" si="141"/>
        <v>21181</v>
      </c>
      <c r="BE144" s="16">
        <f t="shared" si="141"/>
        <v>0</v>
      </c>
      <c r="BF144" s="16">
        <f t="shared" si="141"/>
        <v>0</v>
      </c>
      <c r="BG144" s="16">
        <f t="shared" si="141"/>
        <v>0</v>
      </c>
      <c r="BH144" s="16">
        <f t="shared" si="141"/>
        <v>0</v>
      </c>
      <c r="BI144" s="16">
        <f t="shared" si="141"/>
        <v>0</v>
      </c>
      <c r="BJ144" s="16">
        <f t="shared" si="141"/>
        <v>472584</v>
      </c>
      <c r="BK144" s="16">
        <f t="shared" si="141"/>
        <v>0</v>
      </c>
      <c r="BL144" s="16">
        <f t="shared" si="141"/>
        <v>0</v>
      </c>
      <c r="BM144" s="16">
        <f t="shared" si="141"/>
        <v>472584</v>
      </c>
      <c r="BN144" s="16">
        <f t="shared" si="141"/>
        <v>0</v>
      </c>
      <c r="BO144" s="16">
        <f t="shared" si="141"/>
        <v>0</v>
      </c>
      <c r="BP144" s="16">
        <f t="shared" si="141"/>
        <v>0</v>
      </c>
      <c r="BQ144" s="16">
        <f t="shared" si="141"/>
        <v>0</v>
      </c>
      <c r="BR144" s="16">
        <f aca="true" t="shared" si="142" ref="BR144:CR144">BR145+BR149+BR152</f>
        <v>0</v>
      </c>
      <c r="BS144" s="16">
        <f t="shared" si="142"/>
        <v>0</v>
      </c>
      <c r="BT144" s="16">
        <f t="shared" si="142"/>
        <v>0</v>
      </c>
      <c r="BU144" s="16">
        <f t="shared" si="142"/>
        <v>0</v>
      </c>
      <c r="BV144" s="16">
        <f t="shared" si="142"/>
        <v>0</v>
      </c>
      <c r="BW144" s="16">
        <f t="shared" si="142"/>
        <v>12407</v>
      </c>
      <c r="BX144" s="16">
        <f t="shared" si="142"/>
        <v>12407</v>
      </c>
      <c r="BY144" s="16">
        <f t="shared" si="142"/>
        <v>12407</v>
      </c>
      <c r="BZ144" s="16">
        <f t="shared" si="142"/>
        <v>12407</v>
      </c>
      <c r="CA144" s="16">
        <f t="shared" si="72"/>
        <v>0</v>
      </c>
      <c r="CB144" s="16">
        <f t="shared" si="142"/>
        <v>0</v>
      </c>
      <c r="CC144" s="16">
        <f t="shared" si="142"/>
        <v>0</v>
      </c>
      <c r="CD144" s="16">
        <f t="shared" si="142"/>
        <v>0</v>
      </c>
      <c r="CE144" s="16">
        <f t="shared" si="142"/>
        <v>0</v>
      </c>
      <c r="CF144" s="16">
        <f t="shared" si="142"/>
        <v>0</v>
      </c>
      <c r="CG144" s="16">
        <f t="shared" si="142"/>
        <v>0</v>
      </c>
      <c r="CH144" s="16">
        <f t="shared" si="142"/>
        <v>0</v>
      </c>
      <c r="CI144" s="16">
        <f t="shared" si="142"/>
        <v>0</v>
      </c>
      <c r="CJ144" s="16">
        <f t="shared" si="142"/>
        <v>0</v>
      </c>
      <c r="CK144" s="16">
        <f t="shared" si="142"/>
        <v>0</v>
      </c>
      <c r="CL144" s="16">
        <f t="shared" si="142"/>
        <v>0</v>
      </c>
      <c r="CM144" s="16">
        <f t="shared" si="142"/>
        <v>0</v>
      </c>
      <c r="CN144" s="16">
        <f t="shared" si="142"/>
        <v>0</v>
      </c>
      <c r="CO144" s="16">
        <f t="shared" si="142"/>
        <v>0</v>
      </c>
      <c r="CP144" s="16">
        <f t="shared" si="142"/>
        <v>0</v>
      </c>
      <c r="CQ144" s="16">
        <f t="shared" si="142"/>
        <v>0</v>
      </c>
      <c r="CR144" s="16">
        <f t="shared" si="142"/>
        <v>0</v>
      </c>
    </row>
    <row r="145" spans="1:96" s="12" customFormat="1" ht="12.75" hidden="1">
      <c r="A145" s="17" t="s">
        <v>172</v>
      </c>
      <c r="B145" s="17" t="s">
        <v>7</v>
      </c>
      <c r="C145" s="17" t="s">
        <v>1</v>
      </c>
      <c r="D145" s="18" t="s">
        <v>173</v>
      </c>
      <c r="E145" s="19">
        <f aca="true" t="shared" si="143" ref="E145:E208">F145+BW145+CL145+CO145</f>
        <v>11554451</v>
      </c>
      <c r="F145" s="19">
        <f aca="true" t="shared" si="144" ref="F145:BQ145">F146+F147+F148</f>
        <v>11550896</v>
      </c>
      <c r="G145" s="19">
        <f t="shared" si="144"/>
        <v>11529715</v>
      </c>
      <c r="H145" s="19">
        <f t="shared" si="144"/>
        <v>9140661</v>
      </c>
      <c r="I145" s="19">
        <f t="shared" si="144"/>
        <v>2133497</v>
      </c>
      <c r="J145" s="19">
        <f t="shared" si="144"/>
        <v>83433</v>
      </c>
      <c r="K145" s="19">
        <f t="shared" si="144"/>
        <v>0</v>
      </c>
      <c r="L145" s="19">
        <f t="shared" si="144"/>
        <v>0</v>
      </c>
      <c r="M145" s="19">
        <f t="shared" si="144"/>
        <v>0</v>
      </c>
      <c r="N145" s="19">
        <f t="shared" si="144"/>
        <v>0</v>
      </c>
      <c r="O145" s="19">
        <f t="shared" si="144"/>
        <v>73719</v>
      </c>
      <c r="P145" s="19">
        <f t="shared" si="144"/>
        <v>9714</v>
      </c>
      <c r="Q145" s="19">
        <f t="shared" si="144"/>
        <v>407</v>
      </c>
      <c r="R145" s="19">
        <f t="shared" si="144"/>
        <v>407</v>
      </c>
      <c r="S145" s="19">
        <f t="shared" si="144"/>
        <v>0</v>
      </c>
      <c r="T145" s="19">
        <f t="shared" si="144"/>
        <v>0</v>
      </c>
      <c r="U145" s="19">
        <f t="shared" si="144"/>
        <v>24747</v>
      </c>
      <c r="V145" s="19">
        <f t="shared" si="144"/>
        <v>112415</v>
      </c>
      <c r="W145" s="19">
        <f t="shared" si="144"/>
        <v>0</v>
      </c>
      <c r="X145" s="19">
        <f t="shared" si="144"/>
        <v>86260</v>
      </c>
      <c r="Y145" s="19">
        <f t="shared" si="144"/>
        <v>17762</v>
      </c>
      <c r="Z145" s="19">
        <f t="shared" si="144"/>
        <v>4041</v>
      </c>
      <c r="AA145" s="19">
        <f t="shared" si="144"/>
        <v>0</v>
      </c>
      <c r="AB145" s="19">
        <f t="shared" si="144"/>
        <v>0</v>
      </c>
      <c r="AC145" s="19">
        <f t="shared" si="144"/>
        <v>0</v>
      </c>
      <c r="AD145" s="19">
        <f t="shared" si="144"/>
        <v>4352</v>
      </c>
      <c r="AE145" s="19">
        <f t="shared" si="144"/>
        <v>34555</v>
      </c>
      <c r="AF145" s="19">
        <f t="shared" si="144"/>
        <v>0</v>
      </c>
      <c r="AG145" s="19">
        <f t="shared" si="144"/>
        <v>592</v>
      </c>
      <c r="AH145" s="19">
        <f t="shared" si="144"/>
        <v>243</v>
      </c>
      <c r="AI145" s="19">
        <f t="shared" si="144"/>
        <v>0</v>
      </c>
      <c r="AJ145" s="19">
        <f t="shared" si="144"/>
        <v>300</v>
      </c>
      <c r="AK145" s="19">
        <f t="shared" si="144"/>
        <v>0</v>
      </c>
      <c r="AL145" s="19">
        <f t="shared" si="144"/>
        <v>409</v>
      </c>
      <c r="AM145" s="19">
        <f t="shared" si="144"/>
        <v>0</v>
      </c>
      <c r="AN145" s="19">
        <f t="shared" si="144"/>
        <v>0</v>
      </c>
      <c r="AO145" s="19">
        <f t="shared" si="144"/>
        <v>0</v>
      </c>
      <c r="AP145" s="19">
        <f t="shared" si="144"/>
        <v>0</v>
      </c>
      <c r="AQ145" s="19">
        <f t="shared" si="144"/>
        <v>33011</v>
      </c>
      <c r="AR145" s="19">
        <f t="shared" si="144"/>
        <v>0</v>
      </c>
      <c r="AS145" s="19">
        <f t="shared" si="144"/>
        <v>0</v>
      </c>
      <c r="AT145" s="19">
        <f t="shared" si="144"/>
        <v>0</v>
      </c>
      <c r="AU145" s="19">
        <f t="shared" si="144"/>
        <v>0</v>
      </c>
      <c r="AV145" s="19">
        <f t="shared" si="144"/>
        <v>0</v>
      </c>
      <c r="AW145" s="19">
        <f t="shared" si="144"/>
        <v>0</v>
      </c>
      <c r="AX145" s="19">
        <f t="shared" si="144"/>
        <v>0</v>
      </c>
      <c r="AY145" s="19">
        <f t="shared" si="144"/>
        <v>21181</v>
      </c>
      <c r="AZ145" s="19">
        <f t="shared" si="144"/>
        <v>0</v>
      </c>
      <c r="BA145" s="19">
        <f t="shared" si="144"/>
        <v>0</v>
      </c>
      <c r="BB145" s="19">
        <f t="shared" si="144"/>
        <v>0</v>
      </c>
      <c r="BC145" s="19">
        <f t="shared" si="144"/>
        <v>21181</v>
      </c>
      <c r="BD145" s="19">
        <f t="shared" si="144"/>
        <v>21181</v>
      </c>
      <c r="BE145" s="19">
        <f t="shared" si="144"/>
        <v>0</v>
      </c>
      <c r="BF145" s="19">
        <f t="shared" si="144"/>
        <v>0</v>
      </c>
      <c r="BG145" s="19">
        <f t="shared" si="144"/>
        <v>0</v>
      </c>
      <c r="BH145" s="19">
        <f t="shared" si="144"/>
        <v>0</v>
      </c>
      <c r="BI145" s="19">
        <f t="shared" si="144"/>
        <v>0</v>
      </c>
      <c r="BJ145" s="19">
        <f t="shared" si="144"/>
        <v>0</v>
      </c>
      <c r="BK145" s="19">
        <f t="shared" si="144"/>
        <v>0</v>
      </c>
      <c r="BL145" s="19">
        <f t="shared" si="144"/>
        <v>0</v>
      </c>
      <c r="BM145" s="19">
        <f t="shared" si="144"/>
        <v>0</v>
      </c>
      <c r="BN145" s="19">
        <f t="shared" si="144"/>
        <v>0</v>
      </c>
      <c r="BO145" s="19">
        <f t="shared" si="144"/>
        <v>0</v>
      </c>
      <c r="BP145" s="19">
        <f t="shared" si="144"/>
        <v>0</v>
      </c>
      <c r="BQ145" s="19">
        <f t="shared" si="144"/>
        <v>0</v>
      </c>
      <c r="BR145" s="19">
        <f aca="true" t="shared" si="145" ref="BR145:CR145">BR146+BR147+BR148</f>
        <v>0</v>
      </c>
      <c r="BS145" s="19">
        <f t="shared" si="145"/>
        <v>0</v>
      </c>
      <c r="BT145" s="19">
        <f t="shared" si="145"/>
        <v>0</v>
      </c>
      <c r="BU145" s="19">
        <f t="shared" si="145"/>
        <v>0</v>
      </c>
      <c r="BV145" s="19">
        <f t="shared" si="145"/>
        <v>0</v>
      </c>
      <c r="BW145" s="19">
        <f t="shared" si="145"/>
        <v>3555</v>
      </c>
      <c r="BX145" s="19">
        <f t="shared" si="145"/>
        <v>3555</v>
      </c>
      <c r="BY145" s="19">
        <f t="shared" si="145"/>
        <v>3555</v>
      </c>
      <c r="BZ145" s="19">
        <f t="shared" si="145"/>
        <v>3555</v>
      </c>
      <c r="CA145" s="19">
        <f t="shared" si="72"/>
        <v>0</v>
      </c>
      <c r="CB145" s="19">
        <f t="shared" si="145"/>
        <v>0</v>
      </c>
      <c r="CC145" s="19">
        <f t="shared" si="145"/>
        <v>0</v>
      </c>
      <c r="CD145" s="19">
        <f t="shared" si="145"/>
        <v>0</v>
      </c>
      <c r="CE145" s="19">
        <f t="shared" si="145"/>
        <v>0</v>
      </c>
      <c r="CF145" s="19">
        <f t="shared" si="145"/>
        <v>0</v>
      </c>
      <c r="CG145" s="19">
        <f t="shared" si="145"/>
        <v>0</v>
      </c>
      <c r="CH145" s="19">
        <f t="shared" si="145"/>
        <v>0</v>
      </c>
      <c r="CI145" s="19">
        <f t="shared" si="145"/>
        <v>0</v>
      </c>
      <c r="CJ145" s="19">
        <f t="shared" si="145"/>
        <v>0</v>
      </c>
      <c r="CK145" s="19">
        <f t="shared" si="145"/>
        <v>0</v>
      </c>
      <c r="CL145" s="19">
        <f t="shared" si="145"/>
        <v>0</v>
      </c>
      <c r="CM145" s="19">
        <f t="shared" si="145"/>
        <v>0</v>
      </c>
      <c r="CN145" s="19">
        <f t="shared" si="145"/>
        <v>0</v>
      </c>
      <c r="CO145" s="19">
        <f t="shared" si="145"/>
        <v>0</v>
      </c>
      <c r="CP145" s="19">
        <f t="shared" si="145"/>
        <v>0</v>
      </c>
      <c r="CQ145" s="19">
        <f t="shared" si="145"/>
        <v>0</v>
      </c>
      <c r="CR145" s="19">
        <f t="shared" si="145"/>
        <v>0</v>
      </c>
    </row>
    <row r="146" spans="1:96" ht="12.75" hidden="1">
      <c r="A146" s="20" t="s">
        <v>1</v>
      </c>
      <c r="B146" s="20" t="s">
        <v>1</v>
      </c>
      <c r="C146" s="20" t="s">
        <v>33</v>
      </c>
      <c r="D146" s="23" t="s">
        <v>174</v>
      </c>
      <c r="E146" s="22">
        <f t="shared" si="143"/>
        <v>7088410</v>
      </c>
      <c r="F146" s="22">
        <f aca="true" t="shared" si="146" ref="F146:F209">G146+AY146</f>
        <v>7084950</v>
      </c>
      <c r="G146" s="22">
        <f aca="true" t="shared" si="147" ref="G146:G209">H146+I146+J146+Q146+T146+U146+V146+AE146</f>
        <v>7084950</v>
      </c>
      <c r="H146" s="22">
        <v>5593258</v>
      </c>
      <c r="I146" s="22">
        <v>1286413</v>
      </c>
      <c r="J146" s="22">
        <f aca="true" t="shared" si="148" ref="J146:J209">K146+L146+M146+N146+O146+P146</f>
        <v>83338</v>
      </c>
      <c r="K146" s="22">
        <v>0</v>
      </c>
      <c r="L146" s="22">
        <v>0</v>
      </c>
      <c r="M146" s="22">
        <v>0</v>
      </c>
      <c r="N146" s="22">
        <v>0</v>
      </c>
      <c r="O146" s="22">
        <v>73719</v>
      </c>
      <c r="P146" s="22">
        <v>9619</v>
      </c>
      <c r="Q146" s="22">
        <f aca="true" t="shared" si="149" ref="Q146:Q209">R146+S146</f>
        <v>369</v>
      </c>
      <c r="R146" s="22">
        <v>369</v>
      </c>
      <c r="S146" s="22">
        <v>0</v>
      </c>
      <c r="T146" s="22">
        <v>0</v>
      </c>
      <c r="U146" s="22">
        <v>16377</v>
      </c>
      <c r="V146" s="22">
        <f aca="true" t="shared" si="150" ref="V146:V209">SUM(W146:AD146)</f>
        <v>103829</v>
      </c>
      <c r="W146" s="22">
        <v>0</v>
      </c>
      <c r="X146" s="22">
        <v>86260</v>
      </c>
      <c r="Y146" s="22">
        <v>13869</v>
      </c>
      <c r="Z146" s="22">
        <v>3700</v>
      </c>
      <c r="AA146" s="22">
        <v>0</v>
      </c>
      <c r="AB146" s="22">
        <v>0</v>
      </c>
      <c r="AC146" s="22">
        <v>0</v>
      </c>
      <c r="AD146" s="22">
        <v>0</v>
      </c>
      <c r="AE146" s="22">
        <f aca="true" t="shared" si="151" ref="AE146:AE209">SUM(AF146:AX146)</f>
        <v>1366</v>
      </c>
      <c r="AF146" s="22">
        <v>0</v>
      </c>
      <c r="AG146" s="22">
        <v>564</v>
      </c>
      <c r="AH146" s="22">
        <v>208</v>
      </c>
      <c r="AI146" s="22">
        <v>0</v>
      </c>
      <c r="AJ146" s="22">
        <v>225</v>
      </c>
      <c r="AK146" s="22">
        <v>0</v>
      </c>
      <c r="AL146" s="22">
        <v>369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f aca="true" t="shared" si="152" ref="AY146:AY209">AZ146+BC146+BG146+BH146+BJ146+BU146</f>
        <v>0</v>
      </c>
      <c r="AZ146" s="22">
        <f aca="true" t="shared" si="153" ref="AZ146:AZ209">BA146+BB146</f>
        <v>0</v>
      </c>
      <c r="BA146" s="22">
        <v>0</v>
      </c>
      <c r="BB146" s="22">
        <v>0</v>
      </c>
      <c r="BC146" s="22">
        <f aca="true" t="shared" si="154" ref="BC146:BC209">BD146+BE146+BF146</f>
        <v>0</v>
      </c>
      <c r="BD146" s="22">
        <v>0</v>
      </c>
      <c r="BE146" s="22">
        <v>0</v>
      </c>
      <c r="BF146" s="22">
        <v>0</v>
      </c>
      <c r="BG146" s="22">
        <v>0</v>
      </c>
      <c r="BH146" s="22">
        <f aca="true" t="shared" si="155" ref="BH146:BH209">BI146</f>
        <v>0</v>
      </c>
      <c r="BI146" s="22">
        <v>0</v>
      </c>
      <c r="BJ146" s="22">
        <f aca="true" t="shared" si="156" ref="BJ146:BJ209">SUM(BK146:BT146)</f>
        <v>0</v>
      </c>
      <c r="BK146" s="22">
        <v>0</v>
      </c>
      <c r="BL146" s="22">
        <v>0</v>
      </c>
      <c r="BM146" s="22">
        <v>0</v>
      </c>
      <c r="BN146" s="22">
        <v>0</v>
      </c>
      <c r="BO146" s="22">
        <v>0</v>
      </c>
      <c r="BP146" s="22">
        <v>0</v>
      </c>
      <c r="BQ146" s="22">
        <v>0</v>
      </c>
      <c r="BR146" s="22">
        <v>0</v>
      </c>
      <c r="BS146" s="22">
        <v>0</v>
      </c>
      <c r="BT146" s="22">
        <v>0</v>
      </c>
      <c r="BU146" s="22">
        <f aca="true" t="shared" si="157" ref="BU146:BU209">BV146</f>
        <v>0</v>
      </c>
      <c r="BV146" s="22">
        <v>0</v>
      </c>
      <c r="BW146" s="22">
        <f>BX146+CK146+CI146</f>
        <v>3460</v>
      </c>
      <c r="BX146" s="22">
        <f>BY146+CA146+CF146</f>
        <v>3460</v>
      </c>
      <c r="BY146" s="22">
        <f aca="true" t="shared" si="158" ref="BY146:BY209">BZ146</f>
        <v>3460</v>
      </c>
      <c r="BZ146" s="22">
        <v>3460</v>
      </c>
      <c r="CA146" s="22">
        <f aca="true" t="shared" si="159" ref="CA146:CA209">CB146+CC146+CD146+CE146</f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f aca="true" t="shared" si="160" ref="CF146:CF209">CG146+CH146</f>
        <v>0</v>
      </c>
      <c r="CG146" s="22">
        <v>0</v>
      </c>
      <c r="CH146" s="22">
        <v>0</v>
      </c>
      <c r="CI146" s="22">
        <f aca="true" t="shared" si="161" ref="CI146:CI209">CJ146</f>
        <v>0</v>
      </c>
      <c r="CJ146" s="22">
        <v>0</v>
      </c>
      <c r="CK146" s="22">
        <v>0</v>
      </c>
      <c r="CL146" s="22">
        <f aca="true" t="shared" si="162" ref="CL146:CM148">CM146</f>
        <v>0</v>
      </c>
      <c r="CM146" s="22">
        <f t="shared" si="162"/>
        <v>0</v>
      </c>
      <c r="CN146" s="22">
        <v>0</v>
      </c>
      <c r="CO146" s="22">
        <f aca="true" t="shared" si="163" ref="CO146:CO209">CP146</f>
        <v>0</v>
      </c>
      <c r="CP146" s="22">
        <f aca="true" t="shared" si="164" ref="CP146:CP209">CQ146+CR146</f>
        <v>0</v>
      </c>
      <c r="CQ146" s="22">
        <v>0</v>
      </c>
      <c r="CR146" s="22">
        <v>0</v>
      </c>
    </row>
    <row r="147" spans="1:96" ht="12.75" hidden="1">
      <c r="A147" s="20" t="s">
        <v>1</v>
      </c>
      <c r="B147" s="20" t="s">
        <v>1</v>
      </c>
      <c r="C147" s="20" t="s">
        <v>33</v>
      </c>
      <c r="D147" s="21" t="s">
        <v>175</v>
      </c>
      <c r="E147" s="22">
        <f t="shared" si="143"/>
        <v>878550</v>
      </c>
      <c r="F147" s="22">
        <f t="shared" si="146"/>
        <v>878455</v>
      </c>
      <c r="G147" s="22">
        <f t="shared" si="147"/>
        <v>878455</v>
      </c>
      <c r="H147" s="22">
        <v>672134</v>
      </c>
      <c r="I147" s="22">
        <v>156043</v>
      </c>
      <c r="J147" s="22">
        <f t="shared" si="148"/>
        <v>95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95</v>
      </c>
      <c r="Q147" s="22">
        <f t="shared" si="149"/>
        <v>38</v>
      </c>
      <c r="R147" s="22">
        <v>38</v>
      </c>
      <c r="S147" s="22">
        <v>0</v>
      </c>
      <c r="T147" s="22">
        <v>0</v>
      </c>
      <c r="U147" s="22">
        <v>8370</v>
      </c>
      <c r="V147" s="22">
        <f t="shared" si="150"/>
        <v>8586</v>
      </c>
      <c r="W147" s="22">
        <v>0</v>
      </c>
      <c r="X147" s="22">
        <v>0</v>
      </c>
      <c r="Y147" s="22">
        <v>3893</v>
      </c>
      <c r="Z147" s="22">
        <v>341</v>
      </c>
      <c r="AA147" s="22">
        <v>0</v>
      </c>
      <c r="AB147" s="22">
        <v>0</v>
      </c>
      <c r="AC147" s="22">
        <v>0</v>
      </c>
      <c r="AD147" s="22">
        <v>4352</v>
      </c>
      <c r="AE147" s="22">
        <f t="shared" si="151"/>
        <v>33189</v>
      </c>
      <c r="AF147" s="22">
        <v>0</v>
      </c>
      <c r="AG147" s="22">
        <v>28</v>
      </c>
      <c r="AH147" s="22">
        <v>35</v>
      </c>
      <c r="AI147" s="22">
        <v>0</v>
      </c>
      <c r="AJ147" s="22">
        <v>75</v>
      </c>
      <c r="AK147" s="22">
        <v>0</v>
      </c>
      <c r="AL147" s="22">
        <v>40</v>
      </c>
      <c r="AM147" s="22">
        <v>0</v>
      </c>
      <c r="AN147" s="22">
        <v>0</v>
      </c>
      <c r="AO147" s="22">
        <v>0</v>
      </c>
      <c r="AP147" s="22">
        <v>0</v>
      </c>
      <c r="AQ147" s="22">
        <v>33011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0</v>
      </c>
      <c r="AY147" s="22">
        <f t="shared" si="152"/>
        <v>0</v>
      </c>
      <c r="AZ147" s="22">
        <f t="shared" si="153"/>
        <v>0</v>
      </c>
      <c r="BA147" s="22">
        <v>0</v>
      </c>
      <c r="BB147" s="22">
        <v>0</v>
      </c>
      <c r="BC147" s="22">
        <f t="shared" si="154"/>
        <v>0</v>
      </c>
      <c r="BD147" s="22">
        <v>0</v>
      </c>
      <c r="BE147" s="22">
        <v>0</v>
      </c>
      <c r="BF147" s="22">
        <v>0</v>
      </c>
      <c r="BG147" s="22">
        <v>0</v>
      </c>
      <c r="BH147" s="22">
        <f t="shared" si="155"/>
        <v>0</v>
      </c>
      <c r="BI147" s="22">
        <v>0</v>
      </c>
      <c r="BJ147" s="22">
        <f t="shared" si="156"/>
        <v>0</v>
      </c>
      <c r="BK147" s="22">
        <v>0</v>
      </c>
      <c r="BL147" s="22">
        <v>0</v>
      </c>
      <c r="BM147" s="22">
        <v>0</v>
      </c>
      <c r="BN147" s="22">
        <v>0</v>
      </c>
      <c r="BO147" s="22">
        <v>0</v>
      </c>
      <c r="BP147" s="22">
        <v>0</v>
      </c>
      <c r="BQ147" s="22">
        <v>0</v>
      </c>
      <c r="BR147" s="22">
        <v>0</v>
      </c>
      <c r="BS147" s="22">
        <v>0</v>
      </c>
      <c r="BT147" s="22">
        <v>0</v>
      </c>
      <c r="BU147" s="22">
        <f t="shared" si="157"/>
        <v>0</v>
      </c>
      <c r="BV147" s="22">
        <v>0</v>
      </c>
      <c r="BW147" s="22">
        <f>BX147+CK147+CI147</f>
        <v>95</v>
      </c>
      <c r="BX147" s="22">
        <f>BY147+CA147+CF147</f>
        <v>95</v>
      </c>
      <c r="BY147" s="22">
        <f t="shared" si="158"/>
        <v>95</v>
      </c>
      <c r="BZ147" s="22">
        <v>95</v>
      </c>
      <c r="CA147" s="22">
        <f t="shared" si="159"/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f t="shared" si="160"/>
        <v>0</v>
      </c>
      <c r="CG147" s="22">
        <v>0</v>
      </c>
      <c r="CH147" s="22">
        <v>0</v>
      </c>
      <c r="CI147" s="22">
        <f t="shared" si="161"/>
        <v>0</v>
      </c>
      <c r="CJ147" s="22">
        <v>0</v>
      </c>
      <c r="CK147" s="22">
        <v>0</v>
      </c>
      <c r="CL147" s="22">
        <f t="shared" si="162"/>
        <v>0</v>
      </c>
      <c r="CM147" s="22">
        <f t="shared" si="162"/>
        <v>0</v>
      </c>
      <c r="CN147" s="22">
        <v>0</v>
      </c>
      <c r="CO147" s="22">
        <f t="shared" si="163"/>
        <v>0</v>
      </c>
      <c r="CP147" s="22">
        <f t="shared" si="164"/>
        <v>0</v>
      </c>
      <c r="CQ147" s="22">
        <v>0</v>
      </c>
      <c r="CR147" s="22">
        <v>0</v>
      </c>
    </row>
    <row r="148" spans="1:96" ht="12.75" hidden="1">
      <c r="A148" s="20" t="s">
        <v>1</v>
      </c>
      <c r="B148" s="20" t="s">
        <v>1</v>
      </c>
      <c r="C148" s="20" t="s">
        <v>33</v>
      </c>
      <c r="D148" s="23" t="s">
        <v>176</v>
      </c>
      <c r="E148" s="22">
        <f t="shared" si="143"/>
        <v>3587491</v>
      </c>
      <c r="F148" s="22">
        <f t="shared" si="146"/>
        <v>3587491</v>
      </c>
      <c r="G148" s="22">
        <f t="shared" si="147"/>
        <v>3566310</v>
      </c>
      <c r="H148" s="22">
        <v>2875269</v>
      </c>
      <c r="I148" s="22">
        <v>691041</v>
      </c>
      <c r="J148" s="22">
        <f t="shared" si="148"/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f t="shared" si="149"/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f t="shared" si="150"/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f t="shared" si="151"/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f t="shared" si="152"/>
        <v>21181</v>
      </c>
      <c r="AZ148" s="22">
        <f t="shared" si="153"/>
        <v>0</v>
      </c>
      <c r="BA148" s="22">
        <v>0</v>
      </c>
      <c r="BB148" s="22">
        <v>0</v>
      </c>
      <c r="BC148" s="22">
        <f t="shared" si="154"/>
        <v>21181</v>
      </c>
      <c r="BD148" s="22">
        <v>21181</v>
      </c>
      <c r="BE148" s="22">
        <v>0</v>
      </c>
      <c r="BF148" s="22">
        <v>0</v>
      </c>
      <c r="BG148" s="22">
        <v>0</v>
      </c>
      <c r="BH148" s="22">
        <f t="shared" si="155"/>
        <v>0</v>
      </c>
      <c r="BI148" s="22">
        <v>0</v>
      </c>
      <c r="BJ148" s="22">
        <f t="shared" si="156"/>
        <v>0</v>
      </c>
      <c r="BK148" s="22">
        <v>0</v>
      </c>
      <c r="BL148" s="22">
        <v>0</v>
      </c>
      <c r="BM148" s="22">
        <v>0</v>
      </c>
      <c r="BN148" s="22">
        <v>0</v>
      </c>
      <c r="BO148" s="22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f t="shared" si="157"/>
        <v>0</v>
      </c>
      <c r="BV148" s="22">
        <v>0</v>
      </c>
      <c r="BW148" s="22">
        <f>BX148+CK148+CI148</f>
        <v>0</v>
      </c>
      <c r="BX148" s="22">
        <f>BY148+CA148+CF148</f>
        <v>0</v>
      </c>
      <c r="BY148" s="22">
        <f t="shared" si="158"/>
        <v>0</v>
      </c>
      <c r="BZ148" s="22">
        <v>0</v>
      </c>
      <c r="CA148" s="22">
        <f t="shared" si="159"/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f t="shared" si="160"/>
        <v>0</v>
      </c>
      <c r="CG148" s="22">
        <v>0</v>
      </c>
      <c r="CH148" s="22">
        <v>0</v>
      </c>
      <c r="CI148" s="22">
        <f t="shared" si="161"/>
        <v>0</v>
      </c>
      <c r="CJ148" s="22">
        <v>0</v>
      </c>
      <c r="CK148" s="22">
        <v>0</v>
      </c>
      <c r="CL148" s="22">
        <f t="shared" si="162"/>
        <v>0</v>
      </c>
      <c r="CM148" s="22">
        <f t="shared" si="162"/>
        <v>0</v>
      </c>
      <c r="CN148" s="22">
        <v>0</v>
      </c>
      <c r="CO148" s="22">
        <f t="shared" si="163"/>
        <v>0</v>
      </c>
      <c r="CP148" s="22">
        <f t="shared" si="164"/>
        <v>0</v>
      </c>
      <c r="CQ148" s="22">
        <v>0</v>
      </c>
      <c r="CR148" s="22">
        <v>0</v>
      </c>
    </row>
    <row r="149" spans="1:96" s="12" customFormat="1" ht="12.75" hidden="1">
      <c r="A149" s="17" t="s">
        <v>172</v>
      </c>
      <c r="B149" s="17" t="s">
        <v>15</v>
      </c>
      <c r="C149" s="17" t="s">
        <v>1</v>
      </c>
      <c r="D149" s="18" t="s">
        <v>177</v>
      </c>
      <c r="E149" s="19">
        <f t="shared" si="143"/>
        <v>863077</v>
      </c>
      <c r="F149" s="19">
        <f aca="true" t="shared" si="165" ref="F149:BQ149">F150+F151</f>
        <v>863077</v>
      </c>
      <c r="G149" s="19">
        <f t="shared" si="165"/>
        <v>863077</v>
      </c>
      <c r="H149" s="19">
        <f t="shared" si="165"/>
        <v>0</v>
      </c>
      <c r="I149" s="19">
        <f t="shared" si="165"/>
        <v>0</v>
      </c>
      <c r="J149" s="19">
        <f t="shared" si="165"/>
        <v>0</v>
      </c>
      <c r="K149" s="19">
        <f t="shared" si="165"/>
        <v>0</v>
      </c>
      <c r="L149" s="19">
        <f t="shared" si="165"/>
        <v>0</v>
      </c>
      <c r="M149" s="19">
        <f t="shared" si="165"/>
        <v>0</v>
      </c>
      <c r="N149" s="19">
        <f t="shared" si="165"/>
        <v>0</v>
      </c>
      <c r="O149" s="19">
        <f t="shared" si="165"/>
        <v>0</v>
      </c>
      <c r="P149" s="19">
        <f t="shared" si="165"/>
        <v>0</v>
      </c>
      <c r="Q149" s="19">
        <f t="shared" si="165"/>
        <v>0</v>
      </c>
      <c r="R149" s="19">
        <f t="shared" si="165"/>
        <v>0</v>
      </c>
      <c r="S149" s="19">
        <f t="shared" si="165"/>
        <v>0</v>
      </c>
      <c r="T149" s="19">
        <f t="shared" si="165"/>
        <v>0</v>
      </c>
      <c r="U149" s="19">
        <f t="shared" si="165"/>
        <v>0</v>
      </c>
      <c r="V149" s="19">
        <f t="shared" si="165"/>
        <v>0</v>
      </c>
      <c r="W149" s="19">
        <f t="shared" si="165"/>
        <v>0</v>
      </c>
      <c r="X149" s="19">
        <f t="shared" si="165"/>
        <v>0</v>
      </c>
      <c r="Y149" s="19">
        <f t="shared" si="165"/>
        <v>0</v>
      </c>
      <c r="Z149" s="19">
        <f t="shared" si="165"/>
        <v>0</v>
      </c>
      <c r="AA149" s="19">
        <f t="shared" si="165"/>
        <v>0</v>
      </c>
      <c r="AB149" s="19">
        <f t="shared" si="165"/>
        <v>0</v>
      </c>
      <c r="AC149" s="19">
        <f t="shared" si="165"/>
        <v>0</v>
      </c>
      <c r="AD149" s="19">
        <f t="shared" si="165"/>
        <v>0</v>
      </c>
      <c r="AE149" s="19">
        <f t="shared" si="165"/>
        <v>863077</v>
      </c>
      <c r="AF149" s="19">
        <f t="shared" si="165"/>
        <v>0</v>
      </c>
      <c r="AG149" s="19">
        <f t="shared" si="165"/>
        <v>0</v>
      </c>
      <c r="AH149" s="19">
        <f t="shared" si="165"/>
        <v>0</v>
      </c>
      <c r="AI149" s="19">
        <f t="shared" si="165"/>
        <v>0</v>
      </c>
      <c r="AJ149" s="19">
        <f t="shared" si="165"/>
        <v>0</v>
      </c>
      <c r="AK149" s="19">
        <f t="shared" si="165"/>
        <v>0</v>
      </c>
      <c r="AL149" s="19">
        <f t="shared" si="165"/>
        <v>0</v>
      </c>
      <c r="AM149" s="19">
        <f t="shared" si="165"/>
        <v>0</v>
      </c>
      <c r="AN149" s="19">
        <f t="shared" si="165"/>
        <v>0</v>
      </c>
      <c r="AO149" s="19">
        <f t="shared" si="165"/>
        <v>0</v>
      </c>
      <c r="AP149" s="19">
        <f t="shared" si="165"/>
        <v>0</v>
      </c>
      <c r="AQ149" s="19">
        <f t="shared" si="165"/>
        <v>0</v>
      </c>
      <c r="AR149" s="19">
        <f t="shared" si="165"/>
        <v>0</v>
      </c>
      <c r="AS149" s="19">
        <f t="shared" si="165"/>
        <v>0</v>
      </c>
      <c r="AT149" s="19">
        <f t="shared" si="165"/>
        <v>0</v>
      </c>
      <c r="AU149" s="19">
        <f t="shared" si="165"/>
        <v>0</v>
      </c>
      <c r="AV149" s="19">
        <f t="shared" si="165"/>
        <v>0</v>
      </c>
      <c r="AW149" s="19">
        <f t="shared" si="165"/>
        <v>0</v>
      </c>
      <c r="AX149" s="19">
        <f t="shared" si="165"/>
        <v>863077</v>
      </c>
      <c r="AY149" s="19">
        <f t="shared" si="165"/>
        <v>0</v>
      </c>
      <c r="AZ149" s="19">
        <f t="shared" si="165"/>
        <v>0</v>
      </c>
      <c r="BA149" s="19">
        <f t="shared" si="165"/>
        <v>0</v>
      </c>
      <c r="BB149" s="19">
        <f t="shared" si="165"/>
        <v>0</v>
      </c>
      <c r="BC149" s="19">
        <f t="shared" si="165"/>
        <v>0</v>
      </c>
      <c r="BD149" s="19">
        <f t="shared" si="165"/>
        <v>0</v>
      </c>
      <c r="BE149" s="19">
        <f t="shared" si="165"/>
        <v>0</v>
      </c>
      <c r="BF149" s="19">
        <f t="shared" si="165"/>
        <v>0</v>
      </c>
      <c r="BG149" s="19">
        <f t="shared" si="165"/>
        <v>0</v>
      </c>
      <c r="BH149" s="19">
        <f t="shared" si="165"/>
        <v>0</v>
      </c>
      <c r="BI149" s="19">
        <f t="shared" si="165"/>
        <v>0</v>
      </c>
      <c r="BJ149" s="19">
        <f t="shared" si="165"/>
        <v>0</v>
      </c>
      <c r="BK149" s="19">
        <f t="shared" si="165"/>
        <v>0</v>
      </c>
      <c r="BL149" s="19">
        <f t="shared" si="165"/>
        <v>0</v>
      </c>
      <c r="BM149" s="19">
        <f t="shared" si="165"/>
        <v>0</v>
      </c>
      <c r="BN149" s="19">
        <f t="shared" si="165"/>
        <v>0</v>
      </c>
      <c r="BO149" s="19">
        <f t="shared" si="165"/>
        <v>0</v>
      </c>
      <c r="BP149" s="19">
        <f t="shared" si="165"/>
        <v>0</v>
      </c>
      <c r="BQ149" s="19">
        <f t="shared" si="165"/>
        <v>0</v>
      </c>
      <c r="BR149" s="19">
        <f aca="true" t="shared" si="166" ref="BR149:CR149">BR150+BR151</f>
        <v>0</v>
      </c>
      <c r="BS149" s="19">
        <f t="shared" si="166"/>
        <v>0</v>
      </c>
      <c r="BT149" s="19">
        <f t="shared" si="166"/>
        <v>0</v>
      </c>
      <c r="BU149" s="19">
        <f t="shared" si="166"/>
        <v>0</v>
      </c>
      <c r="BV149" s="19">
        <f t="shared" si="166"/>
        <v>0</v>
      </c>
      <c r="BW149" s="19">
        <f t="shared" si="166"/>
        <v>0</v>
      </c>
      <c r="BX149" s="19">
        <f t="shared" si="166"/>
        <v>0</v>
      </c>
      <c r="BY149" s="19">
        <f t="shared" si="166"/>
        <v>0</v>
      </c>
      <c r="BZ149" s="19">
        <f t="shared" si="166"/>
        <v>0</v>
      </c>
      <c r="CA149" s="19">
        <f t="shared" si="159"/>
        <v>0</v>
      </c>
      <c r="CB149" s="19">
        <f t="shared" si="166"/>
        <v>0</v>
      </c>
      <c r="CC149" s="19">
        <f t="shared" si="166"/>
        <v>0</v>
      </c>
      <c r="CD149" s="19">
        <f t="shared" si="166"/>
        <v>0</v>
      </c>
      <c r="CE149" s="19">
        <f t="shared" si="166"/>
        <v>0</v>
      </c>
      <c r="CF149" s="19">
        <f t="shared" si="166"/>
        <v>0</v>
      </c>
      <c r="CG149" s="19">
        <f t="shared" si="166"/>
        <v>0</v>
      </c>
      <c r="CH149" s="19">
        <f t="shared" si="166"/>
        <v>0</v>
      </c>
      <c r="CI149" s="19">
        <f t="shared" si="166"/>
        <v>0</v>
      </c>
      <c r="CJ149" s="19">
        <f t="shared" si="166"/>
        <v>0</v>
      </c>
      <c r="CK149" s="19">
        <f t="shared" si="166"/>
        <v>0</v>
      </c>
      <c r="CL149" s="19">
        <f t="shared" si="166"/>
        <v>0</v>
      </c>
      <c r="CM149" s="19">
        <f t="shared" si="166"/>
        <v>0</v>
      </c>
      <c r="CN149" s="19">
        <f t="shared" si="166"/>
        <v>0</v>
      </c>
      <c r="CO149" s="19">
        <f t="shared" si="166"/>
        <v>0</v>
      </c>
      <c r="CP149" s="19">
        <f t="shared" si="166"/>
        <v>0</v>
      </c>
      <c r="CQ149" s="19">
        <f t="shared" si="166"/>
        <v>0</v>
      </c>
      <c r="CR149" s="19">
        <f t="shared" si="166"/>
        <v>0</v>
      </c>
    </row>
    <row r="150" spans="1:96" ht="12.75" hidden="1">
      <c r="A150" s="20" t="s">
        <v>1</v>
      </c>
      <c r="B150" s="20" t="s">
        <v>1</v>
      </c>
      <c r="C150" s="20" t="s">
        <v>23</v>
      </c>
      <c r="D150" s="21" t="s">
        <v>178</v>
      </c>
      <c r="E150" s="22">
        <f t="shared" si="143"/>
        <v>646924</v>
      </c>
      <c r="F150" s="22">
        <f t="shared" si="146"/>
        <v>646924</v>
      </c>
      <c r="G150" s="22">
        <f t="shared" si="147"/>
        <v>646924</v>
      </c>
      <c r="H150" s="22">
        <v>0</v>
      </c>
      <c r="I150" s="22">
        <v>0</v>
      </c>
      <c r="J150" s="22">
        <f t="shared" si="148"/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f t="shared" si="149"/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f t="shared" si="150"/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f t="shared" si="151"/>
        <v>646924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646924</v>
      </c>
      <c r="AY150" s="22">
        <f t="shared" si="152"/>
        <v>0</v>
      </c>
      <c r="AZ150" s="22">
        <f t="shared" si="153"/>
        <v>0</v>
      </c>
      <c r="BA150" s="22">
        <v>0</v>
      </c>
      <c r="BB150" s="22">
        <v>0</v>
      </c>
      <c r="BC150" s="22">
        <f t="shared" si="154"/>
        <v>0</v>
      </c>
      <c r="BD150" s="22">
        <v>0</v>
      </c>
      <c r="BE150" s="22">
        <v>0</v>
      </c>
      <c r="BF150" s="22">
        <v>0</v>
      </c>
      <c r="BG150" s="22">
        <v>0</v>
      </c>
      <c r="BH150" s="22">
        <f t="shared" si="155"/>
        <v>0</v>
      </c>
      <c r="BI150" s="22">
        <v>0</v>
      </c>
      <c r="BJ150" s="22">
        <f t="shared" si="156"/>
        <v>0</v>
      </c>
      <c r="BK150" s="22">
        <v>0</v>
      </c>
      <c r="BL150" s="22">
        <v>0</v>
      </c>
      <c r="BM150" s="22">
        <v>0</v>
      </c>
      <c r="BN150" s="22">
        <v>0</v>
      </c>
      <c r="BO150" s="22">
        <v>0</v>
      </c>
      <c r="BP150" s="22">
        <v>0</v>
      </c>
      <c r="BQ150" s="22">
        <v>0</v>
      </c>
      <c r="BR150" s="22">
        <v>0</v>
      </c>
      <c r="BS150" s="22">
        <v>0</v>
      </c>
      <c r="BT150" s="22">
        <v>0</v>
      </c>
      <c r="BU150" s="22">
        <f t="shared" si="157"/>
        <v>0</v>
      </c>
      <c r="BV150" s="22">
        <v>0</v>
      </c>
      <c r="BW150" s="22">
        <f>BX150+CK150+CI150</f>
        <v>0</v>
      </c>
      <c r="BX150" s="22">
        <f>BY150+CA150+CF150</f>
        <v>0</v>
      </c>
      <c r="BY150" s="22">
        <f t="shared" si="158"/>
        <v>0</v>
      </c>
      <c r="BZ150" s="22">
        <v>0</v>
      </c>
      <c r="CA150" s="22">
        <f t="shared" si="159"/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f t="shared" si="160"/>
        <v>0</v>
      </c>
      <c r="CG150" s="22">
        <v>0</v>
      </c>
      <c r="CH150" s="22">
        <v>0</v>
      </c>
      <c r="CI150" s="22">
        <f t="shared" si="161"/>
        <v>0</v>
      </c>
      <c r="CJ150" s="22">
        <v>0</v>
      </c>
      <c r="CK150" s="22">
        <v>0</v>
      </c>
      <c r="CL150" s="22">
        <f>CM150</f>
        <v>0</v>
      </c>
      <c r="CM150" s="22">
        <f>CN150</f>
        <v>0</v>
      </c>
      <c r="CN150" s="22">
        <v>0</v>
      </c>
      <c r="CO150" s="22">
        <f t="shared" si="163"/>
        <v>0</v>
      </c>
      <c r="CP150" s="22">
        <f t="shared" si="164"/>
        <v>0</v>
      </c>
      <c r="CQ150" s="22">
        <v>0</v>
      </c>
      <c r="CR150" s="22">
        <v>0</v>
      </c>
    </row>
    <row r="151" spans="1:96" ht="12.75" hidden="1">
      <c r="A151" s="20" t="s">
        <v>1</v>
      </c>
      <c r="B151" s="20" t="s">
        <v>1</v>
      </c>
      <c r="C151" s="20" t="s">
        <v>31</v>
      </c>
      <c r="D151" s="21" t="s">
        <v>179</v>
      </c>
      <c r="E151" s="22">
        <f t="shared" si="143"/>
        <v>216153</v>
      </c>
      <c r="F151" s="22">
        <f t="shared" si="146"/>
        <v>216153</v>
      </c>
      <c r="G151" s="22">
        <f t="shared" si="147"/>
        <v>216153</v>
      </c>
      <c r="H151" s="22">
        <v>0</v>
      </c>
      <c r="I151" s="22">
        <v>0</v>
      </c>
      <c r="J151" s="22">
        <f t="shared" si="148"/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f t="shared" si="149"/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f t="shared" si="150"/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f t="shared" si="151"/>
        <v>216153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0</v>
      </c>
      <c r="AP151" s="22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2">
        <v>0</v>
      </c>
      <c r="AX151" s="22">
        <v>216153</v>
      </c>
      <c r="AY151" s="22">
        <f t="shared" si="152"/>
        <v>0</v>
      </c>
      <c r="AZ151" s="22">
        <f t="shared" si="153"/>
        <v>0</v>
      </c>
      <c r="BA151" s="22">
        <v>0</v>
      </c>
      <c r="BB151" s="22">
        <v>0</v>
      </c>
      <c r="BC151" s="22">
        <f t="shared" si="154"/>
        <v>0</v>
      </c>
      <c r="BD151" s="22">
        <v>0</v>
      </c>
      <c r="BE151" s="22">
        <v>0</v>
      </c>
      <c r="BF151" s="22">
        <v>0</v>
      </c>
      <c r="BG151" s="22">
        <v>0</v>
      </c>
      <c r="BH151" s="22">
        <f t="shared" si="155"/>
        <v>0</v>
      </c>
      <c r="BI151" s="22">
        <v>0</v>
      </c>
      <c r="BJ151" s="22">
        <f t="shared" si="156"/>
        <v>0</v>
      </c>
      <c r="BK151" s="22">
        <v>0</v>
      </c>
      <c r="BL151" s="22">
        <v>0</v>
      </c>
      <c r="BM151" s="22">
        <v>0</v>
      </c>
      <c r="BN151" s="22">
        <v>0</v>
      </c>
      <c r="BO151" s="22">
        <v>0</v>
      </c>
      <c r="BP151" s="22">
        <v>0</v>
      </c>
      <c r="BQ151" s="22">
        <v>0</v>
      </c>
      <c r="BR151" s="22">
        <v>0</v>
      </c>
      <c r="BS151" s="22">
        <v>0</v>
      </c>
      <c r="BT151" s="22">
        <v>0</v>
      </c>
      <c r="BU151" s="22">
        <f t="shared" si="157"/>
        <v>0</v>
      </c>
      <c r="BV151" s="22">
        <v>0</v>
      </c>
      <c r="BW151" s="22">
        <f>BX151+CK151+CI151</f>
        <v>0</v>
      </c>
      <c r="BX151" s="22">
        <f>BY151+CA151+CF151</f>
        <v>0</v>
      </c>
      <c r="BY151" s="22">
        <f t="shared" si="158"/>
        <v>0</v>
      </c>
      <c r="BZ151" s="22">
        <v>0</v>
      </c>
      <c r="CA151" s="22">
        <f t="shared" si="159"/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f t="shared" si="160"/>
        <v>0</v>
      </c>
      <c r="CG151" s="22">
        <v>0</v>
      </c>
      <c r="CH151" s="22">
        <v>0</v>
      </c>
      <c r="CI151" s="22">
        <f t="shared" si="161"/>
        <v>0</v>
      </c>
      <c r="CJ151" s="22">
        <v>0</v>
      </c>
      <c r="CK151" s="22">
        <v>0</v>
      </c>
      <c r="CL151" s="22">
        <f>CM151</f>
        <v>0</v>
      </c>
      <c r="CM151" s="22">
        <f>CN151</f>
        <v>0</v>
      </c>
      <c r="CN151" s="22">
        <v>0</v>
      </c>
      <c r="CO151" s="22">
        <f t="shared" si="163"/>
        <v>0</v>
      </c>
      <c r="CP151" s="22">
        <f t="shared" si="164"/>
        <v>0</v>
      </c>
      <c r="CQ151" s="22">
        <v>0</v>
      </c>
      <c r="CR151" s="22">
        <v>0</v>
      </c>
    </row>
    <row r="152" spans="1:96" s="12" customFormat="1" ht="12.75" hidden="1">
      <c r="A152" s="17" t="s">
        <v>172</v>
      </c>
      <c r="B152" s="17" t="s">
        <v>49</v>
      </c>
      <c r="C152" s="17" t="s">
        <v>1</v>
      </c>
      <c r="D152" s="18" t="s">
        <v>180</v>
      </c>
      <c r="E152" s="19">
        <f t="shared" si="143"/>
        <v>6226913</v>
      </c>
      <c r="F152" s="19">
        <f aca="true" t="shared" si="167" ref="F152:BQ152">F153+F154+F155+F156</f>
        <v>6218061</v>
      </c>
      <c r="G152" s="19">
        <f t="shared" si="167"/>
        <v>5745477</v>
      </c>
      <c r="H152" s="19">
        <f t="shared" si="167"/>
        <v>3654523</v>
      </c>
      <c r="I152" s="19">
        <f t="shared" si="167"/>
        <v>827287</v>
      </c>
      <c r="J152" s="19">
        <f t="shared" si="167"/>
        <v>29087</v>
      </c>
      <c r="K152" s="19">
        <f t="shared" si="167"/>
        <v>0</v>
      </c>
      <c r="L152" s="19">
        <f t="shared" si="167"/>
        <v>0</v>
      </c>
      <c r="M152" s="19">
        <f t="shared" si="167"/>
        <v>0</v>
      </c>
      <c r="N152" s="19">
        <f t="shared" si="167"/>
        <v>0</v>
      </c>
      <c r="O152" s="19">
        <f t="shared" si="167"/>
        <v>22244</v>
      </c>
      <c r="P152" s="19">
        <f t="shared" si="167"/>
        <v>6843</v>
      </c>
      <c r="Q152" s="19">
        <f t="shared" si="167"/>
        <v>196</v>
      </c>
      <c r="R152" s="19">
        <f t="shared" si="167"/>
        <v>196</v>
      </c>
      <c r="S152" s="19">
        <f t="shared" si="167"/>
        <v>0</v>
      </c>
      <c r="T152" s="19">
        <f t="shared" si="167"/>
        <v>0</v>
      </c>
      <c r="U152" s="19">
        <f t="shared" si="167"/>
        <v>18169</v>
      </c>
      <c r="V152" s="19">
        <f t="shared" si="167"/>
        <v>28103</v>
      </c>
      <c r="W152" s="19">
        <f t="shared" si="167"/>
        <v>0</v>
      </c>
      <c r="X152" s="19">
        <f t="shared" si="167"/>
        <v>24202</v>
      </c>
      <c r="Y152" s="19">
        <f t="shared" si="167"/>
        <v>3361</v>
      </c>
      <c r="Z152" s="19">
        <f t="shared" si="167"/>
        <v>540</v>
      </c>
      <c r="AA152" s="19">
        <f t="shared" si="167"/>
        <v>0</v>
      </c>
      <c r="AB152" s="19">
        <f t="shared" si="167"/>
        <v>0</v>
      </c>
      <c r="AC152" s="19">
        <f t="shared" si="167"/>
        <v>0</v>
      </c>
      <c r="AD152" s="19">
        <f t="shared" si="167"/>
        <v>0</v>
      </c>
      <c r="AE152" s="19">
        <f t="shared" si="167"/>
        <v>1188112</v>
      </c>
      <c r="AF152" s="19">
        <f t="shared" si="167"/>
        <v>0</v>
      </c>
      <c r="AG152" s="19">
        <f t="shared" si="167"/>
        <v>73</v>
      </c>
      <c r="AH152" s="19">
        <f t="shared" si="167"/>
        <v>124</v>
      </c>
      <c r="AI152" s="19">
        <f t="shared" si="167"/>
        <v>0</v>
      </c>
      <c r="AJ152" s="19">
        <f t="shared" si="167"/>
        <v>387</v>
      </c>
      <c r="AK152" s="19">
        <f t="shared" si="167"/>
        <v>0</v>
      </c>
      <c r="AL152" s="19">
        <f t="shared" si="167"/>
        <v>132</v>
      </c>
      <c r="AM152" s="19">
        <f t="shared" si="167"/>
        <v>0</v>
      </c>
      <c r="AN152" s="19">
        <f t="shared" si="167"/>
        <v>0</v>
      </c>
      <c r="AO152" s="19">
        <f t="shared" si="167"/>
        <v>0</v>
      </c>
      <c r="AP152" s="19">
        <f t="shared" si="167"/>
        <v>0</v>
      </c>
      <c r="AQ152" s="19">
        <f t="shared" si="167"/>
        <v>0</v>
      </c>
      <c r="AR152" s="19">
        <f t="shared" si="167"/>
        <v>0</v>
      </c>
      <c r="AS152" s="19">
        <f t="shared" si="167"/>
        <v>0</v>
      </c>
      <c r="AT152" s="19">
        <f t="shared" si="167"/>
        <v>0</v>
      </c>
      <c r="AU152" s="19">
        <f t="shared" si="167"/>
        <v>0</v>
      </c>
      <c r="AV152" s="19">
        <f t="shared" si="167"/>
        <v>0</v>
      </c>
      <c r="AW152" s="19">
        <f t="shared" si="167"/>
        <v>0</v>
      </c>
      <c r="AX152" s="19">
        <f t="shared" si="167"/>
        <v>1187396</v>
      </c>
      <c r="AY152" s="19">
        <f t="shared" si="167"/>
        <v>472584</v>
      </c>
      <c r="AZ152" s="19">
        <f t="shared" si="167"/>
        <v>0</v>
      </c>
      <c r="BA152" s="19">
        <f t="shared" si="167"/>
        <v>0</v>
      </c>
      <c r="BB152" s="19">
        <f t="shared" si="167"/>
        <v>0</v>
      </c>
      <c r="BC152" s="19">
        <f t="shared" si="167"/>
        <v>0</v>
      </c>
      <c r="BD152" s="19">
        <f t="shared" si="167"/>
        <v>0</v>
      </c>
      <c r="BE152" s="19">
        <f t="shared" si="167"/>
        <v>0</v>
      </c>
      <c r="BF152" s="19">
        <f t="shared" si="167"/>
        <v>0</v>
      </c>
      <c r="BG152" s="19">
        <f t="shared" si="167"/>
        <v>0</v>
      </c>
      <c r="BH152" s="19">
        <f t="shared" si="167"/>
        <v>0</v>
      </c>
      <c r="BI152" s="19">
        <f t="shared" si="167"/>
        <v>0</v>
      </c>
      <c r="BJ152" s="19">
        <f t="shared" si="167"/>
        <v>472584</v>
      </c>
      <c r="BK152" s="19">
        <f t="shared" si="167"/>
        <v>0</v>
      </c>
      <c r="BL152" s="19">
        <f t="shared" si="167"/>
        <v>0</v>
      </c>
      <c r="BM152" s="19">
        <f t="shared" si="167"/>
        <v>472584</v>
      </c>
      <c r="BN152" s="19">
        <f t="shared" si="167"/>
        <v>0</v>
      </c>
      <c r="BO152" s="19">
        <f t="shared" si="167"/>
        <v>0</v>
      </c>
      <c r="BP152" s="19">
        <f t="shared" si="167"/>
        <v>0</v>
      </c>
      <c r="BQ152" s="19">
        <f t="shared" si="167"/>
        <v>0</v>
      </c>
      <c r="BR152" s="19">
        <f aca="true" t="shared" si="168" ref="BR152:CR152">BR153+BR154+BR155+BR156</f>
        <v>0</v>
      </c>
      <c r="BS152" s="19">
        <f t="shared" si="168"/>
        <v>0</v>
      </c>
      <c r="BT152" s="19">
        <f t="shared" si="168"/>
        <v>0</v>
      </c>
      <c r="BU152" s="19">
        <f t="shared" si="168"/>
        <v>0</v>
      </c>
      <c r="BV152" s="19">
        <f t="shared" si="168"/>
        <v>0</v>
      </c>
      <c r="BW152" s="19">
        <f t="shared" si="168"/>
        <v>8852</v>
      </c>
      <c r="BX152" s="19">
        <f t="shared" si="168"/>
        <v>8852</v>
      </c>
      <c r="BY152" s="19">
        <f t="shared" si="168"/>
        <v>8852</v>
      </c>
      <c r="BZ152" s="19">
        <f t="shared" si="168"/>
        <v>8852</v>
      </c>
      <c r="CA152" s="19">
        <f t="shared" si="159"/>
        <v>0</v>
      </c>
      <c r="CB152" s="19">
        <f t="shared" si="168"/>
        <v>0</v>
      </c>
      <c r="CC152" s="19">
        <f t="shared" si="168"/>
        <v>0</v>
      </c>
      <c r="CD152" s="19">
        <f t="shared" si="168"/>
        <v>0</v>
      </c>
      <c r="CE152" s="19">
        <f t="shared" si="168"/>
        <v>0</v>
      </c>
      <c r="CF152" s="19">
        <f t="shared" si="168"/>
        <v>0</v>
      </c>
      <c r="CG152" s="19">
        <f t="shared" si="168"/>
        <v>0</v>
      </c>
      <c r="CH152" s="19">
        <f t="shared" si="168"/>
        <v>0</v>
      </c>
      <c r="CI152" s="19">
        <f t="shared" si="168"/>
        <v>0</v>
      </c>
      <c r="CJ152" s="19">
        <f t="shared" si="168"/>
        <v>0</v>
      </c>
      <c r="CK152" s="19">
        <f t="shared" si="168"/>
        <v>0</v>
      </c>
      <c r="CL152" s="19">
        <f t="shared" si="168"/>
        <v>0</v>
      </c>
      <c r="CM152" s="19">
        <f t="shared" si="168"/>
        <v>0</v>
      </c>
      <c r="CN152" s="19">
        <f t="shared" si="168"/>
        <v>0</v>
      </c>
      <c r="CO152" s="19">
        <f t="shared" si="168"/>
        <v>0</v>
      </c>
      <c r="CP152" s="19">
        <f t="shared" si="168"/>
        <v>0</v>
      </c>
      <c r="CQ152" s="19">
        <f t="shared" si="168"/>
        <v>0</v>
      </c>
      <c r="CR152" s="19">
        <f t="shared" si="168"/>
        <v>0</v>
      </c>
    </row>
    <row r="153" spans="1:96" ht="12.75" hidden="1">
      <c r="A153" s="20" t="s">
        <v>1</v>
      </c>
      <c r="B153" s="20" t="s">
        <v>1</v>
      </c>
      <c r="C153" s="20" t="s">
        <v>19</v>
      </c>
      <c r="D153" s="21" t="s">
        <v>181</v>
      </c>
      <c r="E153" s="22">
        <f t="shared" si="143"/>
        <v>1345572</v>
      </c>
      <c r="F153" s="22">
        <f t="shared" si="146"/>
        <v>1338516</v>
      </c>
      <c r="G153" s="22">
        <f t="shared" si="147"/>
        <v>865932</v>
      </c>
      <c r="H153" s="22">
        <v>694910</v>
      </c>
      <c r="I153" s="22">
        <v>142098</v>
      </c>
      <c r="J153" s="22">
        <f t="shared" si="148"/>
        <v>18657</v>
      </c>
      <c r="K153" s="22">
        <v>0</v>
      </c>
      <c r="L153" s="22">
        <v>0</v>
      </c>
      <c r="M153" s="22">
        <v>0</v>
      </c>
      <c r="N153" s="22">
        <v>0</v>
      </c>
      <c r="O153" s="22">
        <v>13325</v>
      </c>
      <c r="P153" s="22">
        <v>5332</v>
      </c>
      <c r="Q153" s="22">
        <f t="shared" si="149"/>
        <v>0</v>
      </c>
      <c r="R153" s="22">
        <v>0</v>
      </c>
      <c r="S153" s="22">
        <v>0</v>
      </c>
      <c r="T153" s="22">
        <v>0</v>
      </c>
      <c r="U153" s="22">
        <v>9645</v>
      </c>
      <c r="V153" s="22">
        <f t="shared" si="150"/>
        <v>622</v>
      </c>
      <c r="W153" s="22">
        <v>0</v>
      </c>
      <c r="X153" s="22">
        <v>0</v>
      </c>
      <c r="Y153" s="22">
        <v>513</v>
      </c>
      <c r="Z153" s="22">
        <v>109</v>
      </c>
      <c r="AA153" s="22">
        <v>0</v>
      </c>
      <c r="AB153" s="22">
        <v>0</v>
      </c>
      <c r="AC153" s="22">
        <v>0</v>
      </c>
      <c r="AD153" s="22">
        <v>0</v>
      </c>
      <c r="AE153" s="22">
        <f t="shared" si="151"/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0</v>
      </c>
      <c r="AU153" s="22">
        <v>0</v>
      </c>
      <c r="AV153" s="22">
        <v>0</v>
      </c>
      <c r="AW153" s="22">
        <v>0</v>
      </c>
      <c r="AX153" s="22">
        <v>0</v>
      </c>
      <c r="AY153" s="22">
        <f t="shared" si="152"/>
        <v>472584</v>
      </c>
      <c r="AZ153" s="22">
        <f t="shared" si="153"/>
        <v>0</v>
      </c>
      <c r="BA153" s="22">
        <v>0</v>
      </c>
      <c r="BB153" s="22">
        <v>0</v>
      </c>
      <c r="BC153" s="22">
        <f t="shared" si="154"/>
        <v>0</v>
      </c>
      <c r="BD153" s="22">
        <v>0</v>
      </c>
      <c r="BE153" s="22">
        <v>0</v>
      </c>
      <c r="BF153" s="22">
        <v>0</v>
      </c>
      <c r="BG153" s="22">
        <v>0</v>
      </c>
      <c r="BH153" s="22">
        <f t="shared" si="155"/>
        <v>0</v>
      </c>
      <c r="BI153" s="22">
        <v>0</v>
      </c>
      <c r="BJ153" s="22">
        <f t="shared" si="156"/>
        <v>472584</v>
      </c>
      <c r="BK153" s="22">
        <v>0</v>
      </c>
      <c r="BL153" s="22">
        <v>0</v>
      </c>
      <c r="BM153" s="22">
        <v>472584</v>
      </c>
      <c r="BN153" s="22">
        <v>0</v>
      </c>
      <c r="BO153" s="22">
        <v>0</v>
      </c>
      <c r="BP153" s="22">
        <v>0</v>
      </c>
      <c r="BQ153" s="22">
        <v>0</v>
      </c>
      <c r="BR153" s="22">
        <v>0</v>
      </c>
      <c r="BS153" s="22">
        <v>0</v>
      </c>
      <c r="BT153" s="22">
        <v>0</v>
      </c>
      <c r="BU153" s="22">
        <f t="shared" si="157"/>
        <v>0</v>
      </c>
      <c r="BV153" s="22">
        <v>0</v>
      </c>
      <c r="BW153" s="22">
        <f>BX153+CK153+CI153</f>
        <v>7056</v>
      </c>
      <c r="BX153" s="22">
        <f>BY153+CA153+CF153</f>
        <v>7056</v>
      </c>
      <c r="BY153" s="22">
        <f t="shared" si="158"/>
        <v>7056</v>
      </c>
      <c r="BZ153" s="22">
        <v>7056</v>
      </c>
      <c r="CA153" s="22">
        <f t="shared" si="159"/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f t="shared" si="160"/>
        <v>0</v>
      </c>
      <c r="CG153" s="22">
        <v>0</v>
      </c>
      <c r="CH153" s="22">
        <v>0</v>
      </c>
      <c r="CI153" s="22">
        <f t="shared" si="161"/>
        <v>0</v>
      </c>
      <c r="CJ153" s="22">
        <v>0</v>
      </c>
      <c r="CK153" s="22">
        <v>0</v>
      </c>
      <c r="CL153" s="22">
        <f aca="true" t="shared" si="169" ref="CL153:CM157">CM153</f>
        <v>0</v>
      </c>
      <c r="CM153" s="22">
        <f t="shared" si="169"/>
        <v>0</v>
      </c>
      <c r="CN153" s="22">
        <v>0</v>
      </c>
      <c r="CO153" s="22">
        <f t="shared" si="163"/>
        <v>0</v>
      </c>
      <c r="CP153" s="22">
        <f t="shared" si="164"/>
        <v>0</v>
      </c>
      <c r="CQ153" s="22">
        <v>0</v>
      </c>
      <c r="CR153" s="22">
        <v>0</v>
      </c>
    </row>
    <row r="154" spans="1:96" ht="12.75" hidden="1">
      <c r="A154" s="20" t="s">
        <v>1</v>
      </c>
      <c r="B154" s="20" t="s">
        <v>1</v>
      </c>
      <c r="C154" s="20" t="s">
        <v>31</v>
      </c>
      <c r="D154" s="21" t="s">
        <v>182</v>
      </c>
      <c r="E154" s="22">
        <f t="shared" si="143"/>
        <v>3072640</v>
      </c>
      <c r="F154" s="22">
        <f t="shared" si="146"/>
        <v>3071496</v>
      </c>
      <c r="G154" s="22">
        <f t="shared" si="147"/>
        <v>3071496</v>
      </c>
      <c r="H154" s="22">
        <v>2103331</v>
      </c>
      <c r="I154" s="22">
        <v>486624</v>
      </c>
      <c r="J154" s="22">
        <f t="shared" si="148"/>
        <v>859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859</v>
      </c>
      <c r="Q154" s="22">
        <f t="shared" si="149"/>
        <v>96</v>
      </c>
      <c r="R154" s="22">
        <v>96</v>
      </c>
      <c r="S154" s="22">
        <v>0</v>
      </c>
      <c r="T154" s="22">
        <v>0</v>
      </c>
      <c r="U154" s="22">
        <v>4188</v>
      </c>
      <c r="V154" s="22">
        <f t="shared" si="150"/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f t="shared" si="151"/>
        <v>476398</v>
      </c>
      <c r="AF154" s="22">
        <v>0</v>
      </c>
      <c r="AG154" s="22">
        <v>73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476325</v>
      </c>
      <c r="AY154" s="22">
        <f t="shared" si="152"/>
        <v>0</v>
      </c>
      <c r="AZ154" s="22">
        <f t="shared" si="153"/>
        <v>0</v>
      </c>
      <c r="BA154" s="22">
        <v>0</v>
      </c>
      <c r="BB154" s="22">
        <v>0</v>
      </c>
      <c r="BC154" s="22">
        <f t="shared" si="154"/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f t="shared" si="155"/>
        <v>0</v>
      </c>
      <c r="BI154" s="22">
        <v>0</v>
      </c>
      <c r="BJ154" s="22">
        <f t="shared" si="156"/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v>0</v>
      </c>
      <c r="BQ154" s="22">
        <v>0</v>
      </c>
      <c r="BR154" s="22">
        <v>0</v>
      </c>
      <c r="BS154" s="22">
        <v>0</v>
      </c>
      <c r="BT154" s="22">
        <v>0</v>
      </c>
      <c r="BU154" s="22">
        <f t="shared" si="157"/>
        <v>0</v>
      </c>
      <c r="BV154" s="22">
        <v>0</v>
      </c>
      <c r="BW154" s="22">
        <f>BX154+CK154+CI154</f>
        <v>1144</v>
      </c>
      <c r="BX154" s="22">
        <f>BY154+CA154+CF154</f>
        <v>1144</v>
      </c>
      <c r="BY154" s="22">
        <f t="shared" si="158"/>
        <v>1144</v>
      </c>
      <c r="BZ154" s="22">
        <v>1144</v>
      </c>
      <c r="CA154" s="22">
        <f t="shared" si="159"/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f t="shared" si="160"/>
        <v>0</v>
      </c>
      <c r="CG154" s="22">
        <v>0</v>
      </c>
      <c r="CH154" s="22">
        <v>0</v>
      </c>
      <c r="CI154" s="22">
        <f t="shared" si="161"/>
        <v>0</v>
      </c>
      <c r="CJ154" s="22">
        <v>0</v>
      </c>
      <c r="CK154" s="22">
        <v>0</v>
      </c>
      <c r="CL154" s="22">
        <f t="shared" si="169"/>
        <v>0</v>
      </c>
      <c r="CM154" s="22">
        <f t="shared" si="169"/>
        <v>0</v>
      </c>
      <c r="CN154" s="22">
        <v>0</v>
      </c>
      <c r="CO154" s="22">
        <f t="shared" si="163"/>
        <v>0</v>
      </c>
      <c r="CP154" s="22">
        <f t="shared" si="164"/>
        <v>0</v>
      </c>
      <c r="CQ154" s="22">
        <v>0</v>
      </c>
      <c r="CR154" s="22">
        <v>0</v>
      </c>
    </row>
    <row r="155" spans="1:96" ht="12.75" hidden="1">
      <c r="A155" s="20" t="s">
        <v>1</v>
      </c>
      <c r="B155" s="20" t="s">
        <v>1</v>
      </c>
      <c r="C155" s="20" t="s">
        <v>31</v>
      </c>
      <c r="D155" s="21" t="s">
        <v>183</v>
      </c>
      <c r="E155" s="22">
        <f t="shared" si="143"/>
        <v>1097630</v>
      </c>
      <c r="F155" s="22">
        <f t="shared" si="146"/>
        <v>1096978</v>
      </c>
      <c r="G155" s="22">
        <f t="shared" si="147"/>
        <v>1096978</v>
      </c>
      <c r="H155" s="22">
        <v>856282</v>
      </c>
      <c r="I155" s="22">
        <v>198565</v>
      </c>
      <c r="J155" s="22">
        <f t="shared" si="148"/>
        <v>9571</v>
      </c>
      <c r="K155" s="22">
        <v>0</v>
      </c>
      <c r="L155" s="22">
        <v>0</v>
      </c>
      <c r="M155" s="22">
        <v>0</v>
      </c>
      <c r="N155" s="22">
        <v>0</v>
      </c>
      <c r="O155" s="22">
        <v>8919</v>
      </c>
      <c r="P155" s="22">
        <v>652</v>
      </c>
      <c r="Q155" s="22">
        <f t="shared" si="149"/>
        <v>100</v>
      </c>
      <c r="R155" s="22">
        <v>100</v>
      </c>
      <c r="S155" s="22">
        <v>0</v>
      </c>
      <c r="T155" s="22">
        <v>0</v>
      </c>
      <c r="U155" s="22">
        <v>4336</v>
      </c>
      <c r="V155" s="22">
        <f t="shared" si="150"/>
        <v>27481</v>
      </c>
      <c r="W155" s="22">
        <v>0</v>
      </c>
      <c r="X155" s="22">
        <v>24202</v>
      </c>
      <c r="Y155" s="22">
        <v>2848</v>
      </c>
      <c r="Z155" s="22">
        <v>431</v>
      </c>
      <c r="AA155" s="22">
        <v>0</v>
      </c>
      <c r="AB155" s="22">
        <v>0</v>
      </c>
      <c r="AC155" s="22">
        <v>0</v>
      </c>
      <c r="AD155" s="22">
        <v>0</v>
      </c>
      <c r="AE155" s="22">
        <f t="shared" si="151"/>
        <v>643</v>
      </c>
      <c r="AF155" s="22">
        <v>0</v>
      </c>
      <c r="AG155" s="22">
        <v>0</v>
      </c>
      <c r="AH155" s="22">
        <v>124</v>
      </c>
      <c r="AI155" s="22">
        <v>0</v>
      </c>
      <c r="AJ155" s="22">
        <v>387</v>
      </c>
      <c r="AK155" s="22">
        <v>0</v>
      </c>
      <c r="AL155" s="22">
        <v>132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f t="shared" si="152"/>
        <v>0</v>
      </c>
      <c r="AZ155" s="22">
        <f t="shared" si="153"/>
        <v>0</v>
      </c>
      <c r="BA155" s="22">
        <v>0</v>
      </c>
      <c r="BB155" s="22">
        <v>0</v>
      </c>
      <c r="BC155" s="22">
        <f t="shared" si="154"/>
        <v>0</v>
      </c>
      <c r="BD155" s="22">
        <v>0</v>
      </c>
      <c r="BE155" s="22">
        <v>0</v>
      </c>
      <c r="BF155" s="22">
        <v>0</v>
      </c>
      <c r="BG155" s="22">
        <v>0</v>
      </c>
      <c r="BH155" s="22">
        <f t="shared" si="155"/>
        <v>0</v>
      </c>
      <c r="BI155" s="22">
        <v>0</v>
      </c>
      <c r="BJ155" s="22">
        <f t="shared" si="156"/>
        <v>0</v>
      </c>
      <c r="BK155" s="22">
        <v>0</v>
      </c>
      <c r="BL155" s="22">
        <v>0</v>
      </c>
      <c r="BM155" s="22">
        <v>0</v>
      </c>
      <c r="BN155" s="22">
        <v>0</v>
      </c>
      <c r="BO155" s="22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f t="shared" si="157"/>
        <v>0</v>
      </c>
      <c r="BV155" s="22">
        <v>0</v>
      </c>
      <c r="BW155" s="22">
        <f>BX155+CK155+CI155</f>
        <v>652</v>
      </c>
      <c r="BX155" s="22">
        <f>BY155+CA155+CF155</f>
        <v>652</v>
      </c>
      <c r="BY155" s="22">
        <f t="shared" si="158"/>
        <v>652</v>
      </c>
      <c r="BZ155" s="22">
        <v>652</v>
      </c>
      <c r="CA155" s="22">
        <f t="shared" si="159"/>
        <v>0</v>
      </c>
      <c r="CB155" s="22">
        <v>0</v>
      </c>
      <c r="CC155" s="22">
        <v>0</v>
      </c>
      <c r="CD155" s="22">
        <v>0</v>
      </c>
      <c r="CE155" s="22">
        <v>0</v>
      </c>
      <c r="CF155" s="22">
        <f t="shared" si="160"/>
        <v>0</v>
      </c>
      <c r="CG155" s="22">
        <v>0</v>
      </c>
      <c r="CH155" s="22">
        <v>0</v>
      </c>
      <c r="CI155" s="22">
        <f t="shared" si="161"/>
        <v>0</v>
      </c>
      <c r="CJ155" s="22">
        <v>0</v>
      </c>
      <c r="CK155" s="22">
        <v>0</v>
      </c>
      <c r="CL155" s="22">
        <f t="shared" si="169"/>
        <v>0</v>
      </c>
      <c r="CM155" s="22">
        <f t="shared" si="169"/>
        <v>0</v>
      </c>
      <c r="CN155" s="22">
        <v>0</v>
      </c>
      <c r="CO155" s="22">
        <f t="shared" si="163"/>
        <v>0</v>
      </c>
      <c r="CP155" s="22">
        <f t="shared" si="164"/>
        <v>0</v>
      </c>
      <c r="CQ155" s="22">
        <v>0</v>
      </c>
      <c r="CR155" s="22">
        <v>0</v>
      </c>
    </row>
    <row r="156" spans="1:96" ht="12.75" hidden="1">
      <c r="A156" s="20" t="s">
        <v>1</v>
      </c>
      <c r="B156" s="20" t="s">
        <v>1</v>
      </c>
      <c r="C156" s="20" t="s">
        <v>33</v>
      </c>
      <c r="D156" s="23" t="s">
        <v>184</v>
      </c>
      <c r="E156" s="22">
        <f t="shared" si="143"/>
        <v>711071</v>
      </c>
      <c r="F156" s="22">
        <f t="shared" si="146"/>
        <v>711071</v>
      </c>
      <c r="G156" s="22">
        <f t="shared" si="147"/>
        <v>711071</v>
      </c>
      <c r="H156" s="22">
        <v>0</v>
      </c>
      <c r="I156" s="22">
        <v>0</v>
      </c>
      <c r="J156" s="22">
        <f t="shared" si="148"/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f t="shared" si="149"/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f t="shared" si="150"/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f t="shared" si="151"/>
        <v>711071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711071</v>
      </c>
      <c r="AY156" s="22">
        <f t="shared" si="152"/>
        <v>0</v>
      </c>
      <c r="AZ156" s="22">
        <f t="shared" si="153"/>
        <v>0</v>
      </c>
      <c r="BA156" s="22">
        <v>0</v>
      </c>
      <c r="BB156" s="22">
        <v>0</v>
      </c>
      <c r="BC156" s="22">
        <f t="shared" si="154"/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f t="shared" si="155"/>
        <v>0</v>
      </c>
      <c r="BI156" s="22">
        <v>0</v>
      </c>
      <c r="BJ156" s="22">
        <f t="shared" si="156"/>
        <v>0</v>
      </c>
      <c r="BK156" s="22">
        <v>0</v>
      </c>
      <c r="BL156" s="22">
        <v>0</v>
      </c>
      <c r="BM156" s="22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f t="shared" si="157"/>
        <v>0</v>
      </c>
      <c r="BV156" s="22">
        <v>0</v>
      </c>
      <c r="BW156" s="22">
        <f>BX156+CK156+CI156</f>
        <v>0</v>
      </c>
      <c r="BX156" s="22">
        <f>BY156+CA156+CF156</f>
        <v>0</v>
      </c>
      <c r="BY156" s="22">
        <f t="shared" si="158"/>
        <v>0</v>
      </c>
      <c r="BZ156" s="22">
        <v>0</v>
      </c>
      <c r="CA156" s="22">
        <f t="shared" si="159"/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f t="shared" si="160"/>
        <v>0</v>
      </c>
      <c r="CG156" s="22">
        <v>0</v>
      </c>
      <c r="CH156" s="22">
        <v>0</v>
      </c>
      <c r="CI156" s="22">
        <f t="shared" si="161"/>
        <v>0</v>
      </c>
      <c r="CJ156" s="22">
        <v>0</v>
      </c>
      <c r="CK156" s="22">
        <v>0</v>
      </c>
      <c r="CL156" s="22">
        <f t="shared" si="169"/>
        <v>0</v>
      </c>
      <c r="CM156" s="22">
        <f t="shared" si="169"/>
        <v>0</v>
      </c>
      <c r="CN156" s="22">
        <v>0</v>
      </c>
      <c r="CO156" s="22">
        <f t="shared" si="163"/>
        <v>0</v>
      </c>
      <c r="CP156" s="22">
        <f t="shared" si="164"/>
        <v>0</v>
      </c>
      <c r="CQ156" s="22">
        <v>0</v>
      </c>
      <c r="CR156" s="22">
        <v>0</v>
      </c>
    </row>
    <row r="157" spans="1:96" ht="12.75" hidden="1">
      <c r="A157" s="20"/>
      <c r="B157" s="20"/>
      <c r="C157" s="20"/>
      <c r="D157" s="21"/>
      <c r="E157" s="22">
        <f t="shared" si="143"/>
        <v>0</v>
      </c>
      <c r="F157" s="22">
        <f t="shared" si="146"/>
        <v>0</v>
      </c>
      <c r="G157" s="22">
        <f t="shared" si="147"/>
        <v>0</v>
      </c>
      <c r="H157" s="22"/>
      <c r="I157" s="22"/>
      <c r="J157" s="22">
        <f t="shared" si="148"/>
        <v>0</v>
      </c>
      <c r="K157" s="22"/>
      <c r="L157" s="22"/>
      <c r="M157" s="22"/>
      <c r="N157" s="22"/>
      <c r="O157" s="22"/>
      <c r="P157" s="22"/>
      <c r="Q157" s="22">
        <f t="shared" si="149"/>
        <v>0</v>
      </c>
      <c r="R157" s="22"/>
      <c r="S157" s="22"/>
      <c r="T157" s="22"/>
      <c r="U157" s="22"/>
      <c r="V157" s="22">
        <f t="shared" si="150"/>
        <v>0</v>
      </c>
      <c r="W157" s="22"/>
      <c r="X157" s="22"/>
      <c r="Y157" s="22"/>
      <c r="Z157" s="22"/>
      <c r="AA157" s="22"/>
      <c r="AB157" s="22"/>
      <c r="AC157" s="22"/>
      <c r="AD157" s="22"/>
      <c r="AE157" s="22">
        <f t="shared" si="151"/>
        <v>0</v>
      </c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>
        <f t="shared" si="152"/>
        <v>0</v>
      </c>
      <c r="AZ157" s="22">
        <f t="shared" si="153"/>
        <v>0</v>
      </c>
      <c r="BA157" s="22"/>
      <c r="BB157" s="22"/>
      <c r="BC157" s="22">
        <f t="shared" si="154"/>
        <v>0</v>
      </c>
      <c r="BD157" s="22"/>
      <c r="BE157" s="22"/>
      <c r="BF157" s="22"/>
      <c r="BG157" s="22"/>
      <c r="BH157" s="22">
        <f t="shared" si="155"/>
        <v>0</v>
      </c>
      <c r="BI157" s="22"/>
      <c r="BJ157" s="22">
        <f t="shared" si="156"/>
        <v>0</v>
      </c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>
        <f t="shared" si="157"/>
        <v>0</v>
      </c>
      <c r="BV157" s="22"/>
      <c r="BW157" s="22">
        <f>BX157+CK157+CI157</f>
        <v>0</v>
      </c>
      <c r="BX157" s="22">
        <f>BY157+CA157+CF157</f>
        <v>0</v>
      </c>
      <c r="BY157" s="22">
        <f t="shared" si="158"/>
        <v>0</v>
      </c>
      <c r="BZ157" s="22"/>
      <c r="CA157" s="22">
        <f t="shared" si="159"/>
        <v>0</v>
      </c>
      <c r="CB157" s="22"/>
      <c r="CC157" s="22"/>
      <c r="CD157" s="22"/>
      <c r="CE157" s="22"/>
      <c r="CF157" s="22">
        <f t="shared" si="160"/>
        <v>0</v>
      </c>
      <c r="CG157" s="22"/>
      <c r="CH157" s="22"/>
      <c r="CI157" s="22">
        <f t="shared" si="161"/>
        <v>0</v>
      </c>
      <c r="CJ157" s="22"/>
      <c r="CK157" s="22"/>
      <c r="CL157" s="22">
        <f t="shared" si="169"/>
        <v>0</v>
      </c>
      <c r="CM157" s="22">
        <f t="shared" si="169"/>
        <v>0</v>
      </c>
      <c r="CN157" s="22"/>
      <c r="CO157" s="22">
        <f t="shared" si="163"/>
        <v>0</v>
      </c>
      <c r="CP157" s="22">
        <f t="shared" si="164"/>
        <v>0</v>
      </c>
      <c r="CQ157" s="22"/>
      <c r="CR157" s="22"/>
    </row>
    <row r="158" spans="1:96" s="12" customFormat="1" ht="21" customHeight="1" hidden="1">
      <c r="A158" s="14" t="s">
        <v>185</v>
      </c>
      <c r="B158" s="35"/>
      <c r="C158" s="14" t="s">
        <v>1</v>
      </c>
      <c r="D158" s="15" t="s">
        <v>186</v>
      </c>
      <c r="E158" s="16">
        <f t="shared" si="143"/>
        <v>36434418</v>
      </c>
      <c r="F158" s="16">
        <f aca="true" t="shared" si="170" ref="F158:BQ158">F159+F162</f>
        <v>35924145</v>
      </c>
      <c r="G158" s="16">
        <f t="shared" si="170"/>
        <v>35924145</v>
      </c>
      <c r="H158" s="16">
        <f t="shared" si="170"/>
        <v>20446996</v>
      </c>
      <c r="I158" s="16">
        <f t="shared" si="170"/>
        <v>4888923</v>
      </c>
      <c r="J158" s="16">
        <f t="shared" si="170"/>
        <v>549528</v>
      </c>
      <c r="K158" s="16">
        <f t="shared" si="170"/>
        <v>0</v>
      </c>
      <c r="L158" s="16">
        <f t="shared" si="170"/>
        <v>0</v>
      </c>
      <c r="M158" s="16">
        <f t="shared" si="170"/>
        <v>0</v>
      </c>
      <c r="N158" s="16">
        <f t="shared" si="170"/>
        <v>0</v>
      </c>
      <c r="O158" s="16">
        <f t="shared" si="170"/>
        <v>382422</v>
      </c>
      <c r="P158" s="16">
        <f t="shared" si="170"/>
        <v>167106</v>
      </c>
      <c r="Q158" s="16">
        <f t="shared" si="170"/>
        <v>49975</v>
      </c>
      <c r="R158" s="16">
        <f t="shared" si="170"/>
        <v>23274</v>
      </c>
      <c r="S158" s="16">
        <f t="shared" si="170"/>
        <v>26701</v>
      </c>
      <c r="T158" s="16">
        <f t="shared" si="170"/>
        <v>0</v>
      </c>
      <c r="U158" s="16">
        <f t="shared" si="170"/>
        <v>120383</v>
      </c>
      <c r="V158" s="16">
        <f t="shared" si="170"/>
        <v>10866</v>
      </c>
      <c r="W158" s="16">
        <f t="shared" si="170"/>
        <v>0</v>
      </c>
      <c r="X158" s="16">
        <f t="shared" si="170"/>
        <v>0</v>
      </c>
      <c r="Y158" s="16">
        <f t="shared" si="170"/>
        <v>9345</v>
      </c>
      <c r="Z158" s="16">
        <f t="shared" si="170"/>
        <v>0</v>
      </c>
      <c r="AA158" s="16">
        <f t="shared" si="170"/>
        <v>0</v>
      </c>
      <c r="AB158" s="16">
        <f t="shared" si="170"/>
        <v>1521</v>
      </c>
      <c r="AC158" s="16">
        <f t="shared" si="170"/>
        <v>0</v>
      </c>
      <c r="AD158" s="16">
        <f t="shared" si="170"/>
        <v>0</v>
      </c>
      <c r="AE158" s="16">
        <f t="shared" si="170"/>
        <v>9857474</v>
      </c>
      <c r="AF158" s="16">
        <f t="shared" si="170"/>
        <v>0</v>
      </c>
      <c r="AG158" s="16">
        <f t="shared" si="170"/>
        <v>13574</v>
      </c>
      <c r="AH158" s="16">
        <f t="shared" si="170"/>
        <v>4381</v>
      </c>
      <c r="AI158" s="16">
        <f t="shared" si="170"/>
        <v>0</v>
      </c>
      <c r="AJ158" s="16">
        <f t="shared" si="170"/>
        <v>0</v>
      </c>
      <c r="AK158" s="16">
        <f t="shared" si="170"/>
        <v>0</v>
      </c>
      <c r="AL158" s="16">
        <f t="shared" si="170"/>
        <v>15064</v>
      </c>
      <c r="AM158" s="16">
        <f t="shared" si="170"/>
        <v>1820355</v>
      </c>
      <c r="AN158" s="16">
        <f t="shared" si="170"/>
        <v>0</v>
      </c>
      <c r="AO158" s="16">
        <f t="shared" si="170"/>
        <v>4100</v>
      </c>
      <c r="AP158" s="16">
        <f t="shared" si="170"/>
        <v>0</v>
      </c>
      <c r="AQ158" s="16">
        <f t="shared" si="170"/>
        <v>0</v>
      </c>
      <c r="AR158" s="16">
        <f t="shared" si="170"/>
        <v>0</v>
      </c>
      <c r="AS158" s="16">
        <f t="shared" si="170"/>
        <v>0</v>
      </c>
      <c r="AT158" s="16">
        <f t="shared" si="170"/>
        <v>0</v>
      </c>
      <c r="AU158" s="16">
        <f t="shared" si="170"/>
        <v>0</v>
      </c>
      <c r="AV158" s="16">
        <f t="shared" si="170"/>
        <v>0</v>
      </c>
      <c r="AW158" s="16">
        <f t="shared" si="170"/>
        <v>0</v>
      </c>
      <c r="AX158" s="16">
        <f t="shared" si="170"/>
        <v>8000000</v>
      </c>
      <c r="AY158" s="16">
        <f t="shared" si="170"/>
        <v>0</v>
      </c>
      <c r="AZ158" s="16">
        <f t="shared" si="170"/>
        <v>0</v>
      </c>
      <c r="BA158" s="16">
        <f t="shared" si="170"/>
        <v>0</v>
      </c>
      <c r="BB158" s="16">
        <f t="shared" si="170"/>
        <v>0</v>
      </c>
      <c r="BC158" s="16">
        <f t="shared" si="170"/>
        <v>0</v>
      </c>
      <c r="BD158" s="16">
        <f t="shared" si="170"/>
        <v>0</v>
      </c>
      <c r="BE158" s="16">
        <f t="shared" si="170"/>
        <v>0</v>
      </c>
      <c r="BF158" s="16">
        <f t="shared" si="170"/>
        <v>0</v>
      </c>
      <c r="BG158" s="16">
        <f t="shared" si="170"/>
        <v>0</v>
      </c>
      <c r="BH158" s="16">
        <f t="shared" si="170"/>
        <v>0</v>
      </c>
      <c r="BI158" s="16">
        <f t="shared" si="170"/>
        <v>0</v>
      </c>
      <c r="BJ158" s="16">
        <f t="shared" si="170"/>
        <v>0</v>
      </c>
      <c r="BK158" s="16">
        <f t="shared" si="170"/>
        <v>0</v>
      </c>
      <c r="BL158" s="16">
        <f t="shared" si="170"/>
        <v>0</v>
      </c>
      <c r="BM158" s="16">
        <f t="shared" si="170"/>
        <v>0</v>
      </c>
      <c r="BN158" s="16">
        <f t="shared" si="170"/>
        <v>0</v>
      </c>
      <c r="BO158" s="16">
        <f t="shared" si="170"/>
        <v>0</v>
      </c>
      <c r="BP158" s="16">
        <f t="shared" si="170"/>
        <v>0</v>
      </c>
      <c r="BQ158" s="16">
        <f t="shared" si="170"/>
        <v>0</v>
      </c>
      <c r="BR158" s="16">
        <f aca="true" t="shared" si="171" ref="BR158:CR158">BR159+BR162</f>
        <v>0</v>
      </c>
      <c r="BS158" s="16">
        <f t="shared" si="171"/>
        <v>0</v>
      </c>
      <c r="BT158" s="16">
        <f t="shared" si="171"/>
        <v>0</v>
      </c>
      <c r="BU158" s="16">
        <f t="shared" si="171"/>
        <v>0</v>
      </c>
      <c r="BV158" s="16">
        <f t="shared" si="171"/>
        <v>0</v>
      </c>
      <c r="BW158" s="16">
        <f t="shared" si="171"/>
        <v>510273</v>
      </c>
      <c r="BX158" s="16">
        <f t="shared" si="171"/>
        <v>510273</v>
      </c>
      <c r="BY158" s="16">
        <f t="shared" si="171"/>
        <v>510273</v>
      </c>
      <c r="BZ158" s="16">
        <f t="shared" si="171"/>
        <v>510273</v>
      </c>
      <c r="CA158" s="16">
        <f t="shared" si="159"/>
        <v>0</v>
      </c>
      <c r="CB158" s="16">
        <f t="shared" si="171"/>
        <v>0</v>
      </c>
      <c r="CC158" s="16">
        <f t="shared" si="171"/>
        <v>0</v>
      </c>
      <c r="CD158" s="16">
        <f t="shared" si="171"/>
        <v>0</v>
      </c>
      <c r="CE158" s="16">
        <f t="shared" si="171"/>
        <v>0</v>
      </c>
      <c r="CF158" s="16">
        <f t="shared" si="171"/>
        <v>0</v>
      </c>
      <c r="CG158" s="16">
        <f t="shared" si="171"/>
        <v>0</v>
      </c>
      <c r="CH158" s="16">
        <f t="shared" si="171"/>
        <v>0</v>
      </c>
      <c r="CI158" s="16">
        <f t="shared" si="171"/>
        <v>0</v>
      </c>
      <c r="CJ158" s="16">
        <f t="shared" si="171"/>
        <v>0</v>
      </c>
      <c r="CK158" s="16">
        <f t="shared" si="171"/>
        <v>0</v>
      </c>
      <c r="CL158" s="16">
        <f t="shared" si="171"/>
        <v>0</v>
      </c>
      <c r="CM158" s="16">
        <f t="shared" si="171"/>
        <v>0</v>
      </c>
      <c r="CN158" s="16">
        <f t="shared" si="171"/>
        <v>0</v>
      </c>
      <c r="CO158" s="16">
        <f t="shared" si="171"/>
        <v>0</v>
      </c>
      <c r="CP158" s="16">
        <f t="shared" si="171"/>
        <v>0</v>
      </c>
      <c r="CQ158" s="16">
        <f t="shared" si="171"/>
        <v>0</v>
      </c>
      <c r="CR158" s="16">
        <f t="shared" si="171"/>
        <v>0</v>
      </c>
    </row>
    <row r="159" spans="1:96" s="12" customFormat="1" ht="12.75" hidden="1">
      <c r="A159" s="17" t="s">
        <v>187</v>
      </c>
      <c r="B159" s="17" t="s">
        <v>3</v>
      </c>
      <c r="C159" s="17" t="s">
        <v>1</v>
      </c>
      <c r="D159" s="25" t="s">
        <v>188</v>
      </c>
      <c r="E159" s="19">
        <f t="shared" si="143"/>
        <v>27407030</v>
      </c>
      <c r="F159" s="19">
        <f aca="true" t="shared" si="172" ref="F159:BQ159">F160+F161</f>
        <v>27121378</v>
      </c>
      <c r="G159" s="19">
        <f t="shared" si="172"/>
        <v>27121378</v>
      </c>
      <c r="H159" s="19">
        <f t="shared" si="172"/>
        <v>15128070</v>
      </c>
      <c r="I159" s="19">
        <f t="shared" si="172"/>
        <v>3632843</v>
      </c>
      <c r="J159" s="19">
        <f t="shared" si="172"/>
        <v>264759</v>
      </c>
      <c r="K159" s="19">
        <f t="shared" si="172"/>
        <v>0</v>
      </c>
      <c r="L159" s="19">
        <f t="shared" si="172"/>
        <v>0</v>
      </c>
      <c r="M159" s="19">
        <f t="shared" si="172"/>
        <v>0</v>
      </c>
      <c r="N159" s="19">
        <f t="shared" si="172"/>
        <v>0</v>
      </c>
      <c r="O159" s="19">
        <f t="shared" si="172"/>
        <v>253196</v>
      </c>
      <c r="P159" s="19">
        <f t="shared" si="172"/>
        <v>11563</v>
      </c>
      <c r="Q159" s="19">
        <f t="shared" si="172"/>
        <v>3426</v>
      </c>
      <c r="R159" s="19">
        <f t="shared" si="172"/>
        <v>0</v>
      </c>
      <c r="S159" s="19">
        <f t="shared" si="172"/>
        <v>3426</v>
      </c>
      <c r="T159" s="19">
        <f t="shared" si="172"/>
        <v>0</v>
      </c>
      <c r="U159" s="19">
        <f t="shared" si="172"/>
        <v>73392</v>
      </c>
      <c r="V159" s="19">
        <f t="shared" si="172"/>
        <v>10866</v>
      </c>
      <c r="W159" s="19">
        <f t="shared" si="172"/>
        <v>0</v>
      </c>
      <c r="X159" s="19">
        <f t="shared" si="172"/>
        <v>0</v>
      </c>
      <c r="Y159" s="19">
        <f t="shared" si="172"/>
        <v>9345</v>
      </c>
      <c r="Z159" s="19">
        <f t="shared" si="172"/>
        <v>0</v>
      </c>
      <c r="AA159" s="19">
        <f t="shared" si="172"/>
        <v>0</v>
      </c>
      <c r="AB159" s="19">
        <f t="shared" si="172"/>
        <v>1521</v>
      </c>
      <c r="AC159" s="19">
        <f t="shared" si="172"/>
        <v>0</v>
      </c>
      <c r="AD159" s="19">
        <f t="shared" si="172"/>
        <v>0</v>
      </c>
      <c r="AE159" s="19">
        <f t="shared" si="172"/>
        <v>8008022</v>
      </c>
      <c r="AF159" s="19">
        <f t="shared" si="172"/>
        <v>0</v>
      </c>
      <c r="AG159" s="19">
        <f t="shared" si="172"/>
        <v>4596</v>
      </c>
      <c r="AH159" s="19">
        <f t="shared" si="172"/>
        <v>0</v>
      </c>
      <c r="AI159" s="19">
        <f t="shared" si="172"/>
        <v>0</v>
      </c>
      <c r="AJ159" s="19">
        <f t="shared" si="172"/>
        <v>0</v>
      </c>
      <c r="AK159" s="19">
        <f t="shared" si="172"/>
        <v>0</v>
      </c>
      <c r="AL159" s="19">
        <f t="shared" si="172"/>
        <v>3426</v>
      </c>
      <c r="AM159" s="19">
        <f t="shared" si="172"/>
        <v>0</v>
      </c>
      <c r="AN159" s="19">
        <f t="shared" si="172"/>
        <v>0</v>
      </c>
      <c r="AO159" s="19">
        <f t="shared" si="172"/>
        <v>0</v>
      </c>
      <c r="AP159" s="19">
        <f t="shared" si="172"/>
        <v>0</v>
      </c>
      <c r="AQ159" s="19">
        <f t="shared" si="172"/>
        <v>0</v>
      </c>
      <c r="AR159" s="19">
        <f t="shared" si="172"/>
        <v>0</v>
      </c>
      <c r="AS159" s="19">
        <f t="shared" si="172"/>
        <v>0</v>
      </c>
      <c r="AT159" s="19">
        <f t="shared" si="172"/>
        <v>0</v>
      </c>
      <c r="AU159" s="19">
        <f t="shared" si="172"/>
        <v>0</v>
      </c>
      <c r="AV159" s="19">
        <f t="shared" si="172"/>
        <v>0</v>
      </c>
      <c r="AW159" s="19">
        <f t="shared" si="172"/>
        <v>0</v>
      </c>
      <c r="AX159" s="19">
        <f t="shared" si="172"/>
        <v>8000000</v>
      </c>
      <c r="AY159" s="19">
        <f t="shared" si="172"/>
        <v>0</v>
      </c>
      <c r="AZ159" s="19">
        <f t="shared" si="172"/>
        <v>0</v>
      </c>
      <c r="BA159" s="19">
        <f t="shared" si="172"/>
        <v>0</v>
      </c>
      <c r="BB159" s="19">
        <f t="shared" si="172"/>
        <v>0</v>
      </c>
      <c r="BC159" s="19">
        <f t="shared" si="172"/>
        <v>0</v>
      </c>
      <c r="BD159" s="19">
        <f t="shared" si="172"/>
        <v>0</v>
      </c>
      <c r="BE159" s="19">
        <f t="shared" si="172"/>
        <v>0</v>
      </c>
      <c r="BF159" s="19">
        <f t="shared" si="172"/>
        <v>0</v>
      </c>
      <c r="BG159" s="19">
        <f t="shared" si="172"/>
        <v>0</v>
      </c>
      <c r="BH159" s="19">
        <f t="shared" si="172"/>
        <v>0</v>
      </c>
      <c r="BI159" s="19">
        <f t="shared" si="172"/>
        <v>0</v>
      </c>
      <c r="BJ159" s="19">
        <f t="shared" si="172"/>
        <v>0</v>
      </c>
      <c r="BK159" s="19">
        <f t="shared" si="172"/>
        <v>0</v>
      </c>
      <c r="BL159" s="19">
        <f t="shared" si="172"/>
        <v>0</v>
      </c>
      <c r="BM159" s="19">
        <f t="shared" si="172"/>
        <v>0</v>
      </c>
      <c r="BN159" s="19">
        <f t="shared" si="172"/>
        <v>0</v>
      </c>
      <c r="BO159" s="19">
        <f t="shared" si="172"/>
        <v>0</v>
      </c>
      <c r="BP159" s="19">
        <f t="shared" si="172"/>
        <v>0</v>
      </c>
      <c r="BQ159" s="19">
        <f t="shared" si="172"/>
        <v>0</v>
      </c>
      <c r="BR159" s="19">
        <f aca="true" t="shared" si="173" ref="BR159:CR159">BR160+BR161</f>
        <v>0</v>
      </c>
      <c r="BS159" s="19">
        <f t="shared" si="173"/>
        <v>0</v>
      </c>
      <c r="BT159" s="19">
        <f t="shared" si="173"/>
        <v>0</v>
      </c>
      <c r="BU159" s="19">
        <f t="shared" si="173"/>
        <v>0</v>
      </c>
      <c r="BV159" s="19">
        <f t="shared" si="173"/>
        <v>0</v>
      </c>
      <c r="BW159" s="19">
        <f t="shared" si="173"/>
        <v>285652</v>
      </c>
      <c r="BX159" s="19">
        <f t="shared" si="173"/>
        <v>285652</v>
      </c>
      <c r="BY159" s="19">
        <f t="shared" si="173"/>
        <v>285652</v>
      </c>
      <c r="BZ159" s="19">
        <f t="shared" si="173"/>
        <v>285652</v>
      </c>
      <c r="CA159" s="19">
        <f t="shared" si="159"/>
        <v>0</v>
      </c>
      <c r="CB159" s="19">
        <f t="shared" si="173"/>
        <v>0</v>
      </c>
      <c r="CC159" s="19">
        <f t="shared" si="173"/>
        <v>0</v>
      </c>
      <c r="CD159" s="19">
        <f t="shared" si="173"/>
        <v>0</v>
      </c>
      <c r="CE159" s="19">
        <f t="shared" si="173"/>
        <v>0</v>
      </c>
      <c r="CF159" s="19">
        <f t="shared" si="173"/>
        <v>0</v>
      </c>
      <c r="CG159" s="19">
        <f t="shared" si="173"/>
        <v>0</v>
      </c>
      <c r="CH159" s="19">
        <f t="shared" si="173"/>
        <v>0</v>
      </c>
      <c r="CI159" s="19">
        <f t="shared" si="173"/>
        <v>0</v>
      </c>
      <c r="CJ159" s="19">
        <f t="shared" si="173"/>
        <v>0</v>
      </c>
      <c r="CK159" s="19">
        <f t="shared" si="173"/>
        <v>0</v>
      </c>
      <c r="CL159" s="19">
        <f t="shared" si="173"/>
        <v>0</v>
      </c>
      <c r="CM159" s="19">
        <f t="shared" si="173"/>
        <v>0</v>
      </c>
      <c r="CN159" s="19">
        <f t="shared" si="173"/>
        <v>0</v>
      </c>
      <c r="CO159" s="19">
        <f t="shared" si="173"/>
        <v>0</v>
      </c>
      <c r="CP159" s="19">
        <f t="shared" si="173"/>
        <v>0</v>
      </c>
      <c r="CQ159" s="19">
        <f t="shared" si="173"/>
        <v>0</v>
      </c>
      <c r="CR159" s="19">
        <f t="shared" si="173"/>
        <v>0</v>
      </c>
    </row>
    <row r="160" spans="1:96" ht="12.75" hidden="1">
      <c r="A160" s="20" t="s">
        <v>1</v>
      </c>
      <c r="B160" s="20" t="s">
        <v>1</v>
      </c>
      <c r="C160" s="20" t="s">
        <v>35</v>
      </c>
      <c r="D160" s="21" t="s">
        <v>189</v>
      </c>
      <c r="E160" s="22">
        <f t="shared" si="143"/>
        <v>19407030</v>
      </c>
      <c r="F160" s="22">
        <f t="shared" si="146"/>
        <v>19121378</v>
      </c>
      <c r="G160" s="22">
        <f t="shared" si="147"/>
        <v>19121378</v>
      </c>
      <c r="H160" s="22">
        <v>15128070</v>
      </c>
      <c r="I160" s="22">
        <v>3632843</v>
      </c>
      <c r="J160" s="22">
        <f t="shared" si="148"/>
        <v>264759</v>
      </c>
      <c r="K160" s="22">
        <v>0</v>
      </c>
      <c r="L160" s="22">
        <v>0</v>
      </c>
      <c r="M160" s="22">
        <v>0</v>
      </c>
      <c r="N160" s="22">
        <v>0</v>
      </c>
      <c r="O160" s="22">
        <v>253196</v>
      </c>
      <c r="P160" s="22">
        <v>11563</v>
      </c>
      <c r="Q160" s="22">
        <f t="shared" si="149"/>
        <v>3426</v>
      </c>
      <c r="R160" s="22">
        <v>0</v>
      </c>
      <c r="S160" s="22">
        <v>3426</v>
      </c>
      <c r="T160" s="22">
        <v>0</v>
      </c>
      <c r="U160" s="22">
        <v>73392</v>
      </c>
      <c r="V160" s="22">
        <f t="shared" si="150"/>
        <v>10866</v>
      </c>
      <c r="W160" s="22">
        <v>0</v>
      </c>
      <c r="X160" s="22">
        <v>0</v>
      </c>
      <c r="Y160" s="22">
        <v>9345</v>
      </c>
      <c r="Z160" s="22">
        <v>0</v>
      </c>
      <c r="AA160" s="22">
        <v>0</v>
      </c>
      <c r="AB160" s="22">
        <v>1521</v>
      </c>
      <c r="AC160" s="22">
        <v>0</v>
      </c>
      <c r="AD160" s="22">
        <v>0</v>
      </c>
      <c r="AE160" s="22">
        <f t="shared" si="151"/>
        <v>8022</v>
      </c>
      <c r="AF160" s="22">
        <v>0</v>
      </c>
      <c r="AG160" s="22">
        <v>4596</v>
      </c>
      <c r="AH160" s="22">
        <v>0</v>
      </c>
      <c r="AI160" s="22">
        <v>0</v>
      </c>
      <c r="AJ160" s="22">
        <v>0</v>
      </c>
      <c r="AK160" s="22">
        <v>0</v>
      </c>
      <c r="AL160" s="22">
        <v>3426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f t="shared" si="152"/>
        <v>0</v>
      </c>
      <c r="AZ160" s="22">
        <f t="shared" si="153"/>
        <v>0</v>
      </c>
      <c r="BA160" s="22">
        <v>0</v>
      </c>
      <c r="BB160" s="22">
        <v>0</v>
      </c>
      <c r="BC160" s="22">
        <f t="shared" si="154"/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f t="shared" si="155"/>
        <v>0</v>
      </c>
      <c r="BI160" s="22">
        <v>0</v>
      </c>
      <c r="BJ160" s="22">
        <f t="shared" si="156"/>
        <v>0</v>
      </c>
      <c r="BK160" s="22">
        <v>0</v>
      </c>
      <c r="BL160" s="22">
        <v>0</v>
      </c>
      <c r="BM160" s="22">
        <v>0</v>
      </c>
      <c r="BN160" s="22">
        <v>0</v>
      </c>
      <c r="BO160" s="22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f t="shared" si="157"/>
        <v>0</v>
      </c>
      <c r="BV160" s="22">
        <v>0</v>
      </c>
      <c r="BW160" s="22">
        <f>BX160+CK160+CI160</f>
        <v>285652</v>
      </c>
      <c r="BX160" s="22">
        <f>BY160+CA160+CF160</f>
        <v>285652</v>
      </c>
      <c r="BY160" s="22">
        <f t="shared" si="158"/>
        <v>285652</v>
      </c>
      <c r="BZ160" s="22">
        <v>285652</v>
      </c>
      <c r="CA160" s="22">
        <f t="shared" si="159"/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f t="shared" si="160"/>
        <v>0</v>
      </c>
      <c r="CG160" s="22">
        <v>0</v>
      </c>
      <c r="CH160" s="22">
        <v>0</v>
      </c>
      <c r="CI160" s="22">
        <f t="shared" si="161"/>
        <v>0</v>
      </c>
      <c r="CJ160" s="22">
        <v>0</v>
      </c>
      <c r="CK160" s="22">
        <v>0</v>
      </c>
      <c r="CL160" s="22">
        <f>CM160</f>
        <v>0</v>
      </c>
      <c r="CM160" s="22">
        <f>CN160</f>
        <v>0</v>
      </c>
      <c r="CN160" s="22">
        <v>0</v>
      </c>
      <c r="CO160" s="22">
        <f t="shared" si="163"/>
        <v>0</v>
      </c>
      <c r="CP160" s="22">
        <f t="shared" si="164"/>
        <v>0</v>
      </c>
      <c r="CQ160" s="22">
        <v>0</v>
      </c>
      <c r="CR160" s="22">
        <v>0</v>
      </c>
    </row>
    <row r="161" spans="1:96" ht="12.75" hidden="1">
      <c r="A161" s="20" t="s">
        <v>1</v>
      </c>
      <c r="B161" s="20" t="s">
        <v>1</v>
      </c>
      <c r="C161" s="20" t="s">
        <v>37</v>
      </c>
      <c r="D161" s="21" t="s">
        <v>190</v>
      </c>
      <c r="E161" s="22">
        <f t="shared" si="143"/>
        <v>8000000</v>
      </c>
      <c r="F161" s="22">
        <f t="shared" si="146"/>
        <v>8000000</v>
      </c>
      <c r="G161" s="22">
        <f t="shared" si="147"/>
        <v>8000000</v>
      </c>
      <c r="H161" s="22">
        <v>0</v>
      </c>
      <c r="I161" s="22">
        <v>0</v>
      </c>
      <c r="J161" s="22">
        <f t="shared" si="148"/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f t="shared" si="149"/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f t="shared" si="150"/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f t="shared" si="151"/>
        <v>8000000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0</v>
      </c>
      <c r="AV161" s="22">
        <v>0</v>
      </c>
      <c r="AW161" s="22">
        <v>0</v>
      </c>
      <c r="AX161" s="22">
        <v>8000000</v>
      </c>
      <c r="AY161" s="22">
        <f t="shared" si="152"/>
        <v>0</v>
      </c>
      <c r="AZ161" s="22">
        <f t="shared" si="153"/>
        <v>0</v>
      </c>
      <c r="BA161" s="22">
        <v>0</v>
      </c>
      <c r="BB161" s="22">
        <v>0</v>
      </c>
      <c r="BC161" s="22">
        <f t="shared" si="154"/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f t="shared" si="155"/>
        <v>0</v>
      </c>
      <c r="BI161" s="22">
        <v>0</v>
      </c>
      <c r="BJ161" s="22">
        <f t="shared" si="156"/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f t="shared" si="157"/>
        <v>0</v>
      </c>
      <c r="BV161" s="22">
        <v>0</v>
      </c>
      <c r="BW161" s="22">
        <f>BX161+CK161+CI161</f>
        <v>0</v>
      </c>
      <c r="BX161" s="22">
        <f>BY161+CA161+CF161</f>
        <v>0</v>
      </c>
      <c r="BY161" s="22">
        <f t="shared" si="158"/>
        <v>0</v>
      </c>
      <c r="BZ161" s="22">
        <v>0</v>
      </c>
      <c r="CA161" s="22">
        <f t="shared" si="159"/>
        <v>0</v>
      </c>
      <c r="CB161" s="22">
        <v>0</v>
      </c>
      <c r="CC161" s="22">
        <v>0</v>
      </c>
      <c r="CD161" s="22">
        <v>0</v>
      </c>
      <c r="CE161" s="22">
        <v>0</v>
      </c>
      <c r="CF161" s="22">
        <f t="shared" si="160"/>
        <v>0</v>
      </c>
      <c r="CG161" s="22">
        <v>0</v>
      </c>
      <c r="CH161" s="22">
        <v>0</v>
      </c>
      <c r="CI161" s="22">
        <f t="shared" si="161"/>
        <v>0</v>
      </c>
      <c r="CJ161" s="22">
        <v>0</v>
      </c>
      <c r="CK161" s="22">
        <v>0</v>
      </c>
      <c r="CL161" s="22">
        <f>CM161</f>
        <v>0</v>
      </c>
      <c r="CM161" s="22">
        <f>CN161</f>
        <v>0</v>
      </c>
      <c r="CN161" s="22">
        <v>0</v>
      </c>
      <c r="CO161" s="22">
        <f t="shared" si="163"/>
        <v>0</v>
      </c>
      <c r="CP161" s="22">
        <f t="shared" si="164"/>
        <v>0</v>
      </c>
      <c r="CQ161" s="22">
        <v>0</v>
      </c>
      <c r="CR161" s="22">
        <v>0</v>
      </c>
    </row>
    <row r="162" spans="1:96" s="12" customFormat="1" ht="12.75" hidden="1">
      <c r="A162" s="17" t="s">
        <v>187</v>
      </c>
      <c r="B162" s="17" t="s">
        <v>7</v>
      </c>
      <c r="C162" s="17" t="s">
        <v>1</v>
      </c>
      <c r="D162" s="18" t="s">
        <v>191</v>
      </c>
      <c r="E162" s="19">
        <f t="shared" si="143"/>
        <v>9027388</v>
      </c>
      <c r="F162" s="19">
        <f aca="true" t="shared" si="174" ref="F162:BQ162">F163+F164</f>
        <v>8802767</v>
      </c>
      <c r="G162" s="19">
        <f t="shared" si="174"/>
        <v>8802767</v>
      </c>
      <c r="H162" s="19">
        <f t="shared" si="174"/>
        <v>5318926</v>
      </c>
      <c r="I162" s="19">
        <f t="shared" si="174"/>
        <v>1256080</v>
      </c>
      <c r="J162" s="19">
        <f t="shared" si="174"/>
        <v>284769</v>
      </c>
      <c r="K162" s="19">
        <f t="shared" si="174"/>
        <v>0</v>
      </c>
      <c r="L162" s="19">
        <f t="shared" si="174"/>
        <v>0</v>
      </c>
      <c r="M162" s="19">
        <f t="shared" si="174"/>
        <v>0</v>
      </c>
      <c r="N162" s="19">
        <f t="shared" si="174"/>
        <v>0</v>
      </c>
      <c r="O162" s="19">
        <f t="shared" si="174"/>
        <v>129226</v>
      </c>
      <c r="P162" s="19">
        <f t="shared" si="174"/>
        <v>155543</v>
      </c>
      <c r="Q162" s="19">
        <f t="shared" si="174"/>
        <v>46549</v>
      </c>
      <c r="R162" s="19">
        <f t="shared" si="174"/>
        <v>23274</v>
      </c>
      <c r="S162" s="19">
        <f t="shared" si="174"/>
        <v>23275</v>
      </c>
      <c r="T162" s="19">
        <f t="shared" si="174"/>
        <v>0</v>
      </c>
      <c r="U162" s="19">
        <f t="shared" si="174"/>
        <v>46991</v>
      </c>
      <c r="V162" s="19">
        <f t="shared" si="174"/>
        <v>0</v>
      </c>
      <c r="W162" s="19">
        <f t="shared" si="174"/>
        <v>0</v>
      </c>
      <c r="X162" s="19">
        <f t="shared" si="174"/>
        <v>0</v>
      </c>
      <c r="Y162" s="19">
        <f t="shared" si="174"/>
        <v>0</v>
      </c>
      <c r="Z162" s="19">
        <f t="shared" si="174"/>
        <v>0</v>
      </c>
      <c r="AA162" s="19">
        <f t="shared" si="174"/>
        <v>0</v>
      </c>
      <c r="AB162" s="19">
        <f t="shared" si="174"/>
        <v>0</v>
      </c>
      <c r="AC162" s="19">
        <f t="shared" si="174"/>
        <v>0</v>
      </c>
      <c r="AD162" s="19">
        <f t="shared" si="174"/>
        <v>0</v>
      </c>
      <c r="AE162" s="19">
        <f t="shared" si="174"/>
        <v>1849452</v>
      </c>
      <c r="AF162" s="19">
        <f t="shared" si="174"/>
        <v>0</v>
      </c>
      <c r="AG162" s="19">
        <f t="shared" si="174"/>
        <v>8978</v>
      </c>
      <c r="AH162" s="19">
        <f t="shared" si="174"/>
        <v>4381</v>
      </c>
      <c r="AI162" s="19">
        <f t="shared" si="174"/>
        <v>0</v>
      </c>
      <c r="AJ162" s="19">
        <f t="shared" si="174"/>
        <v>0</v>
      </c>
      <c r="AK162" s="19">
        <f t="shared" si="174"/>
        <v>0</v>
      </c>
      <c r="AL162" s="19">
        <f t="shared" si="174"/>
        <v>11638</v>
      </c>
      <c r="AM162" s="19">
        <f t="shared" si="174"/>
        <v>1820355</v>
      </c>
      <c r="AN162" s="19">
        <f t="shared" si="174"/>
        <v>0</v>
      </c>
      <c r="AO162" s="19">
        <f t="shared" si="174"/>
        <v>4100</v>
      </c>
      <c r="AP162" s="19">
        <f t="shared" si="174"/>
        <v>0</v>
      </c>
      <c r="AQ162" s="19">
        <f t="shared" si="174"/>
        <v>0</v>
      </c>
      <c r="AR162" s="19">
        <f t="shared" si="174"/>
        <v>0</v>
      </c>
      <c r="AS162" s="19">
        <f t="shared" si="174"/>
        <v>0</v>
      </c>
      <c r="AT162" s="19">
        <f t="shared" si="174"/>
        <v>0</v>
      </c>
      <c r="AU162" s="19">
        <f t="shared" si="174"/>
        <v>0</v>
      </c>
      <c r="AV162" s="19">
        <f t="shared" si="174"/>
        <v>0</v>
      </c>
      <c r="AW162" s="19">
        <f t="shared" si="174"/>
        <v>0</v>
      </c>
      <c r="AX162" s="19">
        <f t="shared" si="174"/>
        <v>0</v>
      </c>
      <c r="AY162" s="19">
        <f t="shared" si="174"/>
        <v>0</v>
      </c>
      <c r="AZ162" s="19">
        <f t="shared" si="174"/>
        <v>0</v>
      </c>
      <c r="BA162" s="19">
        <f t="shared" si="174"/>
        <v>0</v>
      </c>
      <c r="BB162" s="19">
        <f t="shared" si="174"/>
        <v>0</v>
      </c>
      <c r="BC162" s="19">
        <f t="shared" si="174"/>
        <v>0</v>
      </c>
      <c r="BD162" s="19">
        <f t="shared" si="174"/>
        <v>0</v>
      </c>
      <c r="BE162" s="19">
        <f t="shared" si="174"/>
        <v>0</v>
      </c>
      <c r="BF162" s="19">
        <f t="shared" si="174"/>
        <v>0</v>
      </c>
      <c r="BG162" s="19">
        <f t="shared" si="174"/>
        <v>0</v>
      </c>
      <c r="BH162" s="19">
        <f t="shared" si="174"/>
        <v>0</v>
      </c>
      <c r="BI162" s="19">
        <f t="shared" si="174"/>
        <v>0</v>
      </c>
      <c r="BJ162" s="19">
        <f t="shared" si="174"/>
        <v>0</v>
      </c>
      <c r="BK162" s="19">
        <f t="shared" si="174"/>
        <v>0</v>
      </c>
      <c r="BL162" s="19">
        <f t="shared" si="174"/>
        <v>0</v>
      </c>
      <c r="BM162" s="19">
        <f t="shared" si="174"/>
        <v>0</v>
      </c>
      <c r="BN162" s="19">
        <f t="shared" si="174"/>
        <v>0</v>
      </c>
      <c r="BO162" s="19">
        <f t="shared" si="174"/>
        <v>0</v>
      </c>
      <c r="BP162" s="19">
        <f t="shared" si="174"/>
        <v>0</v>
      </c>
      <c r="BQ162" s="19">
        <f t="shared" si="174"/>
        <v>0</v>
      </c>
      <c r="BR162" s="19">
        <f aca="true" t="shared" si="175" ref="BR162:CR162">BR163+BR164</f>
        <v>0</v>
      </c>
      <c r="BS162" s="19">
        <f t="shared" si="175"/>
        <v>0</v>
      </c>
      <c r="BT162" s="19">
        <f t="shared" si="175"/>
        <v>0</v>
      </c>
      <c r="BU162" s="19">
        <f t="shared" si="175"/>
        <v>0</v>
      </c>
      <c r="BV162" s="19">
        <f t="shared" si="175"/>
        <v>0</v>
      </c>
      <c r="BW162" s="19">
        <f t="shared" si="175"/>
        <v>224621</v>
      </c>
      <c r="BX162" s="19">
        <f t="shared" si="175"/>
        <v>224621</v>
      </c>
      <c r="BY162" s="19">
        <f t="shared" si="175"/>
        <v>224621</v>
      </c>
      <c r="BZ162" s="19">
        <f t="shared" si="175"/>
        <v>224621</v>
      </c>
      <c r="CA162" s="19">
        <f t="shared" si="159"/>
        <v>0</v>
      </c>
      <c r="CB162" s="19">
        <f t="shared" si="175"/>
        <v>0</v>
      </c>
      <c r="CC162" s="19">
        <f t="shared" si="175"/>
        <v>0</v>
      </c>
      <c r="CD162" s="19">
        <f t="shared" si="175"/>
        <v>0</v>
      </c>
      <c r="CE162" s="19">
        <f t="shared" si="175"/>
        <v>0</v>
      </c>
      <c r="CF162" s="19">
        <f t="shared" si="175"/>
        <v>0</v>
      </c>
      <c r="CG162" s="19">
        <f t="shared" si="175"/>
        <v>0</v>
      </c>
      <c r="CH162" s="19">
        <f t="shared" si="175"/>
        <v>0</v>
      </c>
      <c r="CI162" s="19">
        <f t="shared" si="175"/>
        <v>0</v>
      </c>
      <c r="CJ162" s="19">
        <f t="shared" si="175"/>
        <v>0</v>
      </c>
      <c r="CK162" s="19">
        <f t="shared" si="175"/>
        <v>0</v>
      </c>
      <c r="CL162" s="19">
        <f t="shared" si="175"/>
        <v>0</v>
      </c>
      <c r="CM162" s="19">
        <f t="shared" si="175"/>
        <v>0</v>
      </c>
      <c r="CN162" s="19">
        <f t="shared" si="175"/>
        <v>0</v>
      </c>
      <c r="CO162" s="19">
        <f t="shared" si="175"/>
        <v>0</v>
      </c>
      <c r="CP162" s="19">
        <f t="shared" si="175"/>
        <v>0</v>
      </c>
      <c r="CQ162" s="19">
        <f t="shared" si="175"/>
        <v>0</v>
      </c>
      <c r="CR162" s="19">
        <f t="shared" si="175"/>
        <v>0</v>
      </c>
    </row>
    <row r="163" spans="1:96" ht="12.75" hidden="1">
      <c r="A163" s="20" t="s">
        <v>1</v>
      </c>
      <c r="B163" s="20" t="s">
        <v>1</v>
      </c>
      <c r="C163" s="20" t="s">
        <v>17</v>
      </c>
      <c r="D163" s="23" t="s">
        <v>192</v>
      </c>
      <c r="E163" s="22">
        <f t="shared" si="143"/>
        <v>164034</v>
      </c>
      <c r="F163" s="22">
        <f t="shared" si="146"/>
        <v>164034</v>
      </c>
      <c r="G163" s="22">
        <f t="shared" si="147"/>
        <v>164034</v>
      </c>
      <c r="H163" s="22">
        <v>132285</v>
      </c>
      <c r="I163" s="22">
        <v>31749</v>
      </c>
      <c r="J163" s="22">
        <f t="shared" si="148"/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f t="shared" si="149"/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f t="shared" si="150"/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f t="shared" si="151"/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2">
        <v>0</v>
      </c>
      <c r="AX163" s="22">
        <v>0</v>
      </c>
      <c r="AY163" s="22">
        <f t="shared" si="152"/>
        <v>0</v>
      </c>
      <c r="AZ163" s="22">
        <f t="shared" si="153"/>
        <v>0</v>
      </c>
      <c r="BA163" s="22">
        <v>0</v>
      </c>
      <c r="BB163" s="22">
        <v>0</v>
      </c>
      <c r="BC163" s="22">
        <f t="shared" si="154"/>
        <v>0</v>
      </c>
      <c r="BD163" s="22">
        <v>0</v>
      </c>
      <c r="BE163" s="22">
        <v>0</v>
      </c>
      <c r="BF163" s="22">
        <v>0</v>
      </c>
      <c r="BG163" s="22">
        <v>0</v>
      </c>
      <c r="BH163" s="22">
        <f t="shared" si="155"/>
        <v>0</v>
      </c>
      <c r="BI163" s="22">
        <v>0</v>
      </c>
      <c r="BJ163" s="22">
        <f t="shared" si="156"/>
        <v>0</v>
      </c>
      <c r="BK163" s="22">
        <v>0</v>
      </c>
      <c r="BL163" s="22">
        <v>0</v>
      </c>
      <c r="BM163" s="22">
        <v>0</v>
      </c>
      <c r="BN163" s="22">
        <v>0</v>
      </c>
      <c r="BO163" s="22">
        <v>0</v>
      </c>
      <c r="BP163" s="22">
        <v>0</v>
      </c>
      <c r="BQ163" s="22">
        <v>0</v>
      </c>
      <c r="BR163" s="22">
        <v>0</v>
      </c>
      <c r="BS163" s="22">
        <v>0</v>
      </c>
      <c r="BT163" s="22">
        <v>0</v>
      </c>
      <c r="BU163" s="22">
        <f t="shared" si="157"/>
        <v>0</v>
      </c>
      <c r="BV163" s="22">
        <v>0</v>
      </c>
      <c r="BW163" s="22">
        <f>BX163+CK163+CI163</f>
        <v>0</v>
      </c>
      <c r="BX163" s="22">
        <f>BY163+CA163+CF163</f>
        <v>0</v>
      </c>
      <c r="BY163" s="22">
        <f t="shared" si="158"/>
        <v>0</v>
      </c>
      <c r="BZ163" s="22">
        <v>0</v>
      </c>
      <c r="CA163" s="22">
        <f t="shared" si="159"/>
        <v>0</v>
      </c>
      <c r="CB163" s="22">
        <v>0</v>
      </c>
      <c r="CC163" s="22">
        <v>0</v>
      </c>
      <c r="CD163" s="22">
        <v>0</v>
      </c>
      <c r="CE163" s="22">
        <v>0</v>
      </c>
      <c r="CF163" s="22">
        <f t="shared" si="160"/>
        <v>0</v>
      </c>
      <c r="CG163" s="22">
        <v>0</v>
      </c>
      <c r="CH163" s="22">
        <v>0</v>
      </c>
      <c r="CI163" s="22">
        <f t="shared" si="161"/>
        <v>0</v>
      </c>
      <c r="CJ163" s="22">
        <v>0</v>
      </c>
      <c r="CK163" s="22">
        <v>0</v>
      </c>
      <c r="CL163" s="22">
        <f aca="true" t="shared" si="176" ref="CL163:CM165">CM163</f>
        <v>0</v>
      </c>
      <c r="CM163" s="22">
        <f t="shared" si="176"/>
        <v>0</v>
      </c>
      <c r="CN163" s="22">
        <v>0</v>
      </c>
      <c r="CO163" s="22">
        <f t="shared" si="163"/>
        <v>0</v>
      </c>
      <c r="CP163" s="22">
        <f t="shared" si="164"/>
        <v>0</v>
      </c>
      <c r="CQ163" s="22">
        <v>0</v>
      </c>
      <c r="CR163" s="22">
        <v>0</v>
      </c>
    </row>
    <row r="164" spans="1:96" ht="12.75" hidden="1">
      <c r="A164" s="20" t="s">
        <v>1</v>
      </c>
      <c r="B164" s="20" t="s">
        <v>1</v>
      </c>
      <c r="C164" s="20" t="s">
        <v>35</v>
      </c>
      <c r="D164" s="21" t="s">
        <v>193</v>
      </c>
      <c r="E164" s="22">
        <f t="shared" si="143"/>
        <v>8863354</v>
      </c>
      <c r="F164" s="22">
        <f t="shared" si="146"/>
        <v>8638733</v>
      </c>
      <c r="G164" s="22">
        <f t="shared" si="147"/>
        <v>8638733</v>
      </c>
      <c r="H164" s="22">
        <v>5186641</v>
      </c>
      <c r="I164" s="22">
        <v>1224331</v>
      </c>
      <c r="J164" s="22">
        <f t="shared" si="148"/>
        <v>284769</v>
      </c>
      <c r="K164" s="22">
        <v>0</v>
      </c>
      <c r="L164" s="22">
        <v>0</v>
      </c>
      <c r="M164" s="22">
        <v>0</v>
      </c>
      <c r="N164" s="22">
        <v>0</v>
      </c>
      <c r="O164" s="22">
        <v>129226</v>
      </c>
      <c r="P164" s="22">
        <v>155543</v>
      </c>
      <c r="Q164" s="22">
        <f t="shared" si="149"/>
        <v>46549</v>
      </c>
      <c r="R164" s="22">
        <v>23274</v>
      </c>
      <c r="S164" s="22">
        <v>23275</v>
      </c>
      <c r="T164" s="22">
        <v>0</v>
      </c>
      <c r="U164" s="22">
        <v>46991</v>
      </c>
      <c r="V164" s="22">
        <f t="shared" si="150"/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f t="shared" si="151"/>
        <v>1849452</v>
      </c>
      <c r="AF164" s="22">
        <v>0</v>
      </c>
      <c r="AG164" s="22">
        <v>8978</v>
      </c>
      <c r="AH164" s="22">
        <v>4381</v>
      </c>
      <c r="AI164" s="22">
        <v>0</v>
      </c>
      <c r="AJ164" s="22">
        <v>0</v>
      </c>
      <c r="AK164" s="22">
        <v>0</v>
      </c>
      <c r="AL164" s="22">
        <v>11638</v>
      </c>
      <c r="AM164" s="22">
        <v>1820355</v>
      </c>
      <c r="AN164" s="22">
        <v>0</v>
      </c>
      <c r="AO164" s="22">
        <v>4100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f t="shared" si="152"/>
        <v>0</v>
      </c>
      <c r="AZ164" s="22">
        <f t="shared" si="153"/>
        <v>0</v>
      </c>
      <c r="BA164" s="22">
        <v>0</v>
      </c>
      <c r="BB164" s="22">
        <v>0</v>
      </c>
      <c r="BC164" s="22">
        <f t="shared" si="154"/>
        <v>0</v>
      </c>
      <c r="BD164" s="22">
        <v>0</v>
      </c>
      <c r="BE164" s="22">
        <v>0</v>
      </c>
      <c r="BF164" s="22">
        <v>0</v>
      </c>
      <c r="BG164" s="22">
        <v>0</v>
      </c>
      <c r="BH164" s="22">
        <f t="shared" si="155"/>
        <v>0</v>
      </c>
      <c r="BI164" s="22">
        <v>0</v>
      </c>
      <c r="BJ164" s="22">
        <f t="shared" si="156"/>
        <v>0</v>
      </c>
      <c r="BK164" s="22">
        <v>0</v>
      </c>
      <c r="BL164" s="22">
        <v>0</v>
      </c>
      <c r="BM164" s="22">
        <v>0</v>
      </c>
      <c r="BN164" s="22">
        <v>0</v>
      </c>
      <c r="BO164" s="22">
        <v>0</v>
      </c>
      <c r="BP164" s="22">
        <v>0</v>
      </c>
      <c r="BQ164" s="22">
        <v>0</v>
      </c>
      <c r="BR164" s="22">
        <v>0</v>
      </c>
      <c r="BS164" s="22">
        <v>0</v>
      </c>
      <c r="BT164" s="22">
        <v>0</v>
      </c>
      <c r="BU164" s="22">
        <f t="shared" si="157"/>
        <v>0</v>
      </c>
      <c r="BV164" s="22">
        <v>0</v>
      </c>
      <c r="BW164" s="22">
        <f>BX164+CK164+CI164</f>
        <v>224621</v>
      </c>
      <c r="BX164" s="22">
        <f>BY164+CA164+CF164</f>
        <v>224621</v>
      </c>
      <c r="BY164" s="22">
        <f t="shared" si="158"/>
        <v>224621</v>
      </c>
      <c r="BZ164" s="22">
        <v>224621</v>
      </c>
      <c r="CA164" s="22">
        <f t="shared" si="159"/>
        <v>0</v>
      </c>
      <c r="CB164" s="22">
        <v>0</v>
      </c>
      <c r="CC164" s="22">
        <v>0</v>
      </c>
      <c r="CD164" s="22">
        <v>0</v>
      </c>
      <c r="CE164" s="22">
        <v>0</v>
      </c>
      <c r="CF164" s="22">
        <f t="shared" si="160"/>
        <v>0</v>
      </c>
      <c r="CG164" s="22">
        <v>0</v>
      </c>
      <c r="CH164" s="22">
        <v>0</v>
      </c>
      <c r="CI164" s="22">
        <f t="shared" si="161"/>
        <v>0</v>
      </c>
      <c r="CJ164" s="22">
        <v>0</v>
      </c>
      <c r="CK164" s="22">
        <v>0</v>
      </c>
      <c r="CL164" s="22">
        <f t="shared" si="176"/>
        <v>0</v>
      </c>
      <c r="CM164" s="22">
        <f t="shared" si="176"/>
        <v>0</v>
      </c>
      <c r="CN164" s="22">
        <v>0</v>
      </c>
      <c r="CO164" s="22">
        <f t="shared" si="163"/>
        <v>0</v>
      </c>
      <c r="CP164" s="22">
        <f t="shared" si="164"/>
        <v>0</v>
      </c>
      <c r="CQ164" s="22">
        <v>0</v>
      </c>
      <c r="CR164" s="22">
        <v>0</v>
      </c>
    </row>
    <row r="165" spans="1:96" ht="12.75" hidden="1">
      <c r="A165" s="20"/>
      <c r="B165" s="20"/>
      <c r="C165" s="20"/>
      <c r="D165" s="21"/>
      <c r="E165" s="22">
        <f t="shared" si="143"/>
        <v>0</v>
      </c>
      <c r="F165" s="22">
        <f t="shared" si="146"/>
        <v>0</v>
      </c>
      <c r="G165" s="22">
        <f t="shared" si="147"/>
        <v>0</v>
      </c>
      <c r="H165" s="22"/>
      <c r="I165" s="22"/>
      <c r="J165" s="22">
        <f t="shared" si="148"/>
        <v>0</v>
      </c>
      <c r="K165" s="22"/>
      <c r="L165" s="22"/>
      <c r="M165" s="22"/>
      <c r="N165" s="22"/>
      <c r="O165" s="22"/>
      <c r="P165" s="22"/>
      <c r="Q165" s="22">
        <f t="shared" si="149"/>
        <v>0</v>
      </c>
      <c r="R165" s="22"/>
      <c r="S165" s="22"/>
      <c r="T165" s="22"/>
      <c r="U165" s="22"/>
      <c r="V165" s="22">
        <f t="shared" si="150"/>
        <v>0</v>
      </c>
      <c r="W165" s="22"/>
      <c r="X165" s="22"/>
      <c r="Y165" s="22"/>
      <c r="Z165" s="22"/>
      <c r="AA165" s="22"/>
      <c r="AB165" s="22"/>
      <c r="AC165" s="22"/>
      <c r="AD165" s="22"/>
      <c r="AE165" s="22">
        <f t="shared" si="151"/>
        <v>0</v>
      </c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>
        <f t="shared" si="152"/>
        <v>0</v>
      </c>
      <c r="AZ165" s="22">
        <f t="shared" si="153"/>
        <v>0</v>
      </c>
      <c r="BA165" s="22"/>
      <c r="BB165" s="22"/>
      <c r="BC165" s="22">
        <f t="shared" si="154"/>
        <v>0</v>
      </c>
      <c r="BD165" s="22"/>
      <c r="BE165" s="22"/>
      <c r="BF165" s="22"/>
      <c r="BG165" s="22"/>
      <c r="BH165" s="22">
        <f t="shared" si="155"/>
        <v>0</v>
      </c>
      <c r="BI165" s="22"/>
      <c r="BJ165" s="22">
        <f t="shared" si="156"/>
        <v>0</v>
      </c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>
        <f t="shared" si="157"/>
        <v>0</v>
      </c>
      <c r="BV165" s="22"/>
      <c r="BW165" s="22">
        <f>BX165+CK165+CI165</f>
        <v>0</v>
      </c>
      <c r="BX165" s="22">
        <f>BY165+CA165+CF165</f>
        <v>0</v>
      </c>
      <c r="BY165" s="22">
        <f t="shared" si="158"/>
        <v>0</v>
      </c>
      <c r="BZ165" s="22"/>
      <c r="CA165" s="22">
        <f t="shared" si="159"/>
        <v>0</v>
      </c>
      <c r="CB165" s="22"/>
      <c r="CC165" s="22"/>
      <c r="CD165" s="22"/>
      <c r="CE165" s="22"/>
      <c r="CF165" s="22">
        <f t="shared" si="160"/>
        <v>0</v>
      </c>
      <c r="CG165" s="22"/>
      <c r="CH165" s="22"/>
      <c r="CI165" s="22">
        <f t="shared" si="161"/>
        <v>0</v>
      </c>
      <c r="CJ165" s="22"/>
      <c r="CK165" s="22"/>
      <c r="CL165" s="22">
        <f t="shared" si="176"/>
        <v>0</v>
      </c>
      <c r="CM165" s="22">
        <f t="shared" si="176"/>
        <v>0</v>
      </c>
      <c r="CN165" s="22"/>
      <c r="CO165" s="22">
        <f t="shared" si="163"/>
        <v>0</v>
      </c>
      <c r="CP165" s="22">
        <f t="shared" si="164"/>
        <v>0</v>
      </c>
      <c r="CQ165" s="22"/>
      <c r="CR165" s="22"/>
    </row>
    <row r="166" spans="1:96" s="12" customFormat="1" ht="21" customHeight="1" hidden="1">
      <c r="A166" s="14" t="s">
        <v>194</v>
      </c>
      <c r="B166" s="35"/>
      <c r="C166" s="14" t="s">
        <v>1</v>
      </c>
      <c r="D166" s="24" t="s">
        <v>195</v>
      </c>
      <c r="E166" s="16">
        <f t="shared" si="143"/>
        <v>530115640</v>
      </c>
      <c r="F166" s="16">
        <f aca="true" t="shared" si="177" ref="F166:BQ166">F167+F169+F172+F176+F178</f>
        <v>528762760</v>
      </c>
      <c r="G166" s="16">
        <f t="shared" si="177"/>
        <v>528071843</v>
      </c>
      <c r="H166" s="16">
        <f t="shared" si="177"/>
        <v>314446776</v>
      </c>
      <c r="I166" s="16">
        <f t="shared" si="177"/>
        <v>73552580</v>
      </c>
      <c r="J166" s="16">
        <f t="shared" si="177"/>
        <v>113711970</v>
      </c>
      <c r="K166" s="16">
        <f t="shared" si="177"/>
        <v>89488949</v>
      </c>
      <c r="L166" s="16">
        <f t="shared" si="177"/>
        <v>531986</v>
      </c>
      <c r="M166" s="16">
        <f t="shared" si="177"/>
        <v>15459164</v>
      </c>
      <c r="N166" s="16">
        <f t="shared" si="177"/>
        <v>97021</v>
      </c>
      <c r="O166" s="16">
        <f t="shared" si="177"/>
        <v>7791289</v>
      </c>
      <c r="P166" s="16">
        <f t="shared" si="177"/>
        <v>343561</v>
      </c>
      <c r="Q166" s="16">
        <f t="shared" si="177"/>
        <v>65179</v>
      </c>
      <c r="R166" s="16">
        <f t="shared" si="177"/>
        <v>196</v>
      </c>
      <c r="S166" s="16">
        <f t="shared" si="177"/>
        <v>64983</v>
      </c>
      <c r="T166" s="16">
        <f t="shared" si="177"/>
        <v>0</v>
      </c>
      <c r="U166" s="16">
        <f t="shared" si="177"/>
        <v>1335412</v>
      </c>
      <c r="V166" s="16">
        <f t="shared" si="177"/>
        <v>8095223</v>
      </c>
      <c r="W166" s="16">
        <f t="shared" si="177"/>
        <v>10002</v>
      </c>
      <c r="X166" s="16">
        <f t="shared" si="177"/>
        <v>5229073</v>
      </c>
      <c r="Y166" s="16">
        <f t="shared" si="177"/>
        <v>1383245</v>
      </c>
      <c r="Z166" s="16">
        <f t="shared" si="177"/>
        <v>873000</v>
      </c>
      <c r="AA166" s="16">
        <f t="shared" si="177"/>
        <v>376361</v>
      </c>
      <c r="AB166" s="16">
        <f t="shared" si="177"/>
        <v>0</v>
      </c>
      <c r="AC166" s="16">
        <f t="shared" si="177"/>
        <v>0</v>
      </c>
      <c r="AD166" s="16">
        <f t="shared" si="177"/>
        <v>223542</v>
      </c>
      <c r="AE166" s="16">
        <f t="shared" si="177"/>
        <v>16864703</v>
      </c>
      <c r="AF166" s="16">
        <f t="shared" si="177"/>
        <v>0</v>
      </c>
      <c r="AG166" s="16">
        <f t="shared" si="177"/>
        <v>125937</v>
      </c>
      <c r="AH166" s="16">
        <f t="shared" si="177"/>
        <v>535274</v>
      </c>
      <c r="AI166" s="16">
        <f t="shared" si="177"/>
        <v>0</v>
      </c>
      <c r="AJ166" s="16">
        <f t="shared" si="177"/>
        <v>56826</v>
      </c>
      <c r="AK166" s="16">
        <f t="shared" si="177"/>
        <v>0</v>
      </c>
      <c r="AL166" s="16">
        <f t="shared" si="177"/>
        <v>391430</v>
      </c>
      <c r="AM166" s="16">
        <f t="shared" si="177"/>
        <v>211533</v>
      </c>
      <c r="AN166" s="16">
        <f t="shared" si="177"/>
        <v>0</v>
      </c>
      <c r="AO166" s="16">
        <f t="shared" si="177"/>
        <v>8689</v>
      </c>
      <c r="AP166" s="16">
        <f t="shared" si="177"/>
        <v>0</v>
      </c>
      <c r="AQ166" s="16">
        <f t="shared" si="177"/>
        <v>6089</v>
      </c>
      <c r="AR166" s="16">
        <f t="shared" si="177"/>
        <v>0</v>
      </c>
      <c r="AS166" s="16">
        <f t="shared" si="177"/>
        <v>0</v>
      </c>
      <c r="AT166" s="16">
        <f t="shared" si="177"/>
        <v>1173722</v>
      </c>
      <c r="AU166" s="16">
        <f t="shared" si="177"/>
        <v>4355203</v>
      </c>
      <c r="AV166" s="16">
        <f t="shared" si="177"/>
        <v>0</v>
      </c>
      <c r="AW166" s="16">
        <f t="shared" si="177"/>
        <v>0</v>
      </c>
      <c r="AX166" s="16">
        <f t="shared" si="177"/>
        <v>10000000</v>
      </c>
      <c r="AY166" s="16">
        <f t="shared" si="177"/>
        <v>690917</v>
      </c>
      <c r="AZ166" s="16">
        <f t="shared" si="177"/>
        <v>0</v>
      </c>
      <c r="BA166" s="16">
        <f t="shared" si="177"/>
        <v>0</v>
      </c>
      <c r="BB166" s="16">
        <f t="shared" si="177"/>
        <v>0</v>
      </c>
      <c r="BC166" s="16">
        <f t="shared" si="177"/>
        <v>0</v>
      </c>
      <c r="BD166" s="16">
        <f t="shared" si="177"/>
        <v>0</v>
      </c>
      <c r="BE166" s="16">
        <f t="shared" si="177"/>
        <v>0</v>
      </c>
      <c r="BF166" s="16">
        <f t="shared" si="177"/>
        <v>0</v>
      </c>
      <c r="BG166" s="16">
        <f t="shared" si="177"/>
        <v>0</v>
      </c>
      <c r="BH166" s="16">
        <f t="shared" si="177"/>
        <v>0</v>
      </c>
      <c r="BI166" s="16">
        <f t="shared" si="177"/>
        <v>0</v>
      </c>
      <c r="BJ166" s="16">
        <f t="shared" si="177"/>
        <v>690917</v>
      </c>
      <c r="BK166" s="16">
        <f t="shared" si="177"/>
        <v>0</v>
      </c>
      <c r="BL166" s="16">
        <f t="shared" si="177"/>
        <v>0</v>
      </c>
      <c r="BM166" s="16">
        <f t="shared" si="177"/>
        <v>0</v>
      </c>
      <c r="BN166" s="16">
        <f t="shared" si="177"/>
        <v>0</v>
      </c>
      <c r="BO166" s="16">
        <f t="shared" si="177"/>
        <v>0</v>
      </c>
      <c r="BP166" s="16">
        <f t="shared" si="177"/>
        <v>0</v>
      </c>
      <c r="BQ166" s="16">
        <f t="shared" si="177"/>
        <v>0</v>
      </c>
      <c r="BR166" s="16">
        <f aca="true" t="shared" si="178" ref="BR166:CR166">BR167+BR169+BR172+BR176+BR178</f>
        <v>0</v>
      </c>
      <c r="BS166" s="16">
        <f t="shared" si="178"/>
        <v>0</v>
      </c>
      <c r="BT166" s="16">
        <f t="shared" si="178"/>
        <v>690917</v>
      </c>
      <c r="BU166" s="16">
        <f t="shared" si="178"/>
        <v>0</v>
      </c>
      <c r="BV166" s="16">
        <f t="shared" si="178"/>
        <v>0</v>
      </c>
      <c r="BW166" s="16">
        <f t="shared" si="178"/>
        <v>1352880</v>
      </c>
      <c r="BX166" s="16">
        <f t="shared" si="178"/>
        <v>1352880</v>
      </c>
      <c r="BY166" s="16">
        <f t="shared" si="178"/>
        <v>947818</v>
      </c>
      <c r="BZ166" s="16">
        <f t="shared" si="178"/>
        <v>947818</v>
      </c>
      <c r="CA166" s="16">
        <f t="shared" si="159"/>
        <v>0</v>
      </c>
      <c r="CB166" s="16">
        <f t="shared" si="178"/>
        <v>0</v>
      </c>
      <c r="CC166" s="16">
        <f t="shared" si="178"/>
        <v>0</v>
      </c>
      <c r="CD166" s="16">
        <f t="shared" si="178"/>
        <v>0</v>
      </c>
      <c r="CE166" s="16">
        <f t="shared" si="178"/>
        <v>0</v>
      </c>
      <c r="CF166" s="16">
        <f t="shared" si="178"/>
        <v>405062</v>
      </c>
      <c r="CG166" s="16">
        <f t="shared" si="178"/>
        <v>405062</v>
      </c>
      <c r="CH166" s="16">
        <f t="shared" si="178"/>
        <v>0</v>
      </c>
      <c r="CI166" s="16">
        <f t="shared" si="178"/>
        <v>0</v>
      </c>
      <c r="CJ166" s="16">
        <f t="shared" si="178"/>
        <v>0</v>
      </c>
      <c r="CK166" s="16">
        <f t="shared" si="178"/>
        <v>0</v>
      </c>
      <c r="CL166" s="16">
        <f t="shared" si="178"/>
        <v>0</v>
      </c>
      <c r="CM166" s="16">
        <f t="shared" si="178"/>
        <v>0</v>
      </c>
      <c r="CN166" s="16">
        <f t="shared" si="178"/>
        <v>0</v>
      </c>
      <c r="CO166" s="16">
        <f t="shared" si="178"/>
        <v>0</v>
      </c>
      <c r="CP166" s="16">
        <f t="shared" si="178"/>
        <v>0</v>
      </c>
      <c r="CQ166" s="16">
        <f t="shared" si="178"/>
        <v>0</v>
      </c>
      <c r="CR166" s="16">
        <f t="shared" si="178"/>
        <v>0</v>
      </c>
    </row>
    <row r="167" spans="1:96" s="12" customFormat="1" ht="12.75" hidden="1">
      <c r="A167" s="17" t="s">
        <v>196</v>
      </c>
      <c r="B167" s="17" t="s">
        <v>3</v>
      </c>
      <c r="C167" s="17" t="s">
        <v>1</v>
      </c>
      <c r="D167" s="25" t="s">
        <v>197</v>
      </c>
      <c r="E167" s="19">
        <f t="shared" si="143"/>
        <v>365083367</v>
      </c>
      <c r="F167" s="19">
        <f aca="true" t="shared" si="179" ref="F167:BQ167">F168</f>
        <v>363867751</v>
      </c>
      <c r="G167" s="19">
        <f t="shared" si="179"/>
        <v>363395024</v>
      </c>
      <c r="H167" s="19">
        <f t="shared" si="179"/>
        <v>219333521</v>
      </c>
      <c r="I167" s="19">
        <f t="shared" si="179"/>
        <v>50697378</v>
      </c>
      <c r="J167" s="19">
        <f t="shared" si="179"/>
        <v>73757138</v>
      </c>
      <c r="K167" s="19">
        <f t="shared" si="179"/>
        <v>54131221</v>
      </c>
      <c r="L167" s="19">
        <f t="shared" si="179"/>
        <v>461725</v>
      </c>
      <c r="M167" s="19">
        <f t="shared" si="179"/>
        <v>14658432</v>
      </c>
      <c r="N167" s="19">
        <f t="shared" si="179"/>
        <v>14045</v>
      </c>
      <c r="O167" s="19">
        <f t="shared" si="179"/>
        <v>4324476</v>
      </c>
      <c r="P167" s="19">
        <f t="shared" si="179"/>
        <v>167239</v>
      </c>
      <c r="Q167" s="19">
        <f t="shared" si="179"/>
        <v>36347</v>
      </c>
      <c r="R167" s="19">
        <f t="shared" si="179"/>
        <v>0</v>
      </c>
      <c r="S167" s="19">
        <f t="shared" si="179"/>
        <v>36347</v>
      </c>
      <c r="T167" s="19">
        <f t="shared" si="179"/>
        <v>0</v>
      </c>
      <c r="U167" s="19">
        <f t="shared" si="179"/>
        <v>754595</v>
      </c>
      <c r="V167" s="19">
        <f t="shared" si="179"/>
        <v>6737362</v>
      </c>
      <c r="W167" s="19">
        <f t="shared" si="179"/>
        <v>9690</v>
      </c>
      <c r="X167" s="19">
        <f t="shared" si="179"/>
        <v>4251710</v>
      </c>
      <c r="Y167" s="19">
        <f t="shared" si="179"/>
        <v>1219583</v>
      </c>
      <c r="Z167" s="19">
        <f t="shared" si="179"/>
        <v>786651</v>
      </c>
      <c r="AA167" s="19">
        <f t="shared" si="179"/>
        <v>324586</v>
      </c>
      <c r="AB167" s="19">
        <f t="shared" si="179"/>
        <v>0</v>
      </c>
      <c r="AC167" s="19">
        <f t="shared" si="179"/>
        <v>0</v>
      </c>
      <c r="AD167" s="19">
        <f t="shared" si="179"/>
        <v>145142</v>
      </c>
      <c r="AE167" s="19">
        <f t="shared" si="179"/>
        <v>12078683</v>
      </c>
      <c r="AF167" s="19">
        <f t="shared" si="179"/>
        <v>0</v>
      </c>
      <c r="AG167" s="19">
        <f t="shared" si="179"/>
        <v>102211</v>
      </c>
      <c r="AH167" s="19">
        <f t="shared" si="179"/>
        <v>509098</v>
      </c>
      <c r="AI167" s="19">
        <f t="shared" si="179"/>
        <v>0</v>
      </c>
      <c r="AJ167" s="19">
        <f t="shared" si="179"/>
        <v>28692</v>
      </c>
      <c r="AK167" s="19">
        <f t="shared" si="179"/>
        <v>0</v>
      </c>
      <c r="AL167" s="19">
        <f t="shared" si="179"/>
        <v>135251</v>
      </c>
      <c r="AM167" s="19">
        <f t="shared" si="179"/>
        <v>199350</v>
      </c>
      <c r="AN167" s="19">
        <f t="shared" si="179"/>
        <v>0</v>
      </c>
      <c r="AO167" s="19">
        <f t="shared" si="179"/>
        <v>8689</v>
      </c>
      <c r="AP167" s="19">
        <f t="shared" si="179"/>
        <v>0</v>
      </c>
      <c r="AQ167" s="19">
        <f t="shared" si="179"/>
        <v>5031</v>
      </c>
      <c r="AR167" s="19">
        <f t="shared" si="179"/>
        <v>0</v>
      </c>
      <c r="AS167" s="19">
        <f t="shared" si="179"/>
        <v>0</v>
      </c>
      <c r="AT167" s="19">
        <f t="shared" si="179"/>
        <v>1049995</v>
      </c>
      <c r="AU167" s="19">
        <f t="shared" si="179"/>
        <v>40366</v>
      </c>
      <c r="AV167" s="19">
        <f t="shared" si="179"/>
        <v>0</v>
      </c>
      <c r="AW167" s="19">
        <f t="shared" si="179"/>
        <v>0</v>
      </c>
      <c r="AX167" s="19">
        <f t="shared" si="179"/>
        <v>10000000</v>
      </c>
      <c r="AY167" s="19">
        <f t="shared" si="179"/>
        <v>472727</v>
      </c>
      <c r="AZ167" s="19">
        <f t="shared" si="179"/>
        <v>0</v>
      </c>
      <c r="BA167" s="19">
        <f t="shared" si="179"/>
        <v>0</v>
      </c>
      <c r="BB167" s="19">
        <f t="shared" si="179"/>
        <v>0</v>
      </c>
      <c r="BC167" s="19">
        <f t="shared" si="179"/>
        <v>0</v>
      </c>
      <c r="BD167" s="19">
        <f t="shared" si="179"/>
        <v>0</v>
      </c>
      <c r="BE167" s="19">
        <f t="shared" si="179"/>
        <v>0</v>
      </c>
      <c r="BF167" s="19">
        <f t="shared" si="179"/>
        <v>0</v>
      </c>
      <c r="BG167" s="19">
        <f t="shared" si="179"/>
        <v>0</v>
      </c>
      <c r="BH167" s="19">
        <f t="shared" si="179"/>
        <v>0</v>
      </c>
      <c r="BI167" s="19">
        <f t="shared" si="179"/>
        <v>0</v>
      </c>
      <c r="BJ167" s="19">
        <f t="shared" si="179"/>
        <v>472727</v>
      </c>
      <c r="BK167" s="19">
        <f t="shared" si="179"/>
        <v>0</v>
      </c>
      <c r="BL167" s="19">
        <f t="shared" si="179"/>
        <v>0</v>
      </c>
      <c r="BM167" s="19">
        <f t="shared" si="179"/>
        <v>0</v>
      </c>
      <c r="BN167" s="19">
        <f t="shared" si="179"/>
        <v>0</v>
      </c>
      <c r="BO167" s="19">
        <f t="shared" si="179"/>
        <v>0</v>
      </c>
      <c r="BP167" s="19">
        <f t="shared" si="179"/>
        <v>0</v>
      </c>
      <c r="BQ167" s="19">
        <f t="shared" si="179"/>
        <v>0</v>
      </c>
      <c r="BR167" s="19">
        <f aca="true" t="shared" si="180" ref="BR167:CR167">BR168</f>
        <v>0</v>
      </c>
      <c r="BS167" s="19">
        <f t="shared" si="180"/>
        <v>0</v>
      </c>
      <c r="BT167" s="19">
        <f t="shared" si="180"/>
        <v>472727</v>
      </c>
      <c r="BU167" s="19">
        <f t="shared" si="180"/>
        <v>0</v>
      </c>
      <c r="BV167" s="19">
        <f t="shared" si="180"/>
        <v>0</v>
      </c>
      <c r="BW167" s="19">
        <f t="shared" si="180"/>
        <v>1215616</v>
      </c>
      <c r="BX167" s="19">
        <f t="shared" si="180"/>
        <v>1215616</v>
      </c>
      <c r="BY167" s="19">
        <f t="shared" si="180"/>
        <v>814914</v>
      </c>
      <c r="BZ167" s="19">
        <f t="shared" si="180"/>
        <v>814914</v>
      </c>
      <c r="CA167" s="19">
        <f t="shared" si="159"/>
        <v>0</v>
      </c>
      <c r="CB167" s="19">
        <f t="shared" si="180"/>
        <v>0</v>
      </c>
      <c r="CC167" s="19">
        <f t="shared" si="180"/>
        <v>0</v>
      </c>
      <c r="CD167" s="19">
        <f t="shared" si="180"/>
        <v>0</v>
      </c>
      <c r="CE167" s="19">
        <f t="shared" si="180"/>
        <v>0</v>
      </c>
      <c r="CF167" s="19">
        <f t="shared" si="180"/>
        <v>400702</v>
      </c>
      <c r="CG167" s="19">
        <f t="shared" si="180"/>
        <v>400702</v>
      </c>
      <c r="CH167" s="19">
        <f t="shared" si="180"/>
        <v>0</v>
      </c>
      <c r="CI167" s="19">
        <f t="shared" si="180"/>
        <v>0</v>
      </c>
      <c r="CJ167" s="19">
        <f t="shared" si="180"/>
        <v>0</v>
      </c>
      <c r="CK167" s="19">
        <f t="shared" si="180"/>
        <v>0</v>
      </c>
      <c r="CL167" s="19">
        <f t="shared" si="180"/>
        <v>0</v>
      </c>
      <c r="CM167" s="19">
        <f t="shared" si="180"/>
        <v>0</v>
      </c>
      <c r="CN167" s="19">
        <f t="shared" si="180"/>
        <v>0</v>
      </c>
      <c r="CO167" s="19">
        <f t="shared" si="180"/>
        <v>0</v>
      </c>
      <c r="CP167" s="19">
        <f t="shared" si="180"/>
        <v>0</v>
      </c>
      <c r="CQ167" s="19">
        <f t="shared" si="180"/>
        <v>0</v>
      </c>
      <c r="CR167" s="19">
        <f t="shared" si="180"/>
        <v>0</v>
      </c>
    </row>
    <row r="168" spans="1:96" ht="12.75" hidden="1">
      <c r="A168" s="20" t="s">
        <v>1</v>
      </c>
      <c r="B168" s="20" t="s">
        <v>1</v>
      </c>
      <c r="C168" s="20" t="s">
        <v>21</v>
      </c>
      <c r="D168" s="21" t="s">
        <v>197</v>
      </c>
      <c r="E168" s="22">
        <f t="shared" si="143"/>
        <v>365083367</v>
      </c>
      <c r="F168" s="22">
        <f t="shared" si="146"/>
        <v>363867751</v>
      </c>
      <c r="G168" s="22">
        <f t="shared" si="147"/>
        <v>363395024</v>
      </c>
      <c r="H168" s="22">
        <f>216484808+2848713</f>
        <v>219333521</v>
      </c>
      <c r="I168" s="22">
        <f>49985200+712178</f>
        <v>50697378</v>
      </c>
      <c r="J168" s="22">
        <f t="shared" si="148"/>
        <v>73757138</v>
      </c>
      <c r="K168" s="22">
        <f>43951928+10179293</f>
        <v>54131221</v>
      </c>
      <c r="L168" s="22">
        <v>461725</v>
      </c>
      <c r="M168" s="22">
        <v>14658432</v>
      </c>
      <c r="N168" s="22">
        <v>14045</v>
      </c>
      <c r="O168" s="22">
        <v>4324476</v>
      </c>
      <c r="P168" s="22">
        <v>167239</v>
      </c>
      <c r="Q168" s="22">
        <f t="shared" si="149"/>
        <v>36347</v>
      </c>
      <c r="R168" s="22">
        <v>0</v>
      </c>
      <c r="S168" s="22">
        <v>36347</v>
      </c>
      <c r="T168" s="22">
        <v>0</v>
      </c>
      <c r="U168" s="22">
        <v>754595</v>
      </c>
      <c r="V168" s="22">
        <f t="shared" si="150"/>
        <v>6737362</v>
      </c>
      <c r="W168" s="22">
        <v>9690</v>
      </c>
      <c r="X168" s="22">
        <v>4251710</v>
      </c>
      <c r="Y168" s="22">
        <v>1219583</v>
      </c>
      <c r="Z168" s="22">
        <v>786651</v>
      </c>
      <c r="AA168" s="22">
        <v>324586</v>
      </c>
      <c r="AB168" s="22">
        <v>0</v>
      </c>
      <c r="AC168" s="22">
        <v>0</v>
      </c>
      <c r="AD168" s="22">
        <v>145142</v>
      </c>
      <c r="AE168" s="22">
        <f t="shared" si="151"/>
        <v>12078683</v>
      </c>
      <c r="AF168" s="22">
        <v>0</v>
      </c>
      <c r="AG168" s="22">
        <v>102211</v>
      </c>
      <c r="AH168" s="22">
        <v>509098</v>
      </c>
      <c r="AI168" s="22">
        <v>0</v>
      </c>
      <c r="AJ168" s="22">
        <v>28692</v>
      </c>
      <c r="AK168" s="22">
        <v>0</v>
      </c>
      <c r="AL168" s="22">
        <v>135251</v>
      </c>
      <c r="AM168" s="22">
        <v>199350</v>
      </c>
      <c r="AN168" s="22">
        <v>0</v>
      </c>
      <c r="AO168" s="22">
        <v>8689</v>
      </c>
      <c r="AP168" s="22">
        <v>0</v>
      </c>
      <c r="AQ168" s="22">
        <v>5031</v>
      </c>
      <c r="AR168" s="22">
        <v>0</v>
      </c>
      <c r="AS168" s="22">
        <v>0</v>
      </c>
      <c r="AT168" s="22">
        <v>1049995</v>
      </c>
      <c r="AU168" s="22">
        <v>40366</v>
      </c>
      <c r="AV168" s="22">
        <v>0</v>
      </c>
      <c r="AW168" s="22">
        <v>0</v>
      </c>
      <c r="AX168" s="22">
        <v>10000000</v>
      </c>
      <c r="AY168" s="22">
        <f t="shared" si="152"/>
        <v>472727</v>
      </c>
      <c r="AZ168" s="22">
        <f t="shared" si="153"/>
        <v>0</v>
      </c>
      <c r="BA168" s="22">
        <v>0</v>
      </c>
      <c r="BB168" s="22">
        <v>0</v>
      </c>
      <c r="BC168" s="22">
        <f t="shared" si="154"/>
        <v>0</v>
      </c>
      <c r="BD168" s="22">
        <v>0</v>
      </c>
      <c r="BE168" s="22">
        <v>0</v>
      </c>
      <c r="BF168" s="22">
        <v>0</v>
      </c>
      <c r="BG168" s="22">
        <v>0</v>
      </c>
      <c r="BH168" s="22">
        <f t="shared" si="155"/>
        <v>0</v>
      </c>
      <c r="BI168" s="22">
        <v>0</v>
      </c>
      <c r="BJ168" s="22">
        <f t="shared" si="156"/>
        <v>472727</v>
      </c>
      <c r="BK168" s="22">
        <v>0</v>
      </c>
      <c r="BL168" s="22">
        <v>0</v>
      </c>
      <c r="BM168" s="22">
        <v>0</v>
      </c>
      <c r="BN168" s="22">
        <v>0</v>
      </c>
      <c r="BO168" s="22">
        <v>0</v>
      </c>
      <c r="BP168" s="22">
        <v>0</v>
      </c>
      <c r="BQ168" s="22">
        <v>0</v>
      </c>
      <c r="BR168" s="22">
        <v>0</v>
      </c>
      <c r="BS168" s="22">
        <v>0</v>
      </c>
      <c r="BT168" s="22">
        <v>472727</v>
      </c>
      <c r="BU168" s="22">
        <f t="shared" si="157"/>
        <v>0</v>
      </c>
      <c r="BV168" s="22">
        <v>0</v>
      </c>
      <c r="BW168" s="22">
        <f>BX168+CK168+CI168</f>
        <v>1215616</v>
      </c>
      <c r="BX168" s="22">
        <f>BY168+CA168+CF168</f>
        <v>1215616</v>
      </c>
      <c r="BY168" s="22">
        <f t="shared" si="158"/>
        <v>814914</v>
      </c>
      <c r="BZ168" s="22">
        <v>814914</v>
      </c>
      <c r="CA168" s="22">
        <f t="shared" si="159"/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f t="shared" si="160"/>
        <v>400702</v>
      </c>
      <c r="CG168" s="22">
        <v>400702</v>
      </c>
      <c r="CH168" s="22">
        <v>0</v>
      </c>
      <c r="CI168" s="22">
        <f t="shared" si="161"/>
        <v>0</v>
      </c>
      <c r="CJ168" s="22">
        <v>0</v>
      </c>
      <c r="CK168" s="22">
        <v>0</v>
      </c>
      <c r="CL168" s="22">
        <f>CM168</f>
        <v>0</v>
      </c>
      <c r="CM168" s="22">
        <f>CN168</f>
        <v>0</v>
      </c>
      <c r="CN168" s="22">
        <v>0</v>
      </c>
      <c r="CO168" s="22">
        <f t="shared" si="163"/>
        <v>0</v>
      </c>
      <c r="CP168" s="22">
        <f t="shared" si="164"/>
        <v>0</v>
      </c>
      <c r="CQ168" s="22">
        <v>0</v>
      </c>
      <c r="CR168" s="22">
        <v>0</v>
      </c>
    </row>
    <row r="169" spans="1:96" s="12" customFormat="1" ht="12.75" hidden="1">
      <c r="A169" s="17" t="s">
        <v>196</v>
      </c>
      <c r="B169" s="17" t="s">
        <v>7</v>
      </c>
      <c r="C169" s="17" t="s">
        <v>1</v>
      </c>
      <c r="D169" s="18" t="s">
        <v>198</v>
      </c>
      <c r="E169" s="19">
        <f t="shared" si="143"/>
        <v>105898214</v>
      </c>
      <c r="F169" s="19">
        <f aca="true" t="shared" si="181" ref="F169:BQ169">F170+F171</f>
        <v>105800434</v>
      </c>
      <c r="G169" s="19">
        <f t="shared" si="181"/>
        <v>105796934</v>
      </c>
      <c r="H169" s="19">
        <f t="shared" si="181"/>
        <v>71840979</v>
      </c>
      <c r="I169" s="19">
        <f t="shared" si="181"/>
        <v>17376140</v>
      </c>
      <c r="J169" s="19">
        <f t="shared" si="181"/>
        <v>14782432</v>
      </c>
      <c r="K169" s="19">
        <f t="shared" si="181"/>
        <v>11687821</v>
      </c>
      <c r="L169" s="19">
        <f t="shared" si="181"/>
        <v>51844</v>
      </c>
      <c r="M169" s="19">
        <f t="shared" si="181"/>
        <v>0</v>
      </c>
      <c r="N169" s="19">
        <f t="shared" si="181"/>
        <v>82976</v>
      </c>
      <c r="O169" s="19">
        <f t="shared" si="181"/>
        <v>2897215</v>
      </c>
      <c r="P169" s="19">
        <f t="shared" si="181"/>
        <v>62576</v>
      </c>
      <c r="Q169" s="19">
        <f t="shared" si="181"/>
        <v>13732</v>
      </c>
      <c r="R169" s="19">
        <f t="shared" si="181"/>
        <v>0</v>
      </c>
      <c r="S169" s="19">
        <f t="shared" si="181"/>
        <v>13732</v>
      </c>
      <c r="T169" s="19">
        <f t="shared" si="181"/>
        <v>0</v>
      </c>
      <c r="U169" s="19">
        <f t="shared" si="181"/>
        <v>366786</v>
      </c>
      <c r="V169" s="19">
        <f t="shared" si="181"/>
        <v>1009715</v>
      </c>
      <c r="W169" s="19">
        <f t="shared" si="181"/>
        <v>312</v>
      </c>
      <c r="X169" s="19">
        <f t="shared" si="181"/>
        <v>742621</v>
      </c>
      <c r="Y169" s="19">
        <f t="shared" si="181"/>
        <v>116247</v>
      </c>
      <c r="Z169" s="19">
        <f t="shared" si="181"/>
        <v>65132</v>
      </c>
      <c r="AA169" s="19">
        <f t="shared" si="181"/>
        <v>36130</v>
      </c>
      <c r="AB169" s="19">
        <f t="shared" si="181"/>
        <v>0</v>
      </c>
      <c r="AC169" s="19">
        <f t="shared" si="181"/>
        <v>0</v>
      </c>
      <c r="AD169" s="19">
        <f t="shared" si="181"/>
        <v>49273</v>
      </c>
      <c r="AE169" s="19">
        <f t="shared" si="181"/>
        <v>407150</v>
      </c>
      <c r="AF169" s="19">
        <f t="shared" si="181"/>
        <v>0</v>
      </c>
      <c r="AG169" s="19">
        <f t="shared" si="181"/>
        <v>17428</v>
      </c>
      <c r="AH169" s="19">
        <f t="shared" si="181"/>
        <v>12016</v>
      </c>
      <c r="AI169" s="19">
        <f t="shared" si="181"/>
        <v>0</v>
      </c>
      <c r="AJ169" s="19">
        <f t="shared" si="181"/>
        <v>22204</v>
      </c>
      <c r="AK169" s="19">
        <f t="shared" si="181"/>
        <v>0</v>
      </c>
      <c r="AL169" s="19">
        <f t="shared" si="181"/>
        <v>247065</v>
      </c>
      <c r="AM169" s="19">
        <f t="shared" si="181"/>
        <v>12033</v>
      </c>
      <c r="AN169" s="19">
        <f t="shared" si="181"/>
        <v>0</v>
      </c>
      <c r="AO169" s="19">
        <f t="shared" si="181"/>
        <v>0</v>
      </c>
      <c r="AP169" s="19">
        <f t="shared" si="181"/>
        <v>0</v>
      </c>
      <c r="AQ169" s="19">
        <f t="shared" si="181"/>
        <v>978</v>
      </c>
      <c r="AR169" s="19">
        <f t="shared" si="181"/>
        <v>0</v>
      </c>
      <c r="AS169" s="19">
        <f t="shared" si="181"/>
        <v>0</v>
      </c>
      <c r="AT169" s="19">
        <f t="shared" si="181"/>
        <v>95426</v>
      </c>
      <c r="AU169" s="19">
        <f t="shared" si="181"/>
        <v>0</v>
      </c>
      <c r="AV169" s="19">
        <f t="shared" si="181"/>
        <v>0</v>
      </c>
      <c r="AW169" s="19">
        <f t="shared" si="181"/>
        <v>0</v>
      </c>
      <c r="AX169" s="19">
        <f t="shared" si="181"/>
        <v>0</v>
      </c>
      <c r="AY169" s="19">
        <f t="shared" si="181"/>
        <v>3500</v>
      </c>
      <c r="AZ169" s="19">
        <f t="shared" si="181"/>
        <v>0</v>
      </c>
      <c r="BA169" s="19">
        <f t="shared" si="181"/>
        <v>0</v>
      </c>
      <c r="BB169" s="19">
        <f t="shared" si="181"/>
        <v>0</v>
      </c>
      <c r="BC169" s="19">
        <f t="shared" si="181"/>
        <v>0</v>
      </c>
      <c r="BD169" s="19">
        <f t="shared" si="181"/>
        <v>0</v>
      </c>
      <c r="BE169" s="19">
        <f t="shared" si="181"/>
        <v>0</v>
      </c>
      <c r="BF169" s="19">
        <f t="shared" si="181"/>
        <v>0</v>
      </c>
      <c r="BG169" s="19">
        <f t="shared" si="181"/>
        <v>0</v>
      </c>
      <c r="BH169" s="19">
        <f t="shared" si="181"/>
        <v>0</v>
      </c>
      <c r="BI169" s="19">
        <f t="shared" si="181"/>
        <v>0</v>
      </c>
      <c r="BJ169" s="19">
        <f t="shared" si="181"/>
        <v>3500</v>
      </c>
      <c r="BK169" s="19">
        <f t="shared" si="181"/>
        <v>0</v>
      </c>
      <c r="BL169" s="19">
        <f t="shared" si="181"/>
        <v>0</v>
      </c>
      <c r="BM169" s="19">
        <f t="shared" si="181"/>
        <v>0</v>
      </c>
      <c r="BN169" s="19">
        <f t="shared" si="181"/>
        <v>0</v>
      </c>
      <c r="BO169" s="19">
        <f t="shared" si="181"/>
        <v>0</v>
      </c>
      <c r="BP169" s="19">
        <f t="shared" si="181"/>
        <v>0</v>
      </c>
      <c r="BQ169" s="19">
        <f t="shared" si="181"/>
        <v>0</v>
      </c>
      <c r="BR169" s="19">
        <f aca="true" t="shared" si="182" ref="BR169:CR169">BR170+BR171</f>
        <v>0</v>
      </c>
      <c r="BS169" s="19">
        <f t="shared" si="182"/>
        <v>0</v>
      </c>
      <c r="BT169" s="19">
        <f t="shared" si="182"/>
        <v>3500</v>
      </c>
      <c r="BU169" s="19">
        <f t="shared" si="182"/>
        <v>0</v>
      </c>
      <c r="BV169" s="19">
        <f t="shared" si="182"/>
        <v>0</v>
      </c>
      <c r="BW169" s="19">
        <f t="shared" si="182"/>
        <v>97780</v>
      </c>
      <c r="BX169" s="19">
        <f t="shared" si="182"/>
        <v>97780</v>
      </c>
      <c r="BY169" s="19">
        <f t="shared" si="182"/>
        <v>94398</v>
      </c>
      <c r="BZ169" s="19">
        <f t="shared" si="182"/>
        <v>94398</v>
      </c>
      <c r="CA169" s="19">
        <f t="shared" si="159"/>
        <v>0</v>
      </c>
      <c r="CB169" s="19">
        <f t="shared" si="182"/>
        <v>0</v>
      </c>
      <c r="CC169" s="19">
        <f t="shared" si="182"/>
        <v>0</v>
      </c>
      <c r="CD169" s="19">
        <f t="shared" si="182"/>
        <v>0</v>
      </c>
      <c r="CE169" s="19">
        <f t="shared" si="182"/>
        <v>0</v>
      </c>
      <c r="CF169" s="19">
        <f t="shared" si="182"/>
        <v>3382</v>
      </c>
      <c r="CG169" s="19">
        <f t="shared" si="182"/>
        <v>3382</v>
      </c>
      <c r="CH169" s="19">
        <f t="shared" si="182"/>
        <v>0</v>
      </c>
      <c r="CI169" s="19">
        <f t="shared" si="182"/>
        <v>0</v>
      </c>
      <c r="CJ169" s="19">
        <f t="shared" si="182"/>
        <v>0</v>
      </c>
      <c r="CK169" s="19">
        <f t="shared" si="182"/>
        <v>0</v>
      </c>
      <c r="CL169" s="19">
        <f t="shared" si="182"/>
        <v>0</v>
      </c>
      <c r="CM169" s="19">
        <f t="shared" si="182"/>
        <v>0</v>
      </c>
      <c r="CN169" s="19">
        <f t="shared" si="182"/>
        <v>0</v>
      </c>
      <c r="CO169" s="19">
        <f t="shared" si="182"/>
        <v>0</v>
      </c>
      <c r="CP169" s="19">
        <f t="shared" si="182"/>
        <v>0</v>
      </c>
      <c r="CQ169" s="19">
        <f t="shared" si="182"/>
        <v>0</v>
      </c>
      <c r="CR169" s="19">
        <f t="shared" si="182"/>
        <v>0</v>
      </c>
    </row>
    <row r="170" spans="1:96" ht="12.75" hidden="1">
      <c r="A170" s="20" t="s">
        <v>1</v>
      </c>
      <c r="B170" s="20" t="s">
        <v>1</v>
      </c>
      <c r="C170" s="20" t="s">
        <v>21</v>
      </c>
      <c r="D170" s="21" t="s">
        <v>199</v>
      </c>
      <c r="E170" s="22">
        <f t="shared" si="143"/>
        <v>82094019</v>
      </c>
      <c r="F170" s="22">
        <f t="shared" si="146"/>
        <v>82018643</v>
      </c>
      <c r="G170" s="22">
        <f t="shared" si="147"/>
        <v>82018643</v>
      </c>
      <c r="H170" s="22">
        <f>56385089+393455</f>
        <v>56778544</v>
      </c>
      <c r="I170" s="22">
        <f>13767879+98364</f>
        <v>13866243</v>
      </c>
      <c r="J170" s="22">
        <f t="shared" si="148"/>
        <v>9845516</v>
      </c>
      <c r="K170" s="22">
        <v>9216958</v>
      </c>
      <c r="L170" s="22">
        <v>48779</v>
      </c>
      <c r="M170" s="22">
        <v>0</v>
      </c>
      <c r="N170" s="22">
        <v>82976</v>
      </c>
      <c r="O170" s="22">
        <v>442061</v>
      </c>
      <c r="P170" s="22">
        <v>54742</v>
      </c>
      <c r="Q170" s="22">
        <f t="shared" si="149"/>
        <v>12164</v>
      </c>
      <c r="R170" s="22">
        <v>0</v>
      </c>
      <c r="S170" s="22">
        <v>12164</v>
      </c>
      <c r="T170" s="22">
        <v>0</v>
      </c>
      <c r="U170" s="22">
        <v>330196</v>
      </c>
      <c r="V170" s="22">
        <f t="shared" si="150"/>
        <v>910805</v>
      </c>
      <c r="W170" s="22">
        <v>212</v>
      </c>
      <c r="X170" s="22">
        <v>683006</v>
      </c>
      <c r="Y170" s="22">
        <v>87110</v>
      </c>
      <c r="Z170" s="22">
        <v>57298</v>
      </c>
      <c r="AA170" s="22">
        <v>33906</v>
      </c>
      <c r="AB170" s="22">
        <v>0</v>
      </c>
      <c r="AC170" s="22">
        <v>0</v>
      </c>
      <c r="AD170" s="22">
        <v>49273</v>
      </c>
      <c r="AE170" s="22">
        <f t="shared" si="151"/>
        <v>275175</v>
      </c>
      <c r="AF170" s="22">
        <v>0</v>
      </c>
      <c r="AG170" s="22">
        <v>16780</v>
      </c>
      <c r="AH170" s="22">
        <v>11852</v>
      </c>
      <c r="AI170" s="22">
        <v>0</v>
      </c>
      <c r="AJ170" s="22">
        <v>21308</v>
      </c>
      <c r="AK170" s="22">
        <v>0</v>
      </c>
      <c r="AL170" s="22">
        <v>128831</v>
      </c>
      <c r="AM170" s="22">
        <v>0</v>
      </c>
      <c r="AN170" s="22">
        <v>0</v>
      </c>
      <c r="AO170" s="22">
        <v>0</v>
      </c>
      <c r="AP170" s="22">
        <v>0</v>
      </c>
      <c r="AQ170" s="22">
        <v>978</v>
      </c>
      <c r="AR170" s="22">
        <v>0</v>
      </c>
      <c r="AS170" s="22">
        <v>0</v>
      </c>
      <c r="AT170" s="22">
        <v>95426</v>
      </c>
      <c r="AU170" s="22">
        <v>0</v>
      </c>
      <c r="AV170" s="22">
        <v>0</v>
      </c>
      <c r="AW170" s="22">
        <v>0</v>
      </c>
      <c r="AX170" s="22">
        <v>0</v>
      </c>
      <c r="AY170" s="22">
        <f t="shared" si="152"/>
        <v>0</v>
      </c>
      <c r="AZ170" s="22">
        <f t="shared" si="153"/>
        <v>0</v>
      </c>
      <c r="BA170" s="22">
        <v>0</v>
      </c>
      <c r="BB170" s="22">
        <v>0</v>
      </c>
      <c r="BC170" s="22">
        <f t="shared" si="154"/>
        <v>0</v>
      </c>
      <c r="BD170" s="22">
        <v>0</v>
      </c>
      <c r="BE170" s="22">
        <v>0</v>
      </c>
      <c r="BF170" s="22">
        <v>0</v>
      </c>
      <c r="BG170" s="22">
        <v>0</v>
      </c>
      <c r="BH170" s="22">
        <f t="shared" si="155"/>
        <v>0</v>
      </c>
      <c r="BI170" s="22">
        <v>0</v>
      </c>
      <c r="BJ170" s="22">
        <f t="shared" si="156"/>
        <v>0</v>
      </c>
      <c r="BK170" s="22">
        <v>0</v>
      </c>
      <c r="BL170" s="22">
        <v>0</v>
      </c>
      <c r="BM170" s="22">
        <v>0</v>
      </c>
      <c r="BN170" s="22">
        <v>0</v>
      </c>
      <c r="BO170" s="22">
        <v>0</v>
      </c>
      <c r="BP170" s="22">
        <v>0</v>
      </c>
      <c r="BQ170" s="22">
        <v>0</v>
      </c>
      <c r="BR170" s="22">
        <v>0</v>
      </c>
      <c r="BS170" s="22">
        <v>0</v>
      </c>
      <c r="BT170" s="22">
        <v>0</v>
      </c>
      <c r="BU170" s="22">
        <f t="shared" si="157"/>
        <v>0</v>
      </c>
      <c r="BV170" s="22">
        <v>0</v>
      </c>
      <c r="BW170" s="22">
        <f>BX170+CK170+CI170</f>
        <v>75376</v>
      </c>
      <c r="BX170" s="22">
        <f>BY170+CA170+CF170</f>
        <v>75376</v>
      </c>
      <c r="BY170" s="22">
        <f t="shared" si="158"/>
        <v>75376</v>
      </c>
      <c r="BZ170" s="22">
        <v>75376</v>
      </c>
      <c r="CA170" s="22">
        <f t="shared" si="159"/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f t="shared" si="160"/>
        <v>0</v>
      </c>
      <c r="CG170" s="22">
        <v>0</v>
      </c>
      <c r="CH170" s="22">
        <v>0</v>
      </c>
      <c r="CI170" s="22">
        <f t="shared" si="161"/>
        <v>0</v>
      </c>
      <c r="CJ170" s="22">
        <v>0</v>
      </c>
      <c r="CK170" s="22">
        <v>0</v>
      </c>
      <c r="CL170" s="22">
        <f>CM170</f>
        <v>0</v>
      </c>
      <c r="CM170" s="22">
        <f>CN170</f>
        <v>0</v>
      </c>
      <c r="CN170" s="22">
        <v>0</v>
      </c>
      <c r="CO170" s="22">
        <f t="shared" si="163"/>
        <v>0</v>
      </c>
      <c r="CP170" s="22">
        <f t="shared" si="164"/>
        <v>0</v>
      </c>
      <c r="CQ170" s="22">
        <v>0</v>
      </c>
      <c r="CR170" s="22">
        <v>0</v>
      </c>
    </row>
    <row r="171" spans="1:96" ht="12.75" hidden="1">
      <c r="A171" s="20" t="s">
        <v>1</v>
      </c>
      <c r="B171" s="20" t="s">
        <v>1</v>
      </c>
      <c r="C171" s="20" t="s">
        <v>21</v>
      </c>
      <c r="D171" s="23" t="s">
        <v>200</v>
      </c>
      <c r="E171" s="22">
        <f t="shared" si="143"/>
        <v>23804195</v>
      </c>
      <c r="F171" s="22">
        <f t="shared" si="146"/>
        <v>23781791</v>
      </c>
      <c r="G171" s="22">
        <f t="shared" si="147"/>
        <v>23778291</v>
      </c>
      <c r="H171" s="22">
        <v>15062435</v>
      </c>
      <c r="I171" s="22">
        <v>3509897</v>
      </c>
      <c r="J171" s="22">
        <f t="shared" si="148"/>
        <v>4936916</v>
      </c>
      <c r="K171" s="22">
        <v>2470863</v>
      </c>
      <c r="L171" s="22">
        <v>3065</v>
      </c>
      <c r="M171" s="22">
        <v>0</v>
      </c>
      <c r="N171" s="22">
        <v>0</v>
      </c>
      <c r="O171" s="22">
        <v>2455154</v>
      </c>
      <c r="P171" s="22">
        <v>7834</v>
      </c>
      <c r="Q171" s="22">
        <f t="shared" si="149"/>
        <v>1568</v>
      </c>
      <c r="R171" s="22">
        <v>0</v>
      </c>
      <c r="S171" s="22">
        <v>1568</v>
      </c>
      <c r="T171" s="22">
        <v>0</v>
      </c>
      <c r="U171" s="22">
        <v>36590</v>
      </c>
      <c r="V171" s="22">
        <f t="shared" si="150"/>
        <v>98910</v>
      </c>
      <c r="W171" s="22">
        <v>100</v>
      </c>
      <c r="X171" s="22">
        <v>59615</v>
      </c>
      <c r="Y171" s="22">
        <v>29137</v>
      </c>
      <c r="Z171" s="22">
        <v>7834</v>
      </c>
      <c r="AA171" s="22">
        <v>2224</v>
      </c>
      <c r="AB171" s="22">
        <v>0</v>
      </c>
      <c r="AC171" s="22">
        <v>0</v>
      </c>
      <c r="AD171" s="22">
        <v>0</v>
      </c>
      <c r="AE171" s="22">
        <f t="shared" si="151"/>
        <v>131975</v>
      </c>
      <c r="AF171" s="22">
        <v>0</v>
      </c>
      <c r="AG171" s="22">
        <v>648</v>
      </c>
      <c r="AH171" s="22">
        <v>164</v>
      </c>
      <c r="AI171" s="22">
        <v>0</v>
      </c>
      <c r="AJ171" s="22">
        <v>896</v>
      </c>
      <c r="AK171" s="22">
        <v>0</v>
      </c>
      <c r="AL171" s="22">
        <v>118234</v>
      </c>
      <c r="AM171" s="22">
        <v>12033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22">
        <v>0</v>
      </c>
      <c r="AW171" s="22">
        <v>0</v>
      </c>
      <c r="AX171" s="22">
        <v>0</v>
      </c>
      <c r="AY171" s="22">
        <f t="shared" si="152"/>
        <v>3500</v>
      </c>
      <c r="AZ171" s="22">
        <f t="shared" si="153"/>
        <v>0</v>
      </c>
      <c r="BA171" s="22">
        <v>0</v>
      </c>
      <c r="BB171" s="22">
        <v>0</v>
      </c>
      <c r="BC171" s="22">
        <f t="shared" si="154"/>
        <v>0</v>
      </c>
      <c r="BD171" s="22">
        <v>0</v>
      </c>
      <c r="BE171" s="22">
        <v>0</v>
      </c>
      <c r="BF171" s="22">
        <v>0</v>
      </c>
      <c r="BG171" s="22">
        <v>0</v>
      </c>
      <c r="BH171" s="22">
        <f t="shared" si="155"/>
        <v>0</v>
      </c>
      <c r="BI171" s="22">
        <v>0</v>
      </c>
      <c r="BJ171" s="22">
        <f t="shared" si="156"/>
        <v>3500</v>
      </c>
      <c r="BK171" s="22">
        <v>0</v>
      </c>
      <c r="BL171" s="22">
        <v>0</v>
      </c>
      <c r="BM171" s="22">
        <v>0</v>
      </c>
      <c r="BN171" s="22">
        <v>0</v>
      </c>
      <c r="BO171" s="22">
        <v>0</v>
      </c>
      <c r="BP171" s="22">
        <v>0</v>
      </c>
      <c r="BQ171" s="22">
        <v>0</v>
      </c>
      <c r="BR171" s="22">
        <v>0</v>
      </c>
      <c r="BS171" s="22">
        <v>0</v>
      </c>
      <c r="BT171" s="22">
        <v>3500</v>
      </c>
      <c r="BU171" s="22">
        <f t="shared" si="157"/>
        <v>0</v>
      </c>
      <c r="BV171" s="22">
        <v>0</v>
      </c>
      <c r="BW171" s="22">
        <f>BX171+CK171+CI171</f>
        <v>22404</v>
      </c>
      <c r="BX171" s="22">
        <f>BY171+CA171+CF171</f>
        <v>22404</v>
      </c>
      <c r="BY171" s="22">
        <f t="shared" si="158"/>
        <v>19022</v>
      </c>
      <c r="BZ171" s="22">
        <v>19022</v>
      </c>
      <c r="CA171" s="22">
        <f t="shared" si="159"/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f t="shared" si="160"/>
        <v>3382</v>
      </c>
      <c r="CG171" s="22">
        <v>3382</v>
      </c>
      <c r="CH171" s="22">
        <v>0</v>
      </c>
      <c r="CI171" s="22">
        <f t="shared" si="161"/>
        <v>0</v>
      </c>
      <c r="CJ171" s="22">
        <v>0</v>
      </c>
      <c r="CK171" s="22">
        <v>0</v>
      </c>
      <c r="CL171" s="22">
        <f>CM171</f>
        <v>0</v>
      </c>
      <c r="CM171" s="22">
        <f>CN171</f>
        <v>0</v>
      </c>
      <c r="CN171" s="22">
        <v>0</v>
      </c>
      <c r="CO171" s="22">
        <f t="shared" si="163"/>
        <v>0</v>
      </c>
      <c r="CP171" s="22">
        <f t="shared" si="164"/>
        <v>0</v>
      </c>
      <c r="CQ171" s="22">
        <v>0</v>
      </c>
      <c r="CR171" s="22">
        <v>0</v>
      </c>
    </row>
    <row r="172" spans="1:96" s="12" customFormat="1" ht="12.75" customHeight="1" hidden="1">
      <c r="A172" s="17" t="s">
        <v>196</v>
      </c>
      <c r="B172" s="17" t="s">
        <v>15</v>
      </c>
      <c r="C172" s="17" t="s">
        <v>1</v>
      </c>
      <c r="D172" s="18" t="s">
        <v>201</v>
      </c>
      <c r="E172" s="19">
        <f t="shared" si="143"/>
        <v>28524963</v>
      </c>
      <c r="F172" s="19">
        <f aca="true" t="shared" si="183" ref="F172:BQ172">F173+F174+F175</f>
        <v>28501287</v>
      </c>
      <c r="G172" s="19">
        <f t="shared" si="183"/>
        <v>28286597</v>
      </c>
      <c r="H172" s="19">
        <f t="shared" si="183"/>
        <v>18247356</v>
      </c>
      <c r="I172" s="19">
        <f t="shared" si="183"/>
        <v>4302683</v>
      </c>
      <c r="J172" s="19">
        <f t="shared" si="183"/>
        <v>5198373</v>
      </c>
      <c r="K172" s="19">
        <f t="shared" si="183"/>
        <v>3892389</v>
      </c>
      <c r="L172" s="19">
        <f t="shared" si="183"/>
        <v>16555</v>
      </c>
      <c r="M172" s="19">
        <f t="shared" si="183"/>
        <v>800732</v>
      </c>
      <c r="N172" s="19">
        <f t="shared" si="183"/>
        <v>0</v>
      </c>
      <c r="O172" s="19">
        <f t="shared" si="183"/>
        <v>435306</v>
      </c>
      <c r="P172" s="19">
        <f t="shared" si="183"/>
        <v>53391</v>
      </c>
      <c r="Q172" s="19">
        <f t="shared" si="183"/>
        <v>2916</v>
      </c>
      <c r="R172" s="19">
        <f t="shared" si="183"/>
        <v>0</v>
      </c>
      <c r="S172" s="19">
        <f t="shared" si="183"/>
        <v>2916</v>
      </c>
      <c r="T172" s="19">
        <f t="shared" si="183"/>
        <v>0</v>
      </c>
      <c r="U172" s="19">
        <f t="shared" si="183"/>
        <v>141777</v>
      </c>
      <c r="V172" s="19">
        <f t="shared" si="183"/>
        <v>345789</v>
      </c>
      <c r="W172" s="19">
        <f t="shared" si="183"/>
        <v>0</v>
      </c>
      <c r="X172" s="19">
        <f t="shared" si="183"/>
        <v>234742</v>
      </c>
      <c r="Y172" s="19">
        <f t="shared" si="183"/>
        <v>47415</v>
      </c>
      <c r="Z172" s="19">
        <f t="shared" si="183"/>
        <v>21217</v>
      </c>
      <c r="AA172" s="19">
        <f t="shared" si="183"/>
        <v>13288</v>
      </c>
      <c r="AB172" s="19">
        <f t="shared" si="183"/>
        <v>0</v>
      </c>
      <c r="AC172" s="19">
        <f t="shared" si="183"/>
        <v>0</v>
      </c>
      <c r="AD172" s="19">
        <f t="shared" si="183"/>
        <v>29127</v>
      </c>
      <c r="AE172" s="19">
        <f t="shared" si="183"/>
        <v>47703</v>
      </c>
      <c r="AF172" s="19">
        <f t="shared" si="183"/>
        <v>0</v>
      </c>
      <c r="AG172" s="19">
        <f t="shared" si="183"/>
        <v>3523</v>
      </c>
      <c r="AH172" s="19">
        <f t="shared" si="183"/>
        <v>11655</v>
      </c>
      <c r="AI172" s="19">
        <f t="shared" si="183"/>
        <v>0</v>
      </c>
      <c r="AJ172" s="19">
        <f t="shared" si="183"/>
        <v>2392</v>
      </c>
      <c r="AK172" s="19">
        <f t="shared" si="183"/>
        <v>0</v>
      </c>
      <c r="AL172" s="19">
        <f t="shared" si="183"/>
        <v>1832</v>
      </c>
      <c r="AM172" s="19">
        <f t="shared" si="183"/>
        <v>0</v>
      </c>
      <c r="AN172" s="19">
        <f t="shared" si="183"/>
        <v>0</v>
      </c>
      <c r="AO172" s="19">
        <f t="shared" si="183"/>
        <v>0</v>
      </c>
      <c r="AP172" s="19">
        <f t="shared" si="183"/>
        <v>0</v>
      </c>
      <c r="AQ172" s="19">
        <f t="shared" si="183"/>
        <v>0</v>
      </c>
      <c r="AR172" s="19">
        <f t="shared" si="183"/>
        <v>0</v>
      </c>
      <c r="AS172" s="19">
        <f t="shared" si="183"/>
        <v>0</v>
      </c>
      <c r="AT172" s="19">
        <f t="shared" si="183"/>
        <v>28301</v>
      </c>
      <c r="AU172" s="19">
        <f t="shared" si="183"/>
        <v>0</v>
      </c>
      <c r="AV172" s="19">
        <f t="shared" si="183"/>
        <v>0</v>
      </c>
      <c r="AW172" s="19">
        <f t="shared" si="183"/>
        <v>0</v>
      </c>
      <c r="AX172" s="19">
        <f t="shared" si="183"/>
        <v>0</v>
      </c>
      <c r="AY172" s="19">
        <f t="shared" si="183"/>
        <v>214690</v>
      </c>
      <c r="AZ172" s="19">
        <f t="shared" si="183"/>
        <v>0</v>
      </c>
      <c r="BA172" s="19">
        <f t="shared" si="183"/>
        <v>0</v>
      </c>
      <c r="BB172" s="19">
        <f t="shared" si="183"/>
        <v>0</v>
      </c>
      <c r="BC172" s="19">
        <f t="shared" si="183"/>
        <v>0</v>
      </c>
      <c r="BD172" s="19">
        <f t="shared" si="183"/>
        <v>0</v>
      </c>
      <c r="BE172" s="19">
        <f t="shared" si="183"/>
        <v>0</v>
      </c>
      <c r="BF172" s="19">
        <f t="shared" si="183"/>
        <v>0</v>
      </c>
      <c r="BG172" s="19">
        <f t="shared" si="183"/>
        <v>0</v>
      </c>
      <c r="BH172" s="19">
        <f t="shared" si="183"/>
        <v>0</v>
      </c>
      <c r="BI172" s="19">
        <f t="shared" si="183"/>
        <v>0</v>
      </c>
      <c r="BJ172" s="19">
        <f t="shared" si="183"/>
        <v>214690</v>
      </c>
      <c r="BK172" s="19">
        <f t="shared" si="183"/>
        <v>0</v>
      </c>
      <c r="BL172" s="19">
        <f t="shared" si="183"/>
        <v>0</v>
      </c>
      <c r="BM172" s="19">
        <f t="shared" si="183"/>
        <v>0</v>
      </c>
      <c r="BN172" s="19">
        <f t="shared" si="183"/>
        <v>0</v>
      </c>
      <c r="BO172" s="19">
        <f t="shared" si="183"/>
        <v>0</v>
      </c>
      <c r="BP172" s="19">
        <f t="shared" si="183"/>
        <v>0</v>
      </c>
      <c r="BQ172" s="19">
        <f t="shared" si="183"/>
        <v>0</v>
      </c>
      <c r="BR172" s="19">
        <f aca="true" t="shared" si="184" ref="BR172:CR172">BR173+BR174+BR175</f>
        <v>0</v>
      </c>
      <c r="BS172" s="19">
        <f t="shared" si="184"/>
        <v>0</v>
      </c>
      <c r="BT172" s="19">
        <f t="shared" si="184"/>
        <v>214690</v>
      </c>
      <c r="BU172" s="19">
        <f t="shared" si="184"/>
        <v>0</v>
      </c>
      <c r="BV172" s="19">
        <f t="shared" si="184"/>
        <v>0</v>
      </c>
      <c r="BW172" s="19">
        <f t="shared" si="184"/>
        <v>23676</v>
      </c>
      <c r="BX172" s="19">
        <f t="shared" si="184"/>
        <v>23676</v>
      </c>
      <c r="BY172" s="19">
        <f t="shared" si="184"/>
        <v>22698</v>
      </c>
      <c r="BZ172" s="19">
        <f t="shared" si="184"/>
        <v>22698</v>
      </c>
      <c r="CA172" s="19">
        <f t="shared" si="159"/>
        <v>0</v>
      </c>
      <c r="CB172" s="19">
        <f t="shared" si="184"/>
        <v>0</v>
      </c>
      <c r="CC172" s="19">
        <f t="shared" si="184"/>
        <v>0</v>
      </c>
      <c r="CD172" s="19">
        <f t="shared" si="184"/>
        <v>0</v>
      </c>
      <c r="CE172" s="19">
        <f t="shared" si="184"/>
        <v>0</v>
      </c>
      <c r="CF172" s="19">
        <f t="shared" si="184"/>
        <v>978</v>
      </c>
      <c r="CG172" s="19">
        <f t="shared" si="184"/>
        <v>978</v>
      </c>
      <c r="CH172" s="19">
        <f t="shared" si="184"/>
        <v>0</v>
      </c>
      <c r="CI172" s="19">
        <f t="shared" si="184"/>
        <v>0</v>
      </c>
      <c r="CJ172" s="19">
        <f t="shared" si="184"/>
        <v>0</v>
      </c>
      <c r="CK172" s="19">
        <f t="shared" si="184"/>
        <v>0</v>
      </c>
      <c r="CL172" s="19">
        <f t="shared" si="184"/>
        <v>0</v>
      </c>
      <c r="CM172" s="19">
        <f t="shared" si="184"/>
        <v>0</v>
      </c>
      <c r="CN172" s="19">
        <f t="shared" si="184"/>
        <v>0</v>
      </c>
      <c r="CO172" s="19">
        <f t="shared" si="184"/>
        <v>0</v>
      </c>
      <c r="CP172" s="19">
        <f t="shared" si="184"/>
        <v>0</v>
      </c>
      <c r="CQ172" s="19">
        <f t="shared" si="184"/>
        <v>0</v>
      </c>
      <c r="CR172" s="19">
        <f t="shared" si="184"/>
        <v>0</v>
      </c>
    </row>
    <row r="173" spans="1:96" ht="12.75" hidden="1">
      <c r="A173" s="20" t="s">
        <v>1</v>
      </c>
      <c r="B173" s="20" t="s">
        <v>1</v>
      </c>
      <c r="C173" s="20" t="s">
        <v>19</v>
      </c>
      <c r="D173" s="21" t="s">
        <v>202</v>
      </c>
      <c r="E173" s="22">
        <f t="shared" si="143"/>
        <v>5287838</v>
      </c>
      <c r="F173" s="22">
        <f t="shared" si="146"/>
        <v>5283976</v>
      </c>
      <c r="G173" s="22">
        <f t="shared" si="147"/>
        <v>5104720</v>
      </c>
      <c r="H173" s="22">
        <v>3469353</v>
      </c>
      <c r="I173" s="22">
        <v>807397</v>
      </c>
      <c r="J173" s="22">
        <f t="shared" si="148"/>
        <v>721870</v>
      </c>
      <c r="K173" s="22">
        <v>137700</v>
      </c>
      <c r="L173" s="22">
        <v>8731</v>
      </c>
      <c r="M173" s="22">
        <v>515730</v>
      </c>
      <c r="N173" s="22">
        <v>0</v>
      </c>
      <c r="O173" s="22">
        <v>19507</v>
      </c>
      <c r="P173" s="22">
        <v>40202</v>
      </c>
      <c r="Q173" s="22">
        <f t="shared" si="149"/>
        <v>0</v>
      </c>
      <c r="R173" s="22">
        <v>0</v>
      </c>
      <c r="S173" s="22">
        <v>0</v>
      </c>
      <c r="T173" s="22">
        <v>0</v>
      </c>
      <c r="U173" s="22">
        <v>8819</v>
      </c>
      <c r="V173" s="22">
        <f t="shared" si="150"/>
        <v>57642</v>
      </c>
      <c r="W173" s="22">
        <v>0</v>
      </c>
      <c r="X173" s="22">
        <v>0</v>
      </c>
      <c r="Y173" s="22">
        <v>15565</v>
      </c>
      <c r="Z173" s="22">
        <v>11394</v>
      </c>
      <c r="AA173" s="22">
        <v>5392</v>
      </c>
      <c r="AB173" s="22">
        <v>0</v>
      </c>
      <c r="AC173" s="22">
        <v>0</v>
      </c>
      <c r="AD173" s="22">
        <v>25291</v>
      </c>
      <c r="AE173" s="22">
        <f t="shared" si="151"/>
        <v>39639</v>
      </c>
      <c r="AF173" s="22">
        <v>0</v>
      </c>
      <c r="AG173" s="22">
        <v>1190</v>
      </c>
      <c r="AH173" s="22">
        <v>9836</v>
      </c>
      <c r="AI173" s="22">
        <v>0</v>
      </c>
      <c r="AJ173" s="22">
        <v>0</v>
      </c>
      <c r="AK173" s="22">
        <v>0</v>
      </c>
      <c r="AL173" s="22">
        <v>312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28301</v>
      </c>
      <c r="AU173" s="22">
        <v>0</v>
      </c>
      <c r="AV173" s="22">
        <v>0</v>
      </c>
      <c r="AW173" s="22">
        <v>0</v>
      </c>
      <c r="AX173" s="22">
        <v>0</v>
      </c>
      <c r="AY173" s="22">
        <f t="shared" si="152"/>
        <v>179256</v>
      </c>
      <c r="AZ173" s="22">
        <f t="shared" si="153"/>
        <v>0</v>
      </c>
      <c r="BA173" s="22">
        <v>0</v>
      </c>
      <c r="BB173" s="22">
        <v>0</v>
      </c>
      <c r="BC173" s="22">
        <f t="shared" si="154"/>
        <v>0</v>
      </c>
      <c r="BD173" s="22">
        <v>0</v>
      </c>
      <c r="BE173" s="22">
        <v>0</v>
      </c>
      <c r="BF173" s="22">
        <v>0</v>
      </c>
      <c r="BG173" s="22">
        <v>0</v>
      </c>
      <c r="BH173" s="22">
        <f t="shared" si="155"/>
        <v>0</v>
      </c>
      <c r="BI173" s="22">
        <v>0</v>
      </c>
      <c r="BJ173" s="22">
        <f t="shared" si="156"/>
        <v>179256</v>
      </c>
      <c r="BK173" s="22">
        <v>0</v>
      </c>
      <c r="BL173" s="22">
        <v>0</v>
      </c>
      <c r="BM173" s="22">
        <v>0</v>
      </c>
      <c r="BN173" s="22">
        <v>0</v>
      </c>
      <c r="BO173" s="22">
        <v>0</v>
      </c>
      <c r="BP173" s="22">
        <v>0</v>
      </c>
      <c r="BQ173" s="22">
        <v>0</v>
      </c>
      <c r="BR173" s="22">
        <v>0</v>
      </c>
      <c r="BS173" s="22">
        <v>0</v>
      </c>
      <c r="BT173" s="22">
        <v>179256</v>
      </c>
      <c r="BU173" s="22">
        <f t="shared" si="157"/>
        <v>0</v>
      </c>
      <c r="BV173" s="22">
        <v>0</v>
      </c>
      <c r="BW173" s="22">
        <f>BX173+CK173+CI173</f>
        <v>3862</v>
      </c>
      <c r="BX173" s="22">
        <f>BY173+CA173+CF173</f>
        <v>3862</v>
      </c>
      <c r="BY173" s="22">
        <f t="shared" si="158"/>
        <v>3862</v>
      </c>
      <c r="BZ173" s="22">
        <v>3862</v>
      </c>
      <c r="CA173" s="22">
        <f t="shared" si="159"/>
        <v>0</v>
      </c>
      <c r="CB173" s="22">
        <v>0</v>
      </c>
      <c r="CC173" s="22">
        <v>0</v>
      </c>
      <c r="CD173" s="22">
        <v>0</v>
      </c>
      <c r="CE173" s="22">
        <v>0</v>
      </c>
      <c r="CF173" s="22">
        <f t="shared" si="160"/>
        <v>0</v>
      </c>
      <c r="CG173" s="22">
        <v>0</v>
      </c>
      <c r="CH173" s="22">
        <v>0</v>
      </c>
      <c r="CI173" s="22">
        <f t="shared" si="161"/>
        <v>0</v>
      </c>
      <c r="CJ173" s="22">
        <v>0</v>
      </c>
      <c r="CK173" s="22">
        <v>0</v>
      </c>
      <c r="CL173" s="22">
        <f aca="true" t="shared" si="185" ref="CL173:CM175">CM173</f>
        <v>0</v>
      </c>
      <c r="CM173" s="22">
        <f t="shared" si="185"/>
        <v>0</v>
      </c>
      <c r="CN173" s="22">
        <v>0</v>
      </c>
      <c r="CO173" s="22">
        <f t="shared" si="163"/>
        <v>0</v>
      </c>
      <c r="CP173" s="22">
        <f t="shared" si="164"/>
        <v>0</v>
      </c>
      <c r="CQ173" s="22">
        <v>0</v>
      </c>
      <c r="CR173" s="22">
        <v>0</v>
      </c>
    </row>
    <row r="174" spans="1:96" ht="12.75" hidden="1">
      <c r="A174" s="20" t="s">
        <v>1</v>
      </c>
      <c r="B174" s="20" t="s">
        <v>1</v>
      </c>
      <c r="C174" s="20" t="s">
        <v>21</v>
      </c>
      <c r="D174" s="23" t="s">
        <v>203</v>
      </c>
      <c r="E174" s="22">
        <f t="shared" si="143"/>
        <v>20264990</v>
      </c>
      <c r="F174" s="22">
        <f t="shared" si="146"/>
        <v>20247678</v>
      </c>
      <c r="G174" s="22">
        <f t="shared" si="147"/>
        <v>20247678</v>
      </c>
      <c r="H174" s="22">
        <f>13299905+219</f>
        <v>13300124</v>
      </c>
      <c r="I174" s="22">
        <f>3142788+55</f>
        <v>3142843</v>
      </c>
      <c r="J174" s="22">
        <f t="shared" si="148"/>
        <v>3436177</v>
      </c>
      <c r="K174" s="22">
        <v>3035596</v>
      </c>
      <c r="L174" s="22">
        <v>7500</v>
      </c>
      <c r="M174" s="22">
        <v>0</v>
      </c>
      <c r="N174" s="22">
        <v>0</v>
      </c>
      <c r="O174" s="22">
        <v>380508</v>
      </c>
      <c r="P174" s="22">
        <v>12573</v>
      </c>
      <c r="Q174" s="22">
        <f t="shared" si="149"/>
        <v>2794</v>
      </c>
      <c r="R174" s="22">
        <v>0</v>
      </c>
      <c r="S174" s="22">
        <v>2794</v>
      </c>
      <c r="T174" s="22">
        <v>0</v>
      </c>
      <c r="U174" s="22">
        <v>118292</v>
      </c>
      <c r="V174" s="22">
        <f t="shared" si="150"/>
        <v>240298</v>
      </c>
      <c r="W174" s="22">
        <v>0</v>
      </c>
      <c r="X174" s="22">
        <v>205850</v>
      </c>
      <c r="Y174" s="22">
        <v>15031</v>
      </c>
      <c r="Z174" s="22">
        <v>7685</v>
      </c>
      <c r="AA174" s="22">
        <v>7896</v>
      </c>
      <c r="AB174" s="22">
        <v>0</v>
      </c>
      <c r="AC174" s="22">
        <v>0</v>
      </c>
      <c r="AD174" s="22">
        <v>3836</v>
      </c>
      <c r="AE174" s="22">
        <f t="shared" si="151"/>
        <v>7150</v>
      </c>
      <c r="AF174" s="22">
        <v>0</v>
      </c>
      <c r="AG174" s="22">
        <v>1941</v>
      </c>
      <c r="AH174" s="22">
        <v>1719</v>
      </c>
      <c r="AI174" s="22">
        <v>0</v>
      </c>
      <c r="AJ174" s="22">
        <v>2092</v>
      </c>
      <c r="AK174" s="22">
        <v>0</v>
      </c>
      <c r="AL174" s="22">
        <v>1398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f t="shared" si="152"/>
        <v>0</v>
      </c>
      <c r="AZ174" s="22">
        <f t="shared" si="153"/>
        <v>0</v>
      </c>
      <c r="BA174" s="22">
        <v>0</v>
      </c>
      <c r="BB174" s="22">
        <v>0</v>
      </c>
      <c r="BC174" s="22">
        <f t="shared" si="154"/>
        <v>0</v>
      </c>
      <c r="BD174" s="22">
        <v>0</v>
      </c>
      <c r="BE174" s="22">
        <v>0</v>
      </c>
      <c r="BF174" s="22">
        <v>0</v>
      </c>
      <c r="BG174" s="22">
        <v>0</v>
      </c>
      <c r="BH174" s="22">
        <f t="shared" si="155"/>
        <v>0</v>
      </c>
      <c r="BI174" s="22">
        <v>0</v>
      </c>
      <c r="BJ174" s="22">
        <f t="shared" si="156"/>
        <v>0</v>
      </c>
      <c r="BK174" s="22">
        <v>0</v>
      </c>
      <c r="BL174" s="22">
        <v>0</v>
      </c>
      <c r="BM174" s="22">
        <v>0</v>
      </c>
      <c r="BN174" s="22">
        <v>0</v>
      </c>
      <c r="BO174" s="22">
        <v>0</v>
      </c>
      <c r="BP174" s="22">
        <v>0</v>
      </c>
      <c r="BQ174" s="22">
        <v>0</v>
      </c>
      <c r="BR174" s="22">
        <v>0</v>
      </c>
      <c r="BS174" s="22">
        <v>0</v>
      </c>
      <c r="BT174" s="22">
        <v>0</v>
      </c>
      <c r="BU174" s="22">
        <f t="shared" si="157"/>
        <v>0</v>
      </c>
      <c r="BV174" s="22">
        <v>0</v>
      </c>
      <c r="BW174" s="22">
        <f>BX174+CK174+CI174</f>
        <v>17312</v>
      </c>
      <c r="BX174" s="22">
        <f>BY174+CA174+CF174</f>
        <v>17312</v>
      </c>
      <c r="BY174" s="22">
        <f t="shared" si="158"/>
        <v>17312</v>
      </c>
      <c r="BZ174" s="22">
        <v>17312</v>
      </c>
      <c r="CA174" s="22">
        <f t="shared" si="159"/>
        <v>0</v>
      </c>
      <c r="CB174" s="22">
        <v>0</v>
      </c>
      <c r="CC174" s="22">
        <v>0</v>
      </c>
      <c r="CD174" s="22">
        <v>0</v>
      </c>
      <c r="CE174" s="22">
        <v>0</v>
      </c>
      <c r="CF174" s="22">
        <f t="shared" si="160"/>
        <v>0</v>
      </c>
      <c r="CG174" s="22">
        <v>0</v>
      </c>
      <c r="CH174" s="22">
        <v>0</v>
      </c>
      <c r="CI174" s="22">
        <f t="shared" si="161"/>
        <v>0</v>
      </c>
      <c r="CJ174" s="22">
        <v>0</v>
      </c>
      <c r="CK174" s="22">
        <v>0</v>
      </c>
      <c r="CL174" s="22">
        <f t="shared" si="185"/>
        <v>0</v>
      </c>
      <c r="CM174" s="22">
        <f t="shared" si="185"/>
        <v>0</v>
      </c>
      <c r="CN174" s="22">
        <v>0</v>
      </c>
      <c r="CO174" s="22">
        <f t="shared" si="163"/>
        <v>0</v>
      </c>
      <c r="CP174" s="22">
        <f t="shared" si="164"/>
        <v>0</v>
      </c>
      <c r="CQ174" s="22">
        <v>0</v>
      </c>
      <c r="CR174" s="22">
        <v>0</v>
      </c>
    </row>
    <row r="175" spans="1:96" ht="12.75" hidden="1">
      <c r="A175" s="20" t="s">
        <v>1</v>
      </c>
      <c r="B175" s="20" t="s">
        <v>1</v>
      </c>
      <c r="C175" s="20" t="s">
        <v>21</v>
      </c>
      <c r="D175" s="21" t="s">
        <v>204</v>
      </c>
      <c r="E175" s="22">
        <f t="shared" si="143"/>
        <v>2972135</v>
      </c>
      <c r="F175" s="22">
        <f t="shared" si="146"/>
        <v>2969633</v>
      </c>
      <c r="G175" s="22">
        <f t="shared" si="147"/>
        <v>2934199</v>
      </c>
      <c r="H175" s="22">
        <v>1477879</v>
      </c>
      <c r="I175" s="22">
        <v>352443</v>
      </c>
      <c r="J175" s="22">
        <f t="shared" si="148"/>
        <v>1040326</v>
      </c>
      <c r="K175" s="22">
        <v>719093</v>
      </c>
      <c r="L175" s="22">
        <v>324</v>
      </c>
      <c r="M175" s="22">
        <v>285002</v>
      </c>
      <c r="N175" s="22">
        <v>0</v>
      </c>
      <c r="O175" s="22">
        <v>35291</v>
      </c>
      <c r="P175" s="22">
        <v>616</v>
      </c>
      <c r="Q175" s="22">
        <f t="shared" si="149"/>
        <v>122</v>
      </c>
      <c r="R175" s="22">
        <v>0</v>
      </c>
      <c r="S175" s="22">
        <v>122</v>
      </c>
      <c r="T175" s="22">
        <v>0</v>
      </c>
      <c r="U175" s="22">
        <v>14666</v>
      </c>
      <c r="V175" s="22">
        <f t="shared" si="150"/>
        <v>47849</v>
      </c>
      <c r="W175" s="22">
        <v>0</v>
      </c>
      <c r="X175" s="22">
        <v>28892</v>
      </c>
      <c r="Y175" s="22">
        <v>16819</v>
      </c>
      <c r="Z175" s="22">
        <v>2138</v>
      </c>
      <c r="AA175" s="22">
        <v>0</v>
      </c>
      <c r="AB175" s="22">
        <v>0</v>
      </c>
      <c r="AC175" s="22">
        <v>0</v>
      </c>
      <c r="AD175" s="22">
        <v>0</v>
      </c>
      <c r="AE175" s="22">
        <f t="shared" si="151"/>
        <v>914</v>
      </c>
      <c r="AF175" s="22">
        <v>0</v>
      </c>
      <c r="AG175" s="22">
        <v>392</v>
      </c>
      <c r="AH175" s="22">
        <v>100</v>
      </c>
      <c r="AI175" s="22">
        <v>0</v>
      </c>
      <c r="AJ175" s="22">
        <v>300</v>
      </c>
      <c r="AK175" s="22">
        <v>0</v>
      </c>
      <c r="AL175" s="22">
        <v>122</v>
      </c>
      <c r="AM175" s="22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2">
        <v>0</v>
      </c>
      <c r="AX175" s="22">
        <v>0</v>
      </c>
      <c r="AY175" s="22">
        <f t="shared" si="152"/>
        <v>35434</v>
      </c>
      <c r="AZ175" s="22">
        <f t="shared" si="153"/>
        <v>0</v>
      </c>
      <c r="BA175" s="22">
        <v>0</v>
      </c>
      <c r="BB175" s="22">
        <v>0</v>
      </c>
      <c r="BC175" s="22">
        <f t="shared" si="154"/>
        <v>0</v>
      </c>
      <c r="BD175" s="22">
        <v>0</v>
      </c>
      <c r="BE175" s="22">
        <v>0</v>
      </c>
      <c r="BF175" s="22">
        <v>0</v>
      </c>
      <c r="BG175" s="22">
        <v>0</v>
      </c>
      <c r="BH175" s="22">
        <f t="shared" si="155"/>
        <v>0</v>
      </c>
      <c r="BI175" s="22">
        <v>0</v>
      </c>
      <c r="BJ175" s="22">
        <f t="shared" si="156"/>
        <v>35434</v>
      </c>
      <c r="BK175" s="22">
        <v>0</v>
      </c>
      <c r="BL175" s="22">
        <v>0</v>
      </c>
      <c r="BM175" s="22">
        <v>0</v>
      </c>
      <c r="BN175" s="22">
        <v>0</v>
      </c>
      <c r="BO175" s="22">
        <v>0</v>
      </c>
      <c r="BP175" s="22">
        <v>0</v>
      </c>
      <c r="BQ175" s="22">
        <v>0</v>
      </c>
      <c r="BR175" s="22">
        <v>0</v>
      </c>
      <c r="BS175" s="22">
        <v>0</v>
      </c>
      <c r="BT175" s="22">
        <v>35434</v>
      </c>
      <c r="BU175" s="22">
        <f t="shared" si="157"/>
        <v>0</v>
      </c>
      <c r="BV175" s="22">
        <v>0</v>
      </c>
      <c r="BW175" s="22">
        <f>BX175+CK175+CI175</f>
        <v>2502</v>
      </c>
      <c r="BX175" s="22">
        <f>BY175+CA175+CF175</f>
        <v>2502</v>
      </c>
      <c r="BY175" s="22">
        <f t="shared" si="158"/>
        <v>1524</v>
      </c>
      <c r="BZ175" s="22">
        <v>1524</v>
      </c>
      <c r="CA175" s="22">
        <f t="shared" si="159"/>
        <v>0</v>
      </c>
      <c r="CB175" s="22">
        <v>0</v>
      </c>
      <c r="CC175" s="22">
        <v>0</v>
      </c>
      <c r="CD175" s="22">
        <v>0</v>
      </c>
      <c r="CE175" s="22">
        <v>0</v>
      </c>
      <c r="CF175" s="22">
        <f t="shared" si="160"/>
        <v>978</v>
      </c>
      <c r="CG175" s="22">
        <v>978</v>
      </c>
      <c r="CH175" s="22">
        <v>0</v>
      </c>
      <c r="CI175" s="22">
        <f t="shared" si="161"/>
        <v>0</v>
      </c>
      <c r="CJ175" s="22">
        <v>0</v>
      </c>
      <c r="CK175" s="22">
        <v>0</v>
      </c>
      <c r="CL175" s="22">
        <f t="shared" si="185"/>
        <v>0</v>
      </c>
      <c r="CM175" s="22">
        <f t="shared" si="185"/>
        <v>0</v>
      </c>
      <c r="CN175" s="22">
        <v>0</v>
      </c>
      <c r="CO175" s="22">
        <f t="shared" si="163"/>
        <v>0</v>
      </c>
      <c r="CP175" s="22">
        <f t="shared" si="164"/>
        <v>0</v>
      </c>
      <c r="CQ175" s="22">
        <v>0</v>
      </c>
      <c r="CR175" s="22">
        <v>0</v>
      </c>
    </row>
    <row r="176" spans="1:96" s="12" customFormat="1" ht="12.75" hidden="1">
      <c r="A176" s="17" t="s">
        <v>196</v>
      </c>
      <c r="B176" s="17" t="s">
        <v>49</v>
      </c>
      <c r="C176" s="17" t="s">
        <v>1</v>
      </c>
      <c r="D176" s="18" t="s">
        <v>205</v>
      </c>
      <c r="E176" s="19">
        <f t="shared" si="143"/>
        <v>24030148</v>
      </c>
      <c r="F176" s="19">
        <f aca="true" t="shared" si="186" ref="F176:BQ176">F177</f>
        <v>24030148</v>
      </c>
      <c r="G176" s="19">
        <f t="shared" si="186"/>
        <v>24030148</v>
      </c>
      <c r="H176" s="19">
        <f t="shared" si="186"/>
        <v>0</v>
      </c>
      <c r="I176" s="19">
        <f t="shared" si="186"/>
        <v>0</v>
      </c>
      <c r="J176" s="19">
        <f t="shared" si="186"/>
        <v>19715311</v>
      </c>
      <c r="K176" s="19">
        <f t="shared" si="186"/>
        <v>19715311</v>
      </c>
      <c r="L176" s="19">
        <f t="shared" si="186"/>
        <v>0</v>
      </c>
      <c r="M176" s="19">
        <f t="shared" si="186"/>
        <v>0</v>
      </c>
      <c r="N176" s="19">
        <f t="shared" si="186"/>
        <v>0</v>
      </c>
      <c r="O176" s="19">
        <f t="shared" si="186"/>
        <v>0</v>
      </c>
      <c r="P176" s="19">
        <f t="shared" si="186"/>
        <v>0</v>
      </c>
      <c r="Q176" s="19">
        <f t="shared" si="186"/>
        <v>0</v>
      </c>
      <c r="R176" s="19">
        <f t="shared" si="186"/>
        <v>0</v>
      </c>
      <c r="S176" s="19">
        <f t="shared" si="186"/>
        <v>0</v>
      </c>
      <c r="T176" s="19">
        <f t="shared" si="186"/>
        <v>0</v>
      </c>
      <c r="U176" s="19">
        <f t="shared" si="186"/>
        <v>0</v>
      </c>
      <c r="V176" s="19">
        <f t="shared" si="186"/>
        <v>0</v>
      </c>
      <c r="W176" s="19">
        <f t="shared" si="186"/>
        <v>0</v>
      </c>
      <c r="X176" s="19">
        <f t="shared" si="186"/>
        <v>0</v>
      </c>
      <c r="Y176" s="19">
        <f t="shared" si="186"/>
        <v>0</v>
      </c>
      <c r="Z176" s="19">
        <f t="shared" si="186"/>
        <v>0</v>
      </c>
      <c r="AA176" s="19">
        <f t="shared" si="186"/>
        <v>0</v>
      </c>
      <c r="AB176" s="19">
        <f t="shared" si="186"/>
        <v>0</v>
      </c>
      <c r="AC176" s="19">
        <f t="shared" si="186"/>
        <v>0</v>
      </c>
      <c r="AD176" s="19">
        <f t="shared" si="186"/>
        <v>0</v>
      </c>
      <c r="AE176" s="19">
        <f t="shared" si="186"/>
        <v>4314837</v>
      </c>
      <c r="AF176" s="19">
        <f t="shared" si="186"/>
        <v>0</v>
      </c>
      <c r="AG176" s="19">
        <f t="shared" si="186"/>
        <v>0</v>
      </c>
      <c r="AH176" s="19">
        <f t="shared" si="186"/>
        <v>0</v>
      </c>
      <c r="AI176" s="19">
        <f t="shared" si="186"/>
        <v>0</v>
      </c>
      <c r="AJ176" s="19">
        <f t="shared" si="186"/>
        <v>0</v>
      </c>
      <c r="AK176" s="19">
        <f t="shared" si="186"/>
        <v>0</v>
      </c>
      <c r="AL176" s="19">
        <f t="shared" si="186"/>
        <v>0</v>
      </c>
      <c r="AM176" s="19">
        <f t="shared" si="186"/>
        <v>0</v>
      </c>
      <c r="AN176" s="19">
        <f t="shared" si="186"/>
        <v>0</v>
      </c>
      <c r="AO176" s="19">
        <f t="shared" si="186"/>
        <v>0</v>
      </c>
      <c r="AP176" s="19">
        <f t="shared" si="186"/>
        <v>0</v>
      </c>
      <c r="AQ176" s="19">
        <f t="shared" si="186"/>
        <v>0</v>
      </c>
      <c r="AR176" s="19">
        <f t="shared" si="186"/>
        <v>0</v>
      </c>
      <c r="AS176" s="19">
        <f t="shared" si="186"/>
        <v>0</v>
      </c>
      <c r="AT176" s="19">
        <f t="shared" si="186"/>
        <v>0</v>
      </c>
      <c r="AU176" s="19">
        <f t="shared" si="186"/>
        <v>4314837</v>
      </c>
      <c r="AV176" s="19">
        <f t="shared" si="186"/>
        <v>0</v>
      </c>
      <c r="AW176" s="19">
        <f t="shared" si="186"/>
        <v>0</v>
      </c>
      <c r="AX176" s="19">
        <f t="shared" si="186"/>
        <v>0</v>
      </c>
      <c r="AY176" s="19">
        <f t="shared" si="186"/>
        <v>0</v>
      </c>
      <c r="AZ176" s="19">
        <f t="shared" si="186"/>
        <v>0</v>
      </c>
      <c r="BA176" s="19">
        <f t="shared" si="186"/>
        <v>0</v>
      </c>
      <c r="BB176" s="19">
        <f t="shared" si="186"/>
        <v>0</v>
      </c>
      <c r="BC176" s="19">
        <f t="shared" si="186"/>
        <v>0</v>
      </c>
      <c r="BD176" s="19">
        <f t="shared" si="186"/>
        <v>0</v>
      </c>
      <c r="BE176" s="19">
        <f t="shared" si="186"/>
        <v>0</v>
      </c>
      <c r="BF176" s="19">
        <f t="shared" si="186"/>
        <v>0</v>
      </c>
      <c r="BG176" s="19">
        <f t="shared" si="186"/>
        <v>0</v>
      </c>
      <c r="BH176" s="19">
        <f t="shared" si="186"/>
        <v>0</v>
      </c>
      <c r="BI176" s="19">
        <f t="shared" si="186"/>
        <v>0</v>
      </c>
      <c r="BJ176" s="19">
        <f t="shared" si="186"/>
        <v>0</v>
      </c>
      <c r="BK176" s="19">
        <f t="shared" si="186"/>
        <v>0</v>
      </c>
      <c r="BL176" s="19">
        <f t="shared" si="186"/>
        <v>0</v>
      </c>
      <c r="BM176" s="19">
        <f t="shared" si="186"/>
        <v>0</v>
      </c>
      <c r="BN176" s="19">
        <f t="shared" si="186"/>
        <v>0</v>
      </c>
      <c r="BO176" s="19">
        <f t="shared" si="186"/>
        <v>0</v>
      </c>
      <c r="BP176" s="19">
        <f t="shared" si="186"/>
        <v>0</v>
      </c>
      <c r="BQ176" s="19">
        <f t="shared" si="186"/>
        <v>0</v>
      </c>
      <c r="BR176" s="19">
        <f aca="true" t="shared" si="187" ref="BR176:CR176">BR177</f>
        <v>0</v>
      </c>
      <c r="BS176" s="19">
        <f t="shared" si="187"/>
        <v>0</v>
      </c>
      <c r="BT176" s="19">
        <f t="shared" si="187"/>
        <v>0</v>
      </c>
      <c r="BU176" s="19">
        <f t="shared" si="187"/>
        <v>0</v>
      </c>
      <c r="BV176" s="19">
        <f t="shared" si="187"/>
        <v>0</v>
      </c>
      <c r="BW176" s="19">
        <f t="shared" si="187"/>
        <v>0</v>
      </c>
      <c r="BX176" s="19">
        <f t="shared" si="187"/>
        <v>0</v>
      </c>
      <c r="BY176" s="19">
        <f t="shared" si="187"/>
        <v>0</v>
      </c>
      <c r="BZ176" s="19">
        <f t="shared" si="187"/>
        <v>0</v>
      </c>
      <c r="CA176" s="19">
        <f t="shared" si="159"/>
        <v>0</v>
      </c>
      <c r="CB176" s="19">
        <f t="shared" si="187"/>
        <v>0</v>
      </c>
      <c r="CC176" s="19">
        <f t="shared" si="187"/>
        <v>0</v>
      </c>
      <c r="CD176" s="19">
        <f t="shared" si="187"/>
        <v>0</v>
      </c>
      <c r="CE176" s="19">
        <f t="shared" si="187"/>
        <v>0</v>
      </c>
      <c r="CF176" s="19">
        <f t="shared" si="187"/>
        <v>0</v>
      </c>
      <c r="CG176" s="19">
        <f t="shared" si="187"/>
        <v>0</v>
      </c>
      <c r="CH176" s="19">
        <f t="shared" si="187"/>
        <v>0</v>
      </c>
      <c r="CI176" s="19">
        <f t="shared" si="187"/>
        <v>0</v>
      </c>
      <c r="CJ176" s="19">
        <f t="shared" si="187"/>
        <v>0</v>
      </c>
      <c r="CK176" s="19">
        <f t="shared" si="187"/>
        <v>0</v>
      </c>
      <c r="CL176" s="19">
        <f t="shared" si="187"/>
        <v>0</v>
      </c>
      <c r="CM176" s="19">
        <f t="shared" si="187"/>
        <v>0</v>
      </c>
      <c r="CN176" s="19">
        <f t="shared" si="187"/>
        <v>0</v>
      </c>
      <c r="CO176" s="19">
        <f t="shared" si="187"/>
        <v>0</v>
      </c>
      <c r="CP176" s="19">
        <f t="shared" si="187"/>
        <v>0</v>
      </c>
      <c r="CQ176" s="19">
        <f t="shared" si="187"/>
        <v>0</v>
      </c>
      <c r="CR176" s="19">
        <f t="shared" si="187"/>
        <v>0</v>
      </c>
    </row>
    <row r="177" spans="1:96" ht="12.75" hidden="1">
      <c r="A177" s="20" t="s">
        <v>1</v>
      </c>
      <c r="B177" s="20" t="s">
        <v>1</v>
      </c>
      <c r="C177" s="20" t="s">
        <v>21</v>
      </c>
      <c r="D177" s="23" t="s">
        <v>206</v>
      </c>
      <c r="E177" s="22">
        <f t="shared" si="143"/>
        <v>24030148</v>
      </c>
      <c r="F177" s="22">
        <f t="shared" si="146"/>
        <v>24030148</v>
      </c>
      <c r="G177" s="22">
        <f t="shared" si="147"/>
        <v>24030148</v>
      </c>
      <c r="H177" s="22">
        <v>0</v>
      </c>
      <c r="I177" s="22">
        <v>0</v>
      </c>
      <c r="J177" s="22">
        <f t="shared" si="148"/>
        <v>19715311</v>
      </c>
      <c r="K177" s="22">
        <v>19715311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f t="shared" si="149"/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f t="shared" si="150"/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f t="shared" si="151"/>
        <v>4314837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f>1905332+2409505</f>
        <v>4314837</v>
      </c>
      <c r="AV177" s="22">
        <v>0</v>
      </c>
      <c r="AW177" s="22">
        <v>0</v>
      </c>
      <c r="AX177" s="22">
        <v>0</v>
      </c>
      <c r="AY177" s="22">
        <f t="shared" si="152"/>
        <v>0</v>
      </c>
      <c r="AZ177" s="22">
        <f t="shared" si="153"/>
        <v>0</v>
      </c>
      <c r="BA177" s="22">
        <v>0</v>
      </c>
      <c r="BB177" s="22">
        <v>0</v>
      </c>
      <c r="BC177" s="22">
        <f t="shared" si="154"/>
        <v>0</v>
      </c>
      <c r="BD177" s="22">
        <v>0</v>
      </c>
      <c r="BE177" s="22">
        <v>0</v>
      </c>
      <c r="BF177" s="22">
        <v>0</v>
      </c>
      <c r="BG177" s="22">
        <v>0</v>
      </c>
      <c r="BH177" s="22">
        <f t="shared" si="155"/>
        <v>0</v>
      </c>
      <c r="BI177" s="22">
        <v>0</v>
      </c>
      <c r="BJ177" s="22">
        <f t="shared" si="156"/>
        <v>0</v>
      </c>
      <c r="BK177" s="22">
        <v>0</v>
      </c>
      <c r="BL177" s="22">
        <v>0</v>
      </c>
      <c r="BM177" s="22">
        <v>0</v>
      </c>
      <c r="BN177" s="22">
        <v>0</v>
      </c>
      <c r="BO177" s="22">
        <v>0</v>
      </c>
      <c r="BP177" s="22">
        <v>0</v>
      </c>
      <c r="BQ177" s="22">
        <v>0</v>
      </c>
      <c r="BR177" s="22">
        <v>0</v>
      </c>
      <c r="BS177" s="22">
        <v>0</v>
      </c>
      <c r="BT177" s="22">
        <v>0</v>
      </c>
      <c r="BU177" s="22">
        <f t="shared" si="157"/>
        <v>0</v>
      </c>
      <c r="BV177" s="22">
        <v>0</v>
      </c>
      <c r="BW177" s="22">
        <f>BX177+CK177+CI177</f>
        <v>0</v>
      </c>
      <c r="BX177" s="22">
        <f>BY177+CA177+CF177</f>
        <v>0</v>
      </c>
      <c r="BY177" s="22">
        <f t="shared" si="158"/>
        <v>0</v>
      </c>
      <c r="BZ177" s="22">
        <v>0</v>
      </c>
      <c r="CA177" s="22">
        <f t="shared" si="159"/>
        <v>0</v>
      </c>
      <c r="CB177" s="22">
        <v>0</v>
      </c>
      <c r="CC177" s="22">
        <v>0</v>
      </c>
      <c r="CD177" s="22">
        <v>0</v>
      </c>
      <c r="CE177" s="22">
        <v>0</v>
      </c>
      <c r="CF177" s="22">
        <f t="shared" si="160"/>
        <v>0</v>
      </c>
      <c r="CG177" s="22">
        <v>0</v>
      </c>
      <c r="CH177" s="22">
        <v>0</v>
      </c>
      <c r="CI177" s="22">
        <f t="shared" si="161"/>
        <v>0</v>
      </c>
      <c r="CJ177" s="22">
        <v>0</v>
      </c>
      <c r="CK177" s="22">
        <v>0</v>
      </c>
      <c r="CL177" s="22">
        <f>CM177</f>
        <v>0</v>
      </c>
      <c r="CM177" s="22">
        <f>CN177</f>
        <v>0</v>
      </c>
      <c r="CN177" s="22">
        <v>0</v>
      </c>
      <c r="CO177" s="22">
        <f t="shared" si="163"/>
        <v>0</v>
      </c>
      <c r="CP177" s="22">
        <f t="shared" si="164"/>
        <v>0</v>
      </c>
      <c r="CQ177" s="22">
        <v>0</v>
      </c>
      <c r="CR177" s="22">
        <v>0</v>
      </c>
    </row>
    <row r="178" spans="1:96" s="12" customFormat="1" ht="12.75" hidden="1">
      <c r="A178" s="17" t="s">
        <v>196</v>
      </c>
      <c r="B178" s="17" t="s">
        <v>52</v>
      </c>
      <c r="C178" s="17" t="s">
        <v>1</v>
      </c>
      <c r="D178" s="18" t="s">
        <v>207</v>
      </c>
      <c r="E178" s="19">
        <f t="shared" si="143"/>
        <v>6578948</v>
      </c>
      <c r="F178" s="19">
        <f aca="true" t="shared" si="188" ref="F178:BQ178">F179+F180+F181</f>
        <v>6563140</v>
      </c>
      <c r="G178" s="19">
        <f t="shared" si="188"/>
        <v>6563140</v>
      </c>
      <c r="H178" s="19">
        <f t="shared" si="188"/>
        <v>5024920</v>
      </c>
      <c r="I178" s="19">
        <f t="shared" si="188"/>
        <v>1176379</v>
      </c>
      <c r="J178" s="19">
        <f t="shared" si="188"/>
        <v>258716</v>
      </c>
      <c r="K178" s="19">
        <f t="shared" si="188"/>
        <v>62207</v>
      </c>
      <c r="L178" s="19">
        <f t="shared" si="188"/>
        <v>1862</v>
      </c>
      <c r="M178" s="19">
        <f t="shared" si="188"/>
        <v>0</v>
      </c>
      <c r="N178" s="19">
        <f t="shared" si="188"/>
        <v>0</v>
      </c>
      <c r="O178" s="19">
        <f t="shared" si="188"/>
        <v>134292</v>
      </c>
      <c r="P178" s="19">
        <f t="shared" si="188"/>
        <v>60355</v>
      </c>
      <c r="Q178" s="19">
        <f t="shared" si="188"/>
        <v>12184</v>
      </c>
      <c r="R178" s="19">
        <f t="shared" si="188"/>
        <v>196</v>
      </c>
      <c r="S178" s="19">
        <f t="shared" si="188"/>
        <v>11988</v>
      </c>
      <c r="T178" s="19">
        <f t="shared" si="188"/>
        <v>0</v>
      </c>
      <c r="U178" s="19">
        <f t="shared" si="188"/>
        <v>72254</v>
      </c>
      <c r="V178" s="19">
        <f t="shared" si="188"/>
        <v>2357</v>
      </c>
      <c r="W178" s="19">
        <f t="shared" si="188"/>
        <v>0</v>
      </c>
      <c r="X178" s="19">
        <f t="shared" si="188"/>
        <v>0</v>
      </c>
      <c r="Y178" s="19">
        <f t="shared" si="188"/>
        <v>0</v>
      </c>
      <c r="Z178" s="19">
        <f t="shared" si="188"/>
        <v>0</v>
      </c>
      <c r="AA178" s="19">
        <f t="shared" si="188"/>
        <v>2357</v>
      </c>
      <c r="AB178" s="19">
        <f t="shared" si="188"/>
        <v>0</v>
      </c>
      <c r="AC178" s="19">
        <f t="shared" si="188"/>
        <v>0</v>
      </c>
      <c r="AD178" s="19">
        <f t="shared" si="188"/>
        <v>0</v>
      </c>
      <c r="AE178" s="19">
        <f t="shared" si="188"/>
        <v>16330</v>
      </c>
      <c r="AF178" s="19">
        <f t="shared" si="188"/>
        <v>0</v>
      </c>
      <c r="AG178" s="19">
        <f t="shared" si="188"/>
        <v>2775</v>
      </c>
      <c r="AH178" s="19">
        <f t="shared" si="188"/>
        <v>2505</v>
      </c>
      <c r="AI178" s="19">
        <f t="shared" si="188"/>
        <v>0</v>
      </c>
      <c r="AJ178" s="19">
        <f t="shared" si="188"/>
        <v>3538</v>
      </c>
      <c r="AK178" s="19">
        <f t="shared" si="188"/>
        <v>0</v>
      </c>
      <c r="AL178" s="19">
        <f t="shared" si="188"/>
        <v>7282</v>
      </c>
      <c r="AM178" s="19">
        <f t="shared" si="188"/>
        <v>150</v>
      </c>
      <c r="AN178" s="19">
        <f t="shared" si="188"/>
        <v>0</v>
      </c>
      <c r="AO178" s="19">
        <f t="shared" si="188"/>
        <v>0</v>
      </c>
      <c r="AP178" s="19">
        <f t="shared" si="188"/>
        <v>0</v>
      </c>
      <c r="AQ178" s="19">
        <f t="shared" si="188"/>
        <v>80</v>
      </c>
      <c r="AR178" s="19">
        <f t="shared" si="188"/>
        <v>0</v>
      </c>
      <c r="AS178" s="19">
        <f t="shared" si="188"/>
        <v>0</v>
      </c>
      <c r="AT178" s="19">
        <f t="shared" si="188"/>
        <v>0</v>
      </c>
      <c r="AU178" s="19">
        <f t="shared" si="188"/>
        <v>0</v>
      </c>
      <c r="AV178" s="19">
        <f t="shared" si="188"/>
        <v>0</v>
      </c>
      <c r="AW178" s="19">
        <f t="shared" si="188"/>
        <v>0</v>
      </c>
      <c r="AX178" s="19">
        <f t="shared" si="188"/>
        <v>0</v>
      </c>
      <c r="AY178" s="19">
        <f t="shared" si="188"/>
        <v>0</v>
      </c>
      <c r="AZ178" s="19">
        <f t="shared" si="188"/>
        <v>0</v>
      </c>
      <c r="BA178" s="19">
        <f t="shared" si="188"/>
        <v>0</v>
      </c>
      <c r="BB178" s="19">
        <f t="shared" si="188"/>
        <v>0</v>
      </c>
      <c r="BC178" s="19">
        <f t="shared" si="188"/>
        <v>0</v>
      </c>
      <c r="BD178" s="19">
        <f t="shared" si="188"/>
        <v>0</v>
      </c>
      <c r="BE178" s="19">
        <f t="shared" si="188"/>
        <v>0</v>
      </c>
      <c r="BF178" s="19">
        <f t="shared" si="188"/>
        <v>0</v>
      </c>
      <c r="BG178" s="19">
        <f t="shared" si="188"/>
        <v>0</v>
      </c>
      <c r="BH178" s="19">
        <f t="shared" si="188"/>
        <v>0</v>
      </c>
      <c r="BI178" s="19">
        <f t="shared" si="188"/>
        <v>0</v>
      </c>
      <c r="BJ178" s="19">
        <f t="shared" si="188"/>
        <v>0</v>
      </c>
      <c r="BK178" s="19">
        <f t="shared" si="188"/>
        <v>0</v>
      </c>
      <c r="BL178" s="19">
        <f t="shared" si="188"/>
        <v>0</v>
      </c>
      <c r="BM178" s="19">
        <f t="shared" si="188"/>
        <v>0</v>
      </c>
      <c r="BN178" s="19">
        <f t="shared" si="188"/>
        <v>0</v>
      </c>
      <c r="BO178" s="19">
        <f t="shared" si="188"/>
        <v>0</v>
      </c>
      <c r="BP178" s="19">
        <f t="shared" si="188"/>
        <v>0</v>
      </c>
      <c r="BQ178" s="19">
        <f t="shared" si="188"/>
        <v>0</v>
      </c>
      <c r="BR178" s="19">
        <f aca="true" t="shared" si="189" ref="BR178:CR178">BR179+BR180+BR181</f>
        <v>0</v>
      </c>
      <c r="BS178" s="19">
        <f t="shared" si="189"/>
        <v>0</v>
      </c>
      <c r="BT178" s="19">
        <f t="shared" si="189"/>
        <v>0</v>
      </c>
      <c r="BU178" s="19">
        <f t="shared" si="189"/>
        <v>0</v>
      </c>
      <c r="BV178" s="19">
        <f t="shared" si="189"/>
        <v>0</v>
      </c>
      <c r="BW178" s="19">
        <f t="shared" si="189"/>
        <v>15808</v>
      </c>
      <c r="BX178" s="19">
        <f t="shared" si="189"/>
        <v>15808</v>
      </c>
      <c r="BY178" s="19">
        <f t="shared" si="189"/>
        <v>15808</v>
      </c>
      <c r="BZ178" s="19">
        <f t="shared" si="189"/>
        <v>15808</v>
      </c>
      <c r="CA178" s="19">
        <f t="shared" si="159"/>
        <v>0</v>
      </c>
      <c r="CB178" s="19">
        <f t="shared" si="189"/>
        <v>0</v>
      </c>
      <c r="CC178" s="19">
        <f t="shared" si="189"/>
        <v>0</v>
      </c>
      <c r="CD178" s="19">
        <f t="shared" si="189"/>
        <v>0</v>
      </c>
      <c r="CE178" s="19">
        <f t="shared" si="189"/>
        <v>0</v>
      </c>
      <c r="CF178" s="19">
        <f t="shared" si="189"/>
        <v>0</v>
      </c>
      <c r="CG178" s="19">
        <f t="shared" si="189"/>
        <v>0</v>
      </c>
      <c r="CH178" s="19">
        <f t="shared" si="189"/>
        <v>0</v>
      </c>
      <c r="CI178" s="19">
        <f t="shared" si="189"/>
        <v>0</v>
      </c>
      <c r="CJ178" s="19">
        <f t="shared" si="189"/>
        <v>0</v>
      </c>
      <c r="CK178" s="19">
        <f t="shared" si="189"/>
        <v>0</v>
      </c>
      <c r="CL178" s="19">
        <f t="shared" si="189"/>
        <v>0</v>
      </c>
      <c r="CM178" s="19">
        <f t="shared" si="189"/>
        <v>0</v>
      </c>
      <c r="CN178" s="19">
        <f t="shared" si="189"/>
        <v>0</v>
      </c>
      <c r="CO178" s="19">
        <f t="shared" si="189"/>
        <v>0</v>
      </c>
      <c r="CP178" s="19">
        <f t="shared" si="189"/>
        <v>0</v>
      </c>
      <c r="CQ178" s="19">
        <f t="shared" si="189"/>
        <v>0</v>
      </c>
      <c r="CR178" s="19">
        <f t="shared" si="189"/>
        <v>0</v>
      </c>
    </row>
    <row r="179" spans="1:96" ht="12.75" hidden="1">
      <c r="A179" s="20" t="s">
        <v>1</v>
      </c>
      <c r="B179" s="20" t="s">
        <v>1</v>
      </c>
      <c r="C179" s="20" t="s">
        <v>21</v>
      </c>
      <c r="D179" s="21" t="s">
        <v>208</v>
      </c>
      <c r="E179" s="22">
        <f t="shared" si="143"/>
        <v>2874273</v>
      </c>
      <c r="F179" s="22">
        <f t="shared" si="146"/>
        <v>2870713</v>
      </c>
      <c r="G179" s="22">
        <f t="shared" si="147"/>
        <v>2870713</v>
      </c>
      <c r="H179" s="22">
        <v>2216278</v>
      </c>
      <c r="I179" s="22">
        <v>529309</v>
      </c>
      <c r="J179" s="22">
        <f t="shared" si="148"/>
        <v>83856</v>
      </c>
      <c r="K179" s="22">
        <v>62207</v>
      </c>
      <c r="L179" s="22">
        <v>1384</v>
      </c>
      <c r="M179" s="22">
        <v>0</v>
      </c>
      <c r="N179" s="22">
        <v>0</v>
      </c>
      <c r="O179" s="22">
        <v>17679</v>
      </c>
      <c r="P179" s="22">
        <v>2586</v>
      </c>
      <c r="Q179" s="22">
        <f t="shared" si="149"/>
        <v>575</v>
      </c>
      <c r="R179" s="22">
        <v>0</v>
      </c>
      <c r="S179" s="22">
        <v>575</v>
      </c>
      <c r="T179" s="22">
        <v>0</v>
      </c>
      <c r="U179" s="22">
        <v>36379</v>
      </c>
      <c r="V179" s="22">
        <f t="shared" si="150"/>
        <v>2357</v>
      </c>
      <c r="W179" s="22">
        <v>0</v>
      </c>
      <c r="X179" s="22">
        <v>0</v>
      </c>
      <c r="Y179" s="22">
        <v>0</v>
      </c>
      <c r="Z179" s="22">
        <v>0</v>
      </c>
      <c r="AA179" s="22">
        <v>2357</v>
      </c>
      <c r="AB179" s="22">
        <v>0</v>
      </c>
      <c r="AC179" s="22">
        <v>0</v>
      </c>
      <c r="AD179" s="22">
        <v>0</v>
      </c>
      <c r="AE179" s="22">
        <f t="shared" si="151"/>
        <v>1959</v>
      </c>
      <c r="AF179" s="22">
        <v>0</v>
      </c>
      <c r="AG179" s="22">
        <v>320</v>
      </c>
      <c r="AH179" s="22">
        <v>250</v>
      </c>
      <c r="AI179" s="22">
        <v>0</v>
      </c>
      <c r="AJ179" s="22">
        <v>873</v>
      </c>
      <c r="AK179" s="22">
        <v>0</v>
      </c>
      <c r="AL179" s="22">
        <v>286</v>
      </c>
      <c r="AM179" s="22">
        <v>150</v>
      </c>
      <c r="AN179" s="22">
        <v>0</v>
      </c>
      <c r="AO179" s="22">
        <v>0</v>
      </c>
      <c r="AP179" s="22">
        <v>0</v>
      </c>
      <c r="AQ179" s="22">
        <v>80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2">
        <v>0</v>
      </c>
      <c r="AX179" s="22">
        <v>0</v>
      </c>
      <c r="AY179" s="22">
        <f t="shared" si="152"/>
        <v>0</v>
      </c>
      <c r="AZ179" s="22">
        <f t="shared" si="153"/>
        <v>0</v>
      </c>
      <c r="BA179" s="22">
        <v>0</v>
      </c>
      <c r="BB179" s="22">
        <v>0</v>
      </c>
      <c r="BC179" s="22">
        <f t="shared" si="154"/>
        <v>0</v>
      </c>
      <c r="BD179" s="22">
        <v>0</v>
      </c>
      <c r="BE179" s="22">
        <v>0</v>
      </c>
      <c r="BF179" s="22">
        <v>0</v>
      </c>
      <c r="BG179" s="22">
        <v>0</v>
      </c>
      <c r="BH179" s="22">
        <f t="shared" si="155"/>
        <v>0</v>
      </c>
      <c r="BI179" s="22">
        <v>0</v>
      </c>
      <c r="BJ179" s="22">
        <f t="shared" si="156"/>
        <v>0</v>
      </c>
      <c r="BK179" s="22">
        <v>0</v>
      </c>
      <c r="BL179" s="22">
        <v>0</v>
      </c>
      <c r="BM179" s="22">
        <v>0</v>
      </c>
      <c r="BN179" s="22">
        <v>0</v>
      </c>
      <c r="BO179" s="22">
        <v>0</v>
      </c>
      <c r="BP179" s="22">
        <v>0</v>
      </c>
      <c r="BQ179" s="22">
        <v>0</v>
      </c>
      <c r="BR179" s="22">
        <v>0</v>
      </c>
      <c r="BS179" s="22">
        <v>0</v>
      </c>
      <c r="BT179" s="22">
        <v>0</v>
      </c>
      <c r="BU179" s="22">
        <f t="shared" si="157"/>
        <v>0</v>
      </c>
      <c r="BV179" s="22">
        <v>0</v>
      </c>
      <c r="BW179" s="22">
        <f>BX179+CK179+CI179</f>
        <v>3560</v>
      </c>
      <c r="BX179" s="22">
        <f>BY179+CA179+CF179</f>
        <v>3560</v>
      </c>
      <c r="BY179" s="22">
        <f t="shared" si="158"/>
        <v>3560</v>
      </c>
      <c r="BZ179" s="22">
        <v>3560</v>
      </c>
      <c r="CA179" s="22">
        <f t="shared" si="159"/>
        <v>0</v>
      </c>
      <c r="CB179" s="22">
        <v>0</v>
      </c>
      <c r="CC179" s="22">
        <v>0</v>
      </c>
      <c r="CD179" s="22">
        <v>0</v>
      </c>
      <c r="CE179" s="22">
        <v>0</v>
      </c>
      <c r="CF179" s="22">
        <f t="shared" si="160"/>
        <v>0</v>
      </c>
      <c r="CG179" s="22">
        <v>0</v>
      </c>
      <c r="CH179" s="22">
        <v>0</v>
      </c>
      <c r="CI179" s="22">
        <f t="shared" si="161"/>
        <v>0</v>
      </c>
      <c r="CJ179" s="22">
        <v>0</v>
      </c>
      <c r="CK179" s="22">
        <v>0</v>
      </c>
      <c r="CL179" s="22">
        <f aca="true" t="shared" si="190" ref="CL179:CM182">CM179</f>
        <v>0</v>
      </c>
      <c r="CM179" s="22">
        <f t="shared" si="190"/>
        <v>0</v>
      </c>
      <c r="CN179" s="22">
        <v>0</v>
      </c>
      <c r="CO179" s="22">
        <f t="shared" si="163"/>
        <v>0</v>
      </c>
      <c r="CP179" s="22">
        <f t="shared" si="164"/>
        <v>0</v>
      </c>
      <c r="CQ179" s="22">
        <v>0</v>
      </c>
      <c r="CR179" s="22">
        <v>0</v>
      </c>
    </row>
    <row r="180" spans="1:96" ht="12.75" hidden="1">
      <c r="A180" s="20" t="s">
        <v>1</v>
      </c>
      <c r="B180" s="20" t="s">
        <v>1</v>
      </c>
      <c r="C180" s="20" t="s">
        <v>21</v>
      </c>
      <c r="D180" s="23" t="s">
        <v>209</v>
      </c>
      <c r="E180" s="22">
        <f t="shared" si="143"/>
        <v>1926675</v>
      </c>
      <c r="F180" s="22">
        <f t="shared" si="146"/>
        <v>1924237</v>
      </c>
      <c r="G180" s="22">
        <f t="shared" si="147"/>
        <v>1924237</v>
      </c>
      <c r="H180" s="22">
        <v>1497402</v>
      </c>
      <c r="I180" s="22">
        <v>341110</v>
      </c>
      <c r="J180" s="22">
        <f t="shared" si="148"/>
        <v>63795</v>
      </c>
      <c r="K180" s="22">
        <v>0</v>
      </c>
      <c r="L180" s="22">
        <v>478</v>
      </c>
      <c r="M180" s="22">
        <v>0</v>
      </c>
      <c r="N180" s="22">
        <v>0</v>
      </c>
      <c r="O180" s="22">
        <v>61548</v>
      </c>
      <c r="P180" s="22">
        <v>1769</v>
      </c>
      <c r="Q180" s="22">
        <f t="shared" si="149"/>
        <v>196</v>
      </c>
      <c r="R180" s="22">
        <v>196</v>
      </c>
      <c r="S180" s="22">
        <v>0</v>
      </c>
      <c r="T180" s="22">
        <v>0</v>
      </c>
      <c r="U180" s="22">
        <v>19488</v>
      </c>
      <c r="V180" s="22">
        <f t="shared" si="150"/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f t="shared" si="151"/>
        <v>2246</v>
      </c>
      <c r="AF180" s="22">
        <v>0</v>
      </c>
      <c r="AG180" s="22">
        <v>350</v>
      </c>
      <c r="AH180" s="22">
        <v>100</v>
      </c>
      <c r="AI180" s="22">
        <v>0</v>
      </c>
      <c r="AJ180" s="22">
        <v>1600</v>
      </c>
      <c r="AK180" s="22">
        <v>0</v>
      </c>
      <c r="AL180" s="22">
        <v>196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f t="shared" si="152"/>
        <v>0</v>
      </c>
      <c r="AZ180" s="22">
        <f t="shared" si="153"/>
        <v>0</v>
      </c>
      <c r="BA180" s="22">
        <v>0</v>
      </c>
      <c r="BB180" s="22">
        <v>0</v>
      </c>
      <c r="BC180" s="22">
        <f t="shared" si="154"/>
        <v>0</v>
      </c>
      <c r="BD180" s="22">
        <v>0</v>
      </c>
      <c r="BE180" s="22">
        <v>0</v>
      </c>
      <c r="BF180" s="22">
        <v>0</v>
      </c>
      <c r="BG180" s="22">
        <v>0</v>
      </c>
      <c r="BH180" s="22">
        <f t="shared" si="155"/>
        <v>0</v>
      </c>
      <c r="BI180" s="22">
        <v>0</v>
      </c>
      <c r="BJ180" s="22">
        <f t="shared" si="156"/>
        <v>0</v>
      </c>
      <c r="BK180" s="22">
        <v>0</v>
      </c>
      <c r="BL180" s="22">
        <v>0</v>
      </c>
      <c r="BM180" s="22">
        <v>0</v>
      </c>
      <c r="BN180" s="22">
        <v>0</v>
      </c>
      <c r="BO180" s="22">
        <v>0</v>
      </c>
      <c r="BP180" s="22">
        <v>0</v>
      </c>
      <c r="BQ180" s="22">
        <v>0</v>
      </c>
      <c r="BR180" s="22">
        <v>0</v>
      </c>
      <c r="BS180" s="22">
        <v>0</v>
      </c>
      <c r="BT180" s="22">
        <v>0</v>
      </c>
      <c r="BU180" s="22">
        <f t="shared" si="157"/>
        <v>0</v>
      </c>
      <c r="BV180" s="22">
        <v>0</v>
      </c>
      <c r="BW180" s="22">
        <f>BX180+CK180+CI180</f>
        <v>2438</v>
      </c>
      <c r="BX180" s="22">
        <f>BY180+CA180+CF180</f>
        <v>2438</v>
      </c>
      <c r="BY180" s="22">
        <f t="shared" si="158"/>
        <v>2438</v>
      </c>
      <c r="BZ180" s="22">
        <v>2438</v>
      </c>
      <c r="CA180" s="22">
        <f t="shared" si="159"/>
        <v>0</v>
      </c>
      <c r="CB180" s="22">
        <v>0</v>
      </c>
      <c r="CC180" s="22">
        <v>0</v>
      </c>
      <c r="CD180" s="22">
        <v>0</v>
      </c>
      <c r="CE180" s="22">
        <v>0</v>
      </c>
      <c r="CF180" s="22">
        <f t="shared" si="160"/>
        <v>0</v>
      </c>
      <c r="CG180" s="22">
        <v>0</v>
      </c>
      <c r="CH180" s="22">
        <v>0</v>
      </c>
      <c r="CI180" s="22">
        <f t="shared" si="161"/>
        <v>0</v>
      </c>
      <c r="CJ180" s="22">
        <v>0</v>
      </c>
      <c r="CK180" s="22">
        <v>0</v>
      </c>
      <c r="CL180" s="22">
        <f t="shared" si="190"/>
        <v>0</v>
      </c>
      <c r="CM180" s="22">
        <f t="shared" si="190"/>
        <v>0</v>
      </c>
      <c r="CN180" s="22">
        <v>0</v>
      </c>
      <c r="CO180" s="22">
        <f t="shared" si="163"/>
        <v>0</v>
      </c>
      <c r="CP180" s="22">
        <f t="shared" si="164"/>
        <v>0</v>
      </c>
      <c r="CQ180" s="22">
        <v>0</v>
      </c>
      <c r="CR180" s="22">
        <v>0</v>
      </c>
    </row>
    <row r="181" spans="1:96" ht="12.75" hidden="1">
      <c r="A181" s="20" t="s">
        <v>1</v>
      </c>
      <c r="B181" s="20" t="s">
        <v>1</v>
      </c>
      <c r="C181" s="20" t="s">
        <v>210</v>
      </c>
      <c r="D181" s="23" t="s">
        <v>211</v>
      </c>
      <c r="E181" s="22">
        <f t="shared" si="143"/>
        <v>1778000</v>
      </c>
      <c r="F181" s="22">
        <f t="shared" si="146"/>
        <v>1768190</v>
      </c>
      <c r="G181" s="22">
        <f t="shared" si="147"/>
        <v>1768190</v>
      </c>
      <c r="H181" s="22">
        <v>1311240</v>
      </c>
      <c r="I181" s="22">
        <v>305960</v>
      </c>
      <c r="J181" s="22">
        <f t="shared" si="148"/>
        <v>111065</v>
      </c>
      <c r="K181" s="22">
        <v>0</v>
      </c>
      <c r="L181" s="22">
        <v>0</v>
      </c>
      <c r="M181" s="22">
        <v>0</v>
      </c>
      <c r="N181" s="22">
        <v>0</v>
      </c>
      <c r="O181" s="22">
        <v>55065</v>
      </c>
      <c r="P181" s="22">
        <v>56000</v>
      </c>
      <c r="Q181" s="22">
        <f t="shared" si="149"/>
        <v>11413</v>
      </c>
      <c r="R181" s="22">
        <v>0</v>
      </c>
      <c r="S181" s="22">
        <v>11413</v>
      </c>
      <c r="T181" s="22">
        <v>0</v>
      </c>
      <c r="U181" s="22">
        <v>16387</v>
      </c>
      <c r="V181" s="22">
        <f t="shared" si="150"/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f t="shared" si="151"/>
        <v>12125</v>
      </c>
      <c r="AF181" s="22">
        <v>0</v>
      </c>
      <c r="AG181" s="22">
        <v>2105</v>
      </c>
      <c r="AH181" s="22">
        <v>2155</v>
      </c>
      <c r="AI181" s="22">
        <v>0</v>
      </c>
      <c r="AJ181" s="22">
        <v>1065</v>
      </c>
      <c r="AK181" s="22">
        <v>0</v>
      </c>
      <c r="AL181" s="22">
        <v>6800</v>
      </c>
      <c r="AM181" s="22">
        <v>0</v>
      </c>
      <c r="AN181" s="22">
        <v>0</v>
      </c>
      <c r="AO181" s="22">
        <v>0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2">
        <v>0</v>
      </c>
      <c r="AX181" s="22">
        <v>0</v>
      </c>
      <c r="AY181" s="22">
        <f t="shared" si="152"/>
        <v>0</v>
      </c>
      <c r="AZ181" s="22">
        <f t="shared" si="153"/>
        <v>0</v>
      </c>
      <c r="BA181" s="22">
        <v>0</v>
      </c>
      <c r="BB181" s="22">
        <v>0</v>
      </c>
      <c r="BC181" s="22">
        <f t="shared" si="154"/>
        <v>0</v>
      </c>
      <c r="BD181" s="22">
        <v>0</v>
      </c>
      <c r="BE181" s="22">
        <v>0</v>
      </c>
      <c r="BF181" s="22">
        <v>0</v>
      </c>
      <c r="BG181" s="22">
        <v>0</v>
      </c>
      <c r="BH181" s="22">
        <f t="shared" si="155"/>
        <v>0</v>
      </c>
      <c r="BI181" s="22">
        <v>0</v>
      </c>
      <c r="BJ181" s="22">
        <f t="shared" si="156"/>
        <v>0</v>
      </c>
      <c r="BK181" s="22">
        <v>0</v>
      </c>
      <c r="BL181" s="22">
        <v>0</v>
      </c>
      <c r="BM181" s="22">
        <v>0</v>
      </c>
      <c r="BN181" s="22">
        <v>0</v>
      </c>
      <c r="BO181" s="22">
        <v>0</v>
      </c>
      <c r="BP181" s="22">
        <v>0</v>
      </c>
      <c r="BQ181" s="22">
        <v>0</v>
      </c>
      <c r="BR181" s="22">
        <v>0</v>
      </c>
      <c r="BS181" s="22">
        <v>0</v>
      </c>
      <c r="BT181" s="22">
        <v>0</v>
      </c>
      <c r="BU181" s="22">
        <f t="shared" si="157"/>
        <v>0</v>
      </c>
      <c r="BV181" s="22">
        <v>0</v>
      </c>
      <c r="BW181" s="22">
        <f>BX181+CK181+CI181</f>
        <v>9810</v>
      </c>
      <c r="BX181" s="22">
        <f>BY181+CA181+CF181</f>
        <v>9810</v>
      </c>
      <c r="BY181" s="22">
        <f t="shared" si="158"/>
        <v>9810</v>
      </c>
      <c r="BZ181" s="22">
        <v>9810</v>
      </c>
      <c r="CA181" s="22">
        <f t="shared" si="159"/>
        <v>0</v>
      </c>
      <c r="CB181" s="22">
        <v>0</v>
      </c>
      <c r="CC181" s="22">
        <v>0</v>
      </c>
      <c r="CD181" s="22">
        <v>0</v>
      </c>
      <c r="CE181" s="22">
        <v>0</v>
      </c>
      <c r="CF181" s="22">
        <f t="shared" si="160"/>
        <v>0</v>
      </c>
      <c r="CG181" s="22">
        <v>0</v>
      </c>
      <c r="CH181" s="22">
        <v>0</v>
      </c>
      <c r="CI181" s="22">
        <f t="shared" si="161"/>
        <v>0</v>
      </c>
      <c r="CJ181" s="22">
        <v>0</v>
      </c>
      <c r="CK181" s="22">
        <v>0</v>
      </c>
      <c r="CL181" s="22">
        <f t="shared" si="190"/>
        <v>0</v>
      </c>
      <c r="CM181" s="22">
        <f t="shared" si="190"/>
        <v>0</v>
      </c>
      <c r="CN181" s="22">
        <v>0</v>
      </c>
      <c r="CO181" s="22">
        <f t="shared" si="163"/>
        <v>0</v>
      </c>
      <c r="CP181" s="22">
        <f t="shared" si="164"/>
        <v>0</v>
      </c>
      <c r="CQ181" s="22">
        <v>0</v>
      </c>
      <c r="CR181" s="22">
        <v>0</v>
      </c>
    </row>
    <row r="182" spans="1:96" ht="12.75" hidden="1">
      <c r="A182" s="20"/>
      <c r="B182" s="20"/>
      <c r="C182" s="20"/>
      <c r="D182" s="21"/>
      <c r="E182" s="22">
        <f t="shared" si="143"/>
        <v>0</v>
      </c>
      <c r="F182" s="22">
        <f t="shared" si="146"/>
        <v>0</v>
      </c>
      <c r="G182" s="22">
        <f t="shared" si="147"/>
        <v>0</v>
      </c>
      <c r="H182" s="22"/>
      <c r="I182" s="22"/>
      <c r="J182" s="22">
        <f t="shared" si="148"/>
        <v>0</v>
      </c>
      <c r="K182" s="22"/>
      <c r="L182" s="22"/>
      <c r="M182" s="22"/>
      <c r="N182" s="22"/>
      <c r="O182" s="22"/>
      <c r="P182" s="22"/>
      <c r="Q182" s="22">
        <f t="shared" si="149"/>
        <v>0</v>
      </c>
      <c r="R182" s="22"/>
      <c r="S182" s="22"/>
      <c r="T182" s="22"/>
      <c r="U182" s="22"/>
      <c r="V182" s="22">
        <f t="shared" si="150"/>
        <v>0</v>
      </c>
      <c r="W182" s="22"/>
      <c r="X182" s="22"/>
      <c r="Y182" s="22"/>
      <c r="Z182" s="22"/>
      <c r="AA182" s="22"/>
      <c r="AB182" s="22"/>
      <c r="AC182" s="22"/>
      <c r="AD182" s="22"/>
      <c r="AE182" s="22">
        <f t="shared" si="151"/>
        <v>0</v>
      </c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>
        <f t="shared" si="152"/>
        <v>0</v>
      </c>
      <c r="AZ182" s="22">
        <f t="shared" si="153"/>
        <v>0</v>
      </c>
      <c r="BA182" s="22"/>
      <c r="BB182" s="22"/>
      <c r="BC182" s="22">
        <f t="shared" si="154"/>
        <v>0</v>
      </c>
      <c r="BD182" s="22"/>
      <c r="BE182" s="22"/>
      <c r="BF182" s="22"/>
      <c r="BG182" s="22"/>
      <c r="BH182" s="22">
        <f t="shared" si="155"/>
        <v>0</v>
      </c>
      <c r="BI182" s="22"/>
      <c r="BJ182" s="22">
        <f t="shared" si="156"/>
        <v>0</v>
      </c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>
        <f t="shared" si="157"/>
        <v>0</v>
      </c>
      <c r="BV182" s="22"/>
      <c r="BW182" s="22">
        <f>BX182+CK182+CI182</f>
        <v>0</v>
      </c>
      <c r="BX182" s="22">
        <f>BY182+CA182+CF182</f>
        <v>0</v>
      </c>
      <c r="BY182" s="22">
        <f t="shared" si="158"/>
        <v>0</v>
      </c>
      <c r="BZ182" s="22"/>
      <c r="CA182" s="22">
        <f t="shared" si="159"/>
        <v>0</v>
      </c>
      <c r="CB182" s="22"/>
      <c r="CC182" s="22"/>
      <c r="CD182" s="22"/>
      <c r="CE182" s="22"/>
      <c r="CF182" s="22">
        <f t="shared" si="160"/>
        <v>0</v>
      </c>
      <c r="CG182" s="22"/>
      <c r="CH182" s="22"/>
      <c r="CI182" s="22">
        <f t="shared" si="161"/>
        <v>0</v>
      </c>
      <c r="CJ182" s="22"/>
      <c r="CK182" s="22"/>
      <c r="CL182" s="22">
        <f t="shared" si="190"/>
        <v>0</v>
      </c>
      <c r="CM182" s="22">
        <f t="shared" si="190"/>
        <v>0</v>
      </c>
      <c r="CN182" s="22"/>
      <c r="CO182" s="22">
        <f t="shared" si="163"/>
        <v>0</v>
      </c>
      <c r="CP182" s="22">
        <f t="shared" si="164"/>
        <v>0</v>
      </c>
      <c r="CQ182" s="22"/>
      <c r="CR182" s="22"/>
    </row>
    <row r="183" spans="1:96" s="12" customFormat="1" ht="21" customHeight="1">
      <c r="A183" s="14" t="s">
        <v>212</v>
      </c>
      <c r="B183" s="35"/>
      <c r="C183" s="14" t="s">
        <v>1</v>
      </c>
      <c r="D183" s="24" t="s">
        <v>213</v>
      </c>
      <c r="E183" s="16">
        <f t="shared" si="143"/>
        <v>491490980</v>
      </c>
      <c r="F183" s="16">
        <f aca="true" t="shared" si="191" ref="F183:BQ183">F184+F185+F186+F190+F192+F194+F196+F204</f>
        <v>491353676</v>
      </c>
      <c r="G183" s="16">
        <f t="shared" si="191"/>
        <v>71552220</v>
      </c>
      <c r="H183" s="16">
        <f t="shared" si="191"/>
        <v>12794310</v>
      </c>
      <c r="I183" s="16">
        <f t="shared" si="191"/>
        <v>2743217</v>
      </c>
      <c r="J183" s="16">
        <f t="shared" si="191"/>
        <v>6072012</v>
      </c>
      <c r="K183" s="16">
        <f t="shared" si="191"/>
        <v>845098</v>
      </c>
      <c r="L183" s="16">
        <f t="shared" si="191"/>
        <v>305003</v>
      </c>
      <c r="M183" s="16">
        <f t="shared" si="191"/>
        <v>4294872</v>
      </c>
      <c r="N183" s="16">
        <f t="shared" si="191"/>
        <v>0</v>
      </c>
      <c r="O183" s="16">
        <f t="shared" si="191"/>
        <v>540934</v>
      </c>
      <c r="P183" s="16">
        <f t="shared" si="191"/>
        <v>86105</v>
      </c>
      <c r="Q183" s="16">
        <f t="shared" si="191"/>
        <v>0</v>
      </c>
      <c r="R183" s="16">
        <f t="shared" si="191"/>
        <v>0</v>
      </c>
      <c r="S183" s="16">
        <f t="shared" si="191"/>
        <v>0</v>
      </c>
      <c r="T183" s="16">
        <f t="shared" si="191"/>
        <v>0</v>
      </c>
      <c r="U183" s="16">
        <f t="shared" si="191"/>
        <v>79377</v>
      </c>
      <c r="V183" s="16">
        <f t="shared" si="191"/>
        <v>45968360</v>
      </c>
      <c r="W183" s="16">
        <f t="shared" si="191"/>
        <v>28268</v>
      </c>
      <c r="X183" s="16">
        <f t="shared" si="191"/>
        <v>434168</v>
      </c>
      <c r="Y183" s="16">
        <f t="shared" si="191"/>
        <v>85093</v>
      </c>
      <c r="Z183" s="16">
        <f t="shared" si="191"/>
        <v>144194</v>
      </c>
      <c r="AA183" s="16">
        <f t="shared" si="191"/>
        <v>52782</v>
      </c>
      <c r="AB183" s="16">
        <f t="shared" si="191"/>
        <v>0</v>
      </c>
      <c r="AC183" s="16">
        <f t="shared" si="191"/>
        <v>45200895</v>
      </c>
      <c r="AD183" s="16">
        <f t="shared" si="191"/>
        <v>22960</v>
      </c>
      <c r="AE183" s="16">
        <f t="shared" si="191"/>
        <v>3894944</v>
      </c>
      <c r="AF183" s="16">
        <f t="shared" si="191"/>
        <v>0</v>
      </c>
      <c r="AG183" s="16">
        <f t="shared" si="191"/>
        <v>12434</v>
      </c>
      <c r="AH183" s="16">
        <f t="shared" si="191"/>
        <v>10390</v>
      </c>
      <c r="AI183" s="16">
        <f t="shared" si="191"/>
        <v>0</v>
      </c>
      <c r="AJ183" s="16">
        <f t="shared" si="191"/>
        <v>4764</v>
      </c>
      <c r="AK183" s="16">
        <f t="shared" si="191"/>
        <v>0</v>
      </c>
      <c r="AL183" s="16">
        <f t="shared" si="191"/>
        <v>1187</v>
      </c>
      <c r="AM183" s="16">
        <f t="shared" si="191"/>
        <v>0</v>
      </c>
      <c r="AN183" s="16">
        <f t="shared" si="191"/>
        <v>0</v>
      </c>
      <c r="AO183" s="16">
        <f t="shared" si="191"/>
        <v>0</v>
      </c>
      <c r="AP183" s="16">
        <f t="shared" si="191"/>
        <v>0</v>
      </c>
      <c r="AQ183" s="16">
        <f t="shared" si="191"/>
        <v>0</v>
      </c>
      <c r="AR183" s="16">
        <f t="shared" si="191"/>
        <v>0</v>
      </c>
      <c r="AS183" s="16">
        <f t="shared" si="191"/>
        <v>0</v>
      </c>
      <c r="AT183" s="16">
        <f t="shared" si="191"/>
        <v>0</v>
      </c>
      <c r="AU183" s="16">
        <f t="shared" si="191"/>
        <v>3804589</v>
      </c>
      <c r="AV183" s="16">
        <f t="shared" si="191"/>
        <v>23367</v>
      </c>
      <c r="AW183" s="16">
        <f t="shared" si="191"/>
        <v>0</v>
      </c>
      <c r="AX183" s="16">
        <f t="shared" si="191"/>
        <v>38213</v>
      </c>
      <c r="AY183" s="16">
        <f t="shared" si="191"/>
        <v>419801456</v>
      </c>
      <c r="AZ183" s="16">
        <f t="shared" si="191"/>
        <v>0</v>
      </c>
      <c r="BA183" s="16">
        <f t="shared" si="191"/>
        <v>0</v>
      </c>
      <c r="BB183" s="16">
        <f t="shared" si="191"/>
        <v>0</v>
      </c>
      <c r="BC183" s="16">
        <f t="shared" si="191"/>
        <v>0</v>
      </c>
      <c r="BD183" s="16">
        <f t="shared" si="191"/>
        <v>0</v>
      </c>
      <c r="BE183" s="16">
        <f t="shared" si="191"/>
        <v>0</v>
      </c>
      <c r="BF183" s="16">
        <f t="shared" si="191"/>
        <v>0</v>
      </c>
      <c r="BG183" s="16">
        <f t="shared" si="191"/>
        <v>0</v>
      </c>
      <c r="BH183" s="16">
        <f t="shared" si="191"/>
        <v>0</v>
      </c>
      <c r="BI183" s="16">
        <f t="shared" si="191"/>
        <v>0</v>
      </c>
      <c r="BJ183" s="16">
        <f t="shared" si="191"/>
        <v>419801456</v>
      </c>
      <c r="BK183" s="16">
        <f t="shared" si="191"/>
        <v>94561367</v>
      </c>
      <c r="BL183" s="16">
        <f t="shared" si="191"/>
        <v>5401524</v>
      </c>
      <c r="BM183" s="16">
        <f t="shared" si="191"/>
        <v>0</v>
      </c>
      <c r="BN183" s="16">
        <f t="shared" si="191"/>
        <v>6000000</v>
      </c>
      <c r="BO183" s="16">
        <f t="shared" si="191"/>
        <v>0</v>
      </c>
      <c r="BP183" s="16">
        <f t="shared" si="191"/>
        <v>199925484</v>
      </c>
      <c r="BQ183" s="16">
        <f t="shared" si="191"/>
        <v>496000</v>
      </c>
      <c r="BR183" s="16">
        <f aca="true" t="shared" si="192" ref="BR183:CR183">BR184+BR185+BR186+BR190+BR192+BR194+BR196+BR204</f>
        <v>222888</v>
      </c>
      <c r="BS183" s="16">
        <f t="shared" si="192"/>
        <v>106024246</v>
      </c>
      <c r="BT183" s="16">
        <f t="shared" si="192"/>
        <v>7169947</v>
      </c>
      <c r="BU183" s="16">
        <f t="shared" si="192"/>
        <v>0</v>
      </c>
      <c r="BV183" s="16">
        <f t="shared" si="192"/>
        <v>0</v>
      </c>
      <c r="BW183" s="16">
        <f t="shared" si="192"/>
        <v>137304</v>
      </c>
      <c r="BX183" s="16">
        <f t="shared" si="192"/>
        <v>137304</v>
      </c>
      <c r="BY183" s="16">
        <f t="shared" si="192"/>
        <v>137304</v>
      </c>
      <c r="BZ183" s="16">
        <f t="shared" si="192"/>
        <v>137304</v>
      </c>
      <c r="CA183" s="16">
        <f t="shared" si="159"/>
        <v>0</v>
      </c>
      <c r="CB183" s="16">
        <f t="shared" si="192"/>
        <v>0</v>
      </c>
      <c r="CC183" s="16">
        <f t="shared" si="192"/>
        <v>0</v>
      </c>
      <c r="CD183" s="16">
        <f t="shared" si="192"/>
        <v>0</v>
      </c>
      <c r="CE183" s="16">
        <f t="shared" si="192"/>
        <v>0</v>
      </c>
      <c r="CF183" s="16">
        <f t="shared" si="192"/>
        <v>0</v>
      </c>
      <c r="CG183" s="16">
        <f t="shared" si="192"/>
        <v>0</v>
      </c>
      <c r="CH183" s="16">
        <f t="shared" si="192"/>
        <v>0</v>
      </c>
      <c r="CI183" s="16">
        <f t="shared" si="192"/>
        <v>0</v>
      </c>
      <c r="CJ183" s="16">
        <f t="shared" si="192"/>
        <v>0</v>
      </c>
      <c r="CK183" s="16">
        <f t="shared" si="192"/>
        <v>0</v>
      </c>
      <c r="CL183" s="16">
        <f t="shared" si="192"/>
        <v>0</v>
      </c>
      <c r="CM183" s="16">
        <f t="shared" si="192"/>
        <v>0</v>
      </c>
      <c r="CN183" s="16">
        <f t="shared" si="192"/>
        <v>0</v>
      </c>
      <c r="CO183" s="16">
        <f t="shared" si="192"/>
        <v>0</v>
      </c>
      <c r="CP183" s="16">
        <f t="shared" si="192"/>
        <v>0</v>
      </c>
      <c r="CQ183" s="16">
        <f t="shared" si="192"/>
        <v>0</v>
      </c>
      <c r="CR183" s="16">
        <f t="shared" si="192"/>
        <v>0</v>
      </c>
    </row>
    <row r="184" spans="1:96" s="12" customFormat="1" ht="12.75">
      <c r="A184" s="17" t="s">
        <v>214</v>
      </c>
      <c r="B184" s="17" t="s">
        <v>3</v>
      </c>
      <c r="C184" s="17" t="s">
        <v>1</v>
      </c>
      <c r="D184" s="25" t="s">
        <v>215</v>
      </c>
      <c r="E184" s="19">
        <f t="shared" si="143"/>
        <v>103792810</v>
      </c>
      <c r="F184" s="19">
        <f t="shared" si="146"/>
        <v>103792810</v>
      </c>
      <c r="G184" s="19">
        <f t="shared" si="147"/>
        <v>0</v>
      </c>
      <c r="H184" s="19">
        <v>0</v>
      </c>
      <c r="I184" s="19">
        <v>0</v>
      </c>
      <c r="J184" s="19">
        <f t="shared" si="148"/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f t="shared" si="149"/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f t="shared" si="150"/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f t="shared" si="151"/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f t="shared" si="152"/>
        <v>103792810</v>
      </c>
      <c r="AZ184" s="19">
        <f t="shared" si="153"/>
        <v>0</v>
      </c>
      <c r="BA184" s="19">
        <v>0</v>
      </c>
      <c r="BB184" s="19">
        <v>0</v>
      </c>
      <c r="BC184" s="19">
        <f t="shared" si="154"/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f t="shared" si="155"/>
        <v>0</v>
      </c>
      <c r="BI184" s="19">
        <v>0</v>
      </c>
      <c r="BJ184" s="19">
        <f t="shared" si="156"/>
        <v>103792810</v>
      </c>
      <c r="BK184" s="19">
        <f>88553875-5573383-1532000+2778817</f>
        <v>84227309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19">
        <v>0</v>
      </c>
      <c r="BS184" s="19">
        <f>16617582+896792</f>
        <v>17514374</v>
      </c>
      <c r="BT184" s="19">
        <v>2051127</v>
      </c>
      <c r="BU184" s="19">
        <f t="shared" si="157"/>
        <v>0</v>
      </c>
      <c r="BV184" s="19">
        <v>0</v>
      </c>
      <c r="BW184" s="19">
        <f>BX184+CK184+CI184</f>
        <v>0</v>
      </c>
      <c r="BX184" s="19">
        <f>BY184+CA184+CF184</f>
        <v>0</v>
      </c>
      <c r="BY184" s="19">
        <f t="shared" si="158"/>
        <v>0</v>
      </c>
      <c r="BZ184" s="19">
        <v>0</v>
      </c>
      <c r="CA184" s="19">
        <f t="shared" si="159"/>
        <v>0</v>
      </c>
      <c r="CB184" s="19">
        <v>0</v>
      </c>
      <c r="CC184" s="19">
        <v>0</v>
      </c>
      <c r="CD184" s="19">
        <v>0</v>
      </c>
      <c r="CE184" s="19">
        <v>0</v>
      </c>
      <c r="CF184" s="19">
        <f t="shared" si="160"/>
        <v>0</v>
      </c>
      <c r="CG184" s="19">
        <v>0</v>
      </c>
      <c r="CH184" s="19">
        <v>0</v>
      </c>
      <c r="CI184" s="19">
        <f t="shared" si="161"/>
        <v>0</v>
      </c>
      <c r="CJ184" s="19">
        <v>0</v>
      </c>
      <c r="CK184" s="19">
        <v>0</v>
      </c>
      <c r="CL184" s="19">
        <f>CM184</f>
        <v>0</v>
      </c>
      <c r="CM184" s="19">
        <f>CN184</f>
        <v>0</v>
      </c>
      <c r="CN184" s="19">
        <v>0</v>
      </c>
      <c r="CO184" s="19">
        <f t="shared" si="163"/>
        <v>0</v>
      </c>
      <c r="CP184" s="19">
        <f t="shared" si="164"/>
        <v>0</v>
      </c>
      <c r="CQ184" s="19">
        <v>0</v>
      </c>
      <c r="CR184" s="19">
        <v>0</v>
      </c>
    </row>
    <row r="185" spans="1:96" s="12" customFormat="1" ht="12.75">
      <c r="A185" s="17" t="s">
        <v>214</v>
      </c>
      <c r="B185" s="17" t="s">
        <v>7</v>
      </c>
      <c r="C185" s="17" t="s">
        <v>1</v>
      </c>
      <c r="D185" s="18" t="s">
        <v>217</v>
      </c>
      <c r="E185" s="19">
        <f t="shared" si="143"/>
        <v>10454651</v>
      </c>
      <c r="F185" s="19">
        <f t="shared" si="146"/>
        <v>10454651</v>
      </c>
      <c r="G185" s="19">
        <f t="shared" si="147"/>
        <v>0</v>
      </c>
      <c r="H185" s="19">
        <v>0</v>
      </c>
      <c r="I185" s="19">
        <v>0</v>
      </c>
      <c r="J185" s="19">
        <f t="shared" si="148"/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f t="shared" si="149"/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f t="shared" si="150"/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f t="shared" si="151"/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f t="shared" si="152"/>
        <v>10454651</v>
      </c>
      <c r="AZ185" s="19">
        <f t="shared" si="153"/>
        <v>0</v>
      </c>
      <c r="BA185" s="19">
        <v>0</v>
      </c>
      <c r="BB185" s="19">
        <v>0</v>
      </c>
      <c r="BC185" s="19">
        <f t="shared" si="154"/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f t="shared" si="155"/>
        <v>0</v>
      </c>
      <c r="BI185" s="19">
        <v>0</v>
      </c>
      <c r="BJ185" s="19">
        <f t="shared" si="156"/>
        <v>10454651</v>
      </c>
      <c r="BK185" s="19">
        <f>9692749+641309</f>
        <v>10334058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120593</v>
      </c>
      <c r="BU185" s="19">
        <f t="shared" si="157"/>
        <v>0</v>
      </c>
      <c r="BV185" s="19">
        <v>0</v>
      </c>
      <c r="BW185" s="19">
        <f>BX185+CK185+CI185</f>
        <v>0</v>
      </c>
      <c r="BX185" s="19">
        <f>BY185+CA185+CF185</f>
        <v>0</v>
      </c>
      <c r="BY185" s="19">
        <f t="shared" si="158"/>
        <v>0</v>
      </c>
      <c r="BZ185" s="19">
        <v>0</v>
      </c>
      <c r="CA185" s="19">
        <f t="shared" si="159"/>
        <v>0</v>
      </c>
      <c r="CB185" s="19">
        <v>0</v>
      </c>
      <c r="CC185" s="19">
        <v>0</v>
      </c>
      <c r="CD185" s="19">
        <v>0</v>
      </c>
      <c r="CE185" s="19">
        <v>0</v>
      </c>
      <c r="CF185" s="19">
        <f t="shared" si="160"/>
        <v>0</v>
      </c>
      <c r="CG185" s="19">
        <v>0</v>
      </c>
      <c r="CH185" s="19">
        <v>0</v>
      </c>
      <c r="CI185" s="19">
        <f t="shared" si="161"/>
        <v>0</v>
      </c>
      <c r="CJ185" s="19">
        <v>0</v>
      </c>
      <c r="CK185" s="19">
        <v>0</v>
      </c>
      <c r="CL185" s="19">
        <f>CM185</f>
        <v>0</v>
      </c>
      <c r="CM185" s="19">
        <f>CN185</f>
        <v>0</v>
      </c>
      <c r="CN185" s="19">
        <v>0</v>
      </c>
      <c r="CO185" s="19">
        <f t="shared" si="163"/>
        <v>0</v>
      </c>
      <c r="CP185" s="19">
        <f t="shared" si="164"/>
        <v>0</v>
      </c>
      <c r="CQ185" s="19">
        <v>0</v>
      </c>
      <c r="CR185" s="19">
        <v>0</v>
      </c>
    </row>
    <row r="186" spans="1:96" s="12" customFormat="1" ht="12.75">
      <c r="A186" s="17" t="s">
        <v>214</v>
      </c>
      <c r="B186" s="17" t="s">
        <v>15</v>
      </c>
      <c r="C186" s="17" t="s">
        <v>1</v>
      </c>
      <c r="D186" s="18" t="s">
        <v>218</v>
      </c>
      <c r="E186" s="19">
        <f t="shared" si="143"/>
        <v>21178920</v>
      </c>
      <c r="F186" s="19">
        <f aca="true" t="shared" si="193" ref="F186:BQ186">F187+F188+F189</f>
        <v>21041616</v>
      </c>
      <c r="G186" s="19">
        <f t="shared" si="193"/>
        <v>21041616</v>
      </c>
      <c r="H186" s="19">
        <f t="shared" si="193"/>
        <v>11709799</v>
      </c>
      <c r="I186" s="19">
        <f t="shared" si="193"/>
        <v>2609868</v>
      </c>
      <c r="J186" s="19">
        <f t="shared" si="193"/>
        <v>5761989</v>
      </c>
      <c r="K186" s="19">
        <f t="shared" si="193"/>
        <v>845098</v>
      </c>
      <c r="L186" s="19">
        <f t="shared" si="193"/>
        <v>269759</v>
      </c>
      <c r="M186" s="19">
        <f t="shared" si="193"/>
        <v>4294872</v>
      </c>
      <c r="N186" s="19">
        <f t="shared" si="193"/>
        <v>0</v>
      </c>
      <c r="O186" s="19">
        <f t="shared" si="193"/>
        <v>291155</v>
      </c>
      <c r="P186" s="19">
        <f t="shared" si="193"/>
        <v>61105</v>
      </c>
      <c r="Q186" s="19">
        <f t="shared" si="193"/>
        <v>0</v>
      </c>
      <c r="R186" s="19">
        <f t="shared" si="193"/>
        <v>0</v>
      </c>
      <c r="S186" s="19">
        <f t="shared" si="193"/>
        <v>0</v>
      </c>
      <c r="T186" s="19">
        <f t="shared" si="193"/>
        <v>0</v>
      </c>
      <c r="U186" s="19">
        <f t="shared" si="193"/>
        <v>62755</v>
      </c>
      <c r="V186" s="19">
        <f t="shared" si="193"/>
        <v>767465</v>
      </c>
      <c r="W186" s="19">
        <f t="shared" si="193"/>
        <v>28268</v>
      </c>
      <c r="X186" s="19">
        <f t="shared" si="193"/>
        <v>434168</v>
      </c>
      <c r="Y186" s="19">
        <f t="shared" si="193"/>
        <v>85093</v>
      </c>
      <c r="Z186" s="19">
        <f t="shared" si="193"/>
        <v>144194</v>
      </c>
      <c r="AA186" s="19">
        <f t="shared" si="193"/>
        <v>52782</v>
      </c>
      <c r="AB186" s="19">
        <f t="shared" si="193"/>
        <v>0</v>
      </c>
      <c r="AC186" s="19">
        <f t="shared" si="193"/>
        <v>0</v>
      </c>
      <c r="AD186" s="19">
        <f t="shared" si="193"/>
        <v>22960</v>
      </c>
      <c r="AE186" s="19">
        <f t="shared" si="193"/>
        <v>129740</v>
      </c>
      <c r="AF186" s="19">
        <f t="shared" si="193"/>
        <v>0</v>
      </c>
      <c r="AG186" s="19">
        <f t="shared" si="193"/>
        <v>12434</v>
      </c>
      <c r="AH186" s="19">
        <f t="shared" si="193"/>
        <v>10390</v>
      </c>
      <c r="AI186" s="19">
        <f t="shared" si="193"/>
        <v>0</v>
      </c>
      <c r="AJ186" s="19">
        <f t="shared" si="193"/>
        <v>4764</v>
      </c>
      <c r="AK186" s="19">
        <f t="shared" si="193"/>
        <v>0</v>
      </c>
      <c r="AL186" s="19">
        <f t="shared" si="193"/>
        <v>1187</v>
      </c>
      <c r="AM186" s="19">
        <f t="shared" si="193"/>
        <v>0</v>
      </c>
      <c r="AN186" s="19">
        <f t="shared" si="193"/>
        <v>0</v>
      </c>
      <c r="AO186" s="19">
        <f t="shared" si="193"/>
        <v>0</v>
      </c>
      <c r="AP186" s="19">
        <f t="shared" si="193"/>
        <v>0</v>
      </c>
      <c r="AQ186" s="19">
        <f t="shared" si="193"/>
        <v>0</v>
      </c>
      <c r="AR186" s="19">
        <f t="shared" si="193"/>
        <v>0</v>
      </c>
      <c r="AS186" s="19">
        <f t="shared" si="193"/>
        <v>0</v>
      </c>
      <c r="AT186" s="19">
        <f t="shared" si="193"/>
        <v>0</v>
      </c>
      <c r="AU186" s="19">
        <f t="shared" si="193"/>
        <v>62752</v>
      </c>
      <c r="AV186" s="19">
        <f t="shared" si="193"/>
        <v>0</v>
      </c>
      <c r="AW186" s="19">
        <f t="shared" si="193"/>
        <v>0</v>
      </c>
      <c r="AX186" s="19">
        <f t="shared" si="193"/>
        <v>38213</v>
      </c>
      <c r="AY186" s="19">
        <f t="shared" si="193"/>
        <v>0</v>
      </c>
      <c r="AZ186" s="19">
        <f t="shared" si="193"/>
        <v>0</v>
      </c>
      <c r="BA186" s="19">
        <f t="shared" si="193"/>
        <v>0</v>
      </c>
      <c r="BB186" s="19">
        <f t="shared" si="193"/>
        <v>0</v>
      </c>
      <c r="BC186" s="19">
        <f t="shared" si="193"/>
        <v>0</v>
      </c>
      <c r="BD186" s="19">
        <f t="shared" si="193"/>
        <v>0</v>
      </c>
      <c r="BE186" s="19">
        <f t="shared" si="193"/>
        <v>0</v>
      </c>
      <c r="BF186" s="19">
        <f t="shared" si="193"/>
        <v>0</v>
      </c>
      <c r="BG186" s="19">
        <f t="shared" si="193"/>
        <v>0</v>
      </c>
      <c r="BH186" s="19">
        <f t="shared" si="193"/>
        <v>0</v>
      </c>
      <c r="BI186" s="19">
        <f t="shared" si="193"/>
        <v>0</v>
      </c>
      <c r="BJ186" s="19">
        <f t="shared" si="193"/>
        <v>0</v>
      </c>
      <c r="BK186" s="19">
        <f t="shared" si="193"/>
        <v>0</v>
      </c>
      <c r="BL186" s="19">
        <f t="shared" si="193"/>
        <v>0</v>
      </c>
      <c r="BM186" s="19">
        <f t="shared" si="193"/>
        <v>0</v>
      </c>
      <c r="BN186" s="19">
        <f t="shared" si="193"/>
        <v>0</v>
      </c>
      <c r="BO186" s="19">
        <f t="shared" si="193"/>
        <v>0</v>
      </c>
      <c r="BP186" s="19">
        <f t="shared" si="193"/>
        <v>0</v>
      </c>
      <c r="BQ186" s="19">
        <f t="shared" si="193"/>
        <v>0</v>
      </c>
      <c r="BR186" s="19">
        <f aca="true" t="shared" si="194" ref="BR186:CR186">BR187+BR188+BR189</f>
        <v>0</v>
      </c>
      <c r="BS186" s="19">
        <f t="shared" si="194"/>
        <v>0</v>
      </c>
      <c r="BT186" s="19">
        <f t="shared" si="194"/>
        <v>0</v>
      </c>
      <c r="BU186" s="19">
        <f t="shared" si="194"/>
        <v>0</v>
      </c>
      <c r="BV186" s="19">
        <f t="shared" si="194"/>
        <v>0</v>
      </c>
      <c r="BW186" s="19">
        <f t="shared" si="194"/>
        <v>137304</v>
      </c>
      <c r="BX186" s="19">
        <f t="shared" si="194"/>
        <v>137304</v>
      </c>
      <c r="BY186" s="19">
        <f t="shared" si="194"/>
        <v>137304</v>
      </c>
      <c r="BZ186" s="19">
        <f t="shared" si="194"/>
        <v>137304</v>
      </c>
      <c r="CA186" s="19">
        <f t="shared" si="159"/>
        <v>0</v>
      </c>
      <c r="CB186" s="19">
        <f t="shared" si="194"/>
        <v>0</v>
      </c>
      <c r="CC186" s="19">
        <f t="shared" si="194"/>
        <v>0</v>
      </c>
      <c r="CD186" s="19">
        <f t="shared" si="194"/>
        <v>0</v>
      </c>
      <c r="CE186" s="19">
        <f t="shared" si="194"/>
        <v>0</v>
      </c>
      <c r="CF186" s="19">
        <f t="shared" si="194"/>
        <v>0</v>
      </c>
      <c r="CG186" s="19">
        <f t="shared" si="194"/>
        <v>0</v>
      </c>
      <c r="CH186" s="19">
        <f t="shared" si="194"/>
        <v>0</v>
      </c>
      <c r="CI186" s="19">
        <f t="shared" si="194"/>
        <v>0</v>
      </c>
      <c r="CJ186" s="19">
        <f t="shared" si="194"/>
        <v>0</v>
      </c>
      <c r="CK186" s="19">
        <f t="shared" si="194"/>
        <v>0</v>
      </c>
      <c r="CL186" s="19">
        <f t="shared" si="194"/>
        <v>0</v>
      </c>
      <c r="CM186" s="19">
        <f t="shared" si="194"/>
        <v>0</v>
      </c>
      <c r="CN186" s="19">
        <f t="shared" si="194"/>
        <v>0</v>
      </c>
      <c r="CO186" s="19">
        <f t="shared" si="194"/>
        <v>0</v>
      </c>
      <c r="CP186" s="19">
        <f t="shared" si="194"/>
        <v>0</v>
      </c>
      <c r="CQ186" s="19">
        <f t="shared" si="194"/>
        <v>0</v>
      </c>
      <c r="CR186" s="19">
        <f t="shared" si="194"/>
        <v>0</v>
      </c>
    </row>
    <row r="187" spans="1:96" ht="12.75">
      <c r="A187" s="20" t="s">
        <v>1</v>
      </c>
      <c r="B187" s="20" t="s">
        <v>1</v>
      </c>
      <c r="C187" s="20" t="s">
        <v>19</v>
      </c>
      <c r="D187" s="23" t="s">
        <v>219</v>
      </c>
      <c r="E187" s="22">
        <f t="shared" si="143"/>
        <v>3798581</v>
      </c>
      <c r="F187" s="22">
        <f t="shared" si="146"/>
        <v>3773581</v>
      </c>
      <c r="G187" s="22">
        <f t="shared" si="147"/>
        <v>3773581</v>
      </c>
      <c r="H187" s="22">
        <v>2306136</v>
      </c>
      <c r="I187" s="22">
        <v>531705</v>
      </c>
      <c r="J187" s="22">
        <f t="shared" si="148"/>
        <v>858461</v>
      </c>
      <c r="K187" s="22">
        <v>128868</v>
      </c>
      <c r="L187" s="22">
        <v>68815</v>
      </c>
      <c r="M187" s="22">
        <v>572350</v>
      </c>
      <c r="N187" s="22">
        <v>0</v>
      </c>
      <c r="O187" s="22">
        <v>68428</v>
      </c>
      <c r="P187" s="22">
        <v>20000</v>
      </c>
      <c r="Q187" s="22">
        <f t="shared" si="149"/>
        <v>0</v>
      </c>
      <c r="R187" s="22">
        <v>0</v>
      </c>
      <c r="S187" s="22">
        <v>0</v>
      </c>
      <c r="T187" s="22">
        <v>0</v>
      </c>
      <c r="U187" s="22">
        <v>19931</v>
      </c>
      <c r="V187" s="22">
        <f t="shared" si="150"/>
        <v>41312</v>
      </c>
      <c r="W187" s="22">
        <v>0</v>
      </c>
      <c r="X187" s="22">
        <v>12405</v>
      </c>
      <c r="Y187" s="22">
        <v>8548</v>
      </c>
      <c r="Z187" s="22">
        <v>7252</v>
      </c>
      <c r="AA187" s="22">
        <v>4352</v>
      </c>
      <c r="AB187" s="22">
        <v>0</v>
      </c>
      <c r="AC187" s="22">
        <v>0</v>
      </c>
      <c r="AD187" s="22">
        <v>8755</v>
      </c>
      <c r="AE187" s="22">
        <f t="shared" si="151"/>
        <v>16036</v>
      </c>
      <c r="AF187" s="22">
        <v>0</v>
      </c>
      <c r="AG187" s="22">
        <v>7845</v>
      </c>
      <c r="AH187" s="22">
        <v>7000</v>
      </c>
      <c r="AI187" s="22">
        <v>0</v>
      </c>
      <c r="AJ187" s="22">
        <v>1191</v>
      </c>
      <c r="AK187" s="22">
        <v>0</v>
      </c>
      <c r="AL187" s="22">
        <v>0</v>
      </c>
      <c r="AM187" s="22">
        <v>0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>
        <v>0</v>
      </c>
      <c r="AX187" s="22">
        <v>0</v>
      </c>
      <c r="AY187" s="22">
        <f t="shared" si="152"/>
        <v>0</v>
      </c>
      <c r="AZ187" s="22">
        <f t="shared" si="153"/>
        <v>0</v>
      </c>
      <c r="BA187" s="22">
        <v>0</v>
      </c>
      <c r="BB187" s="22">
        <v>0</v>
      </c>
      <c r="BC187" s="22">
        <f t="shared" si="154"/>
        <v>0</v>
      </c>
      <c r="BD187" s="22">
        <v>0</v>
      </c>
      <c r="BE187" s="22">
        <v>0</v>
      </c>
      <c r="BF187" s="22">
        <v>0</v>
      </c>
      <c r="BG187" s="22">
        <v>0</v>
      </c>
      <c r="BH187" s="22">
        <f t="shared" si="155"/>
        <v>0</v>
      </c>
      <c r="BI187" s="22">
        <v>0</v>
      </c>
      <c r="BJ187" s="22">
        <f t="shared" si="156"/>
        <v>0</v>
      </c>
      <c r="BK187" s="22">
        <v>0</v>
      </c>
      <c r="BL187" s="22">
        <v>0</v>
      </c>
      <c r="BM187" s="22">
        <v>0</v>
      </c>
      <c r="BN187" s="22">
        <v>0</v>
      </c>
      <c r="BO187" s="22">
        <v>0</v>
      </c>
      <c r="BP187" s="22">
        <v>0</v>
      </c>
      <c r="BQ187" s="22">
        <v>0</v>
      </c>
      <c r="BR187" s="22">
        <v>0</v>
      </c>
      <c r="BS187" s="22">
        <v>0</v>
      </c>
      <c r="BT187" s="22">
        <v>0</v>
      </c>
      <c r="BU187" s="22">
        <f t="shared" si="157"/>
        <v>0</v>
      </c>
      <c r="BV187" s="22">
        <v>0</v>
      </c>
      <c r="BW187" s="22">
        <f>BX187+CK187+CI187</f>
        <v>25000</v>
      </c>
      <c r="BX187" s="22">
        <f>BY187+CA187+CF187</f>
        <v>25000</v>
      </c>
      <c r="BY187" s="22">
        <f t="shared" si="158"/>
        <v>25000</v>
      </c>
      <c r="BZ187" s="22">
        <v>25000</v>
      </c>
      <c r="CA187" s="22">
        <f t="shared" si="159"/>
        <v>0</v>
      </c>
      <c r="CB187" s="22">
        <v>0</v>
      </c>
      <c r="CC187" s="22">
        <v>0</v>
      </c>
      <c r="CD187" s="22">
        <v>0</v>
      </c>
      <c r="CE187" s="22">
        <v>0</v>
      </c>
      <c r="CF187" s="22">
        <f t="shared" si="160"/>
        <v>0</v>
      </c>
      <c r="CG187" s="22">
        <v>0</v>
      </c>
      <c r="CH187" s="22">
        <v>0</v>
      </c>
      <c r="CI187" s="22">
        <f t="shared" si="161"/>
        <v>0</v>
      </c>
      <c r="CJ187" s="22">
        <v>0</v>
      </c>
      <c r="CK187" s="22">
        <v>0</v>
      </c>
      <c r="CL187" s="22">
        <f aca="true" t="shared" si="195" ref="CL187:CM189">CM187</f>
        <v>0</v>
      </c>
      <c r="CM187" s="22">
        <f t="shared" si="195"/>
        <v>0</v>
      </c>
      <c r="CN187" s="22">
        <v>0</v>
      </c>
      <c r="CO187" s="22">
        <f t="shared" si="163"/>
        <v>0</v>
      </c>
      <c r="CP187" s="22">
        <f t="shared" si="164"/>
        <v>0</v>
      </c>
      <c r="CQ187" s="22">
        <v>0</v>
      </c>
      <c r="CR187" s="22">
        <v>0</v>
      </c>
    </row>
    <row r="188" spans="1:96" ht="12.75">
      <c r="A188" s="20" t="s">
        <v>1</v>
      </c>
      <c r="B188" s="20" t="s">
        <v>1</v>
      </c>
      <c r="C188" s="20" t="s">
        <v>19</v>
      </c>
      <c r="D188" s="23" t="s">
        <v>220</v>
      </c>
      <c r="E188" s="22">
        <f t="shared" si="143"/>
        <v>16754021</v>
      </c>
      <c r="F188" s="22">
        <f t="shared" si="146"/>
        <v>16642059</v>
      </c>
      <c r="G188" s="22">
        <f t="shared" si="147"/>
        <v>16642059</v>
      </c>
      <c r="H188" s="22">
        <v>8911435</v>
      </c>
      <c r="I188" s="22">
        <v>1974449</v>
      </c>
      <c r="J188" s="22">
        <f t="shared" si="148"/>
        <v>4879661</v>
      </c>
      <c r="K188" s="22">
        <v>716230</v>
      </c>
      <c r="L188" s="22">
        <v>200944</v>
      </c>
      <c r="M188" s="22">
        <v>3722522</v>
      </c>
      <c r="N188" s="22">
        <v>0</v>
      </c>
      <c r="O188" s="22">
        <v>200560</v>
      </c>
      <c r="P188" s="22">
        <v>39405</v>
      </c>
      <c r="Q188" s="22">
        <f t="shared" si="149"/>
        <v>0</v>
      </c>
      <c r="R188" s="22">
        <v>0</v>
      </c>
      <c r="S188" s="22">
        <v>0</v>
      </c>
      <c r="T188" s="22">
        <v>0</v>
      </c>
      <c r="U188" s="22">
        <v>37718</v>
      </c>
      <c r="V188" s="22">
        <f t="shared" si="150"/>
        <v>725092</v>
      </c>
      <c r="W188" s="22">
        <v>28268</v>
      </c>
      <c r="X188" s="22">
        <v>420931</v>
      </c>
      <c r="Y188" s="22">
        <v>76369</v>
      </c>
      <c r="Z188" s="22">
        <v>136889</v>
      </c>
      <c r="AA188" s="22">
        <v>48430</v>
      </c>
      <c r="AB188" s="22">
        <v>0</v>
      </c>
      <c r="AC188" s="22">
        <v>0</v>
      </c>
      <c r="AD188" s="22">
        <v>14205</v>
      </c>
      <c r="AE188" s="22">
        <f t="shared" si="151"/>
        <v>113704</v>
      </c>
      <c r="AF188" s="22">
        <v>0</v>
      </c>
      <c r="AG188" s="22">
        <v>4589</v>
      </c>
      <c r="AH188" s="22">
        <v>3390</v>
      </c>
      <c r="AI188" s="22">
        <v>0</v>
      </c>
      <c r="AJ188" s="22">
        <v>3573</v>
      </c>
      <c r="AK188" s="22">
        <v>0</v>
      </c>
      <c r="AL188" s="22">
        <v>1187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62752</v>
      </c>
      <c r="AV188" s="22">
        <v>0</v>
      </c>
      <c r="AW188" s="22">
        <v>0</v>
      </c>
      <c r="AX188" s="22">
        <v>38213</v>
      </c>
      <c r="AY188" s="22">
        <f t="shared" si="152"/>
        <v>0</v>
      </c>
      <c r="AZ188" s="22">
        <f t="shared" si="153"/>
        <v>0</v>
      </c>
      <c r="BA188" s="22">
        <v>0</v>
      </c>
      <c r="BB188" s="22">
        <v>0</v>
      </c>
      <c r="BC188" s="22">
        <f t="shared" si="154"/>
        <v>0</v>
      </c>
      <c r="BD188" s="22">
        <v>0</v>
      </c>
      <c r="BE188" s="22">
        <v>0</v>
      </c>
      <c r="BF188" s="22">
        <v>0</v>
      </c>
      <c r="BG188" s="22">
        <v>0</v>
      </c>
      <c r="BH188" s="22">
        <f t="shared" si="155"/>
        <v>0</v>
      </c>
      <c r="BI188" s="22">
        <v>0</v>
      </c>
      <c r="BJ188" s="22">
        <f t="shared" si="156"/>
        <v>0</v>
      </c>
      <c r="BK188" s="22">
        <v>0</v>
      </c>
      <c r="BL188" s="22">
        <v>0</v>
      </c>
      <c r="BM188" s="22">
        <v>0</v>
      </c>
      <c r="BN188" s="22">
        <v>0</v>
      </c>
      <c r="BO188" s="22">
        <v>0</v>
      </c>
      <c r="BP188" s="22">
        <v>0</v>
      </c>
      <c r="BQ188" s="22">
        <v>0</v>
      </c>
      <c r="BR188" s="22">
        <v>0</v>
      </c>
      <c r="BS188" s="22">
        <v>0</v>
      </c>
      <c r="BT188" s="22">
        <v>0</v>
      </c>
      <c r="BU188" s="22">
        <f t="shared" si="157"/>
        <v>0</v>
      </c>
      <c r="BV188" s="22">
        <v>0</v>
      </c>
      <c r="BW188" s="22">
        <f>BX188+CK188+CI188</f>
        <v>111962</v>
      </c>
      <c r="BX188" s="22">
        <f>BY188+CA188+CF188</f>
        <v>111962</v>
      </c>
      <c r="BY188" s="22">
        <f t="shared" si="158"/>
        <v>111962</v>
      </c>
      <c r="BZ188" s="22">
        <v>111962</v>
      </c>
      <c r="CA188" s="22">
        <f t="shared" si="159"/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f t="shared" si="160"/>
        <v>0</v>
      </c>
      <c r="CG188" s="22">
        <v>0</v>
      </c>
      <c r="CH188" s="22">
        <v>0</v>
      </c>
      <c r="CI188" s="22">
        <f t="shared" si="161"/>
        <v>0</v>
      </c>
      <c r="CJ188" s="22">
        <v>0</v>
      </c>
      <c r="CK188" s="22">
        <v>0</v>
      </c>
      <c r="CL188" s="22">
        <f t="shared" si="195"/>
        <v>0</v>
      </c>
      <c r="CM188" s="22">
        <f t="shared" si="195"/>
        <v>0</v>
      </c>
      <c r="CN188" s="22">
        <v>0</v>
      </c>
      <c r="CO188" s="22">
        <f t="shared" si="163"/>
        <v>0</v>
      </c>
      <c r="CP188" s="22">
        <f t="shared" si="164"/>
        <v>0</v>
      </c>
      <c r="CQ188" s="22">
        <v>0</v>
      </c>
      <c r="CR188" s="22">
        <v>0</v>
      </c>
    </row>
    <row r="189" spans="1:96" ht="12.75">
      <c r="A189" s="20" t="s">
        <v>1</v>
      </c>
      <c r="B189" s="20" t="s">
        <v>1</v>
      </c>
      <c r="C189" s="20" t="s">
        <v>19</v>
      </c>
      <c r="D189" s="23" t="s">
        <v>221</v>
      </c>
      <c r="E189" s="22">
        <f t="shared" si="143"/>
        <v>626318</v>
      </c>
      <c r="F189" s="22">
        <f t="shared" si="146"/>
        <v>625976</v>
      </c>
      <c r="G189" s="22">
        <f t="shared" si="147"/>
        <v>625976</v>
      </c>
      <c r="H189" s="22">
        <v>492228</v>
      </c>
      <c r="I189" s="22">
        <v>103714</v>
      </c>
      <c r="J189" s="22">
        <f t="shared" si="148"/>
        <v>23867</v>
      </c>
      <c r="K189" s="22">
        <v>0</v>
      </c>
      <c r="L189" s="22">
        <v>0</v>
      </c>
      <c r="M189" s="22">
        <v>0</v>
      </c>
      <c r="N189" s="22">
        <v>0</v>
      </c>
      <c r="O189" s="22">
        <v>22167</v>
      </c>
      <c r="P189" s="22">
        <v>1700</v>
      </c>
      <c r="Q189" s="22">
        <f t="shared" si="149"/>
        <v>0</v>
      </c>
      <c r="R189" s="22">
        <v>0</v>
      </c>
      <c r="S189" s="22">
        <v>0</v>
      </c>
      <c r="T189" s="22">
        <v>0</v>
      </c>
      <c r="U189" s="22">
        <v>5106</v>
      </c>
      <c r="V189" s="22">
        <f t="shared" si="150"/>
        <v>1061</v>
      </c>
      <c r="W189" s="22">
        <v>0</v>
      </c>
      <c r="X189" s="22">
        <v>832</v>
      </c>
      <c r="Y189" s="22">
        <v>176</v>
      </c>
      <c r="Z189" s="22">
        <v>53</v>
      </c>
      <c r="AA189" s="22">
        <v>0</v>
      </c>
      <c r="AB189" s="22">
        <v>0</v>
      </c>
      <c r="AC189" s="22">
        <v>0</v>
      </c>
      <c r="AD189" s="22">
        <v>0</v>
      </c>
      <c r="AE189" s="22">
        <f t="shared" si="151"/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0</v>
      </c>
      <c r="AK189" s="22">
        <v>0</v>
      </c>
      <c r="AL189" s="22">
        <v>0</v>
      </c>
      <c r="AM189" s="22">
        <v>0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>
        <v>0</v>
      </c>
      <c r="AX189" s="22">
        <v>0</v>
      </c>
      <c r="AY189" s="22">
        <f t="shared" si="152"/>
        <v>0</v>
      </c>
      <c r="AZ189" s="22">
        <f t="shared" si="153"/>
        <v>0</v>
      </c>
      <c r="BA189" s="22">
        <v>0</v>
      </c>
      <c r="BB189" s="22">
        <v>0</v>
      </c>
      <c r="BC189" s="22">
        <f t="shared" si="154"/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f t="shared" si="155"/>
        <v>0</v>
      </c>
      <c r="BI189" s="22">
        <v>0</v>
      </c>
      <c r="BJ189" s="22">
        <f t="shared" si="156"/>
        <v>0</v>
      </c>
      <c r="BK189" s="22">
        <v>0</v>
      </c>
      <c r="BL189" s="22">
        <v>0</v>
      </c>
      <c r="BM189" s="22">
        <v>0</v>
      </c>
      <c r="BN189" s="22">
        <v>0</v>
      </c>
      <c r="BO189" s="22">
        <v>0</v>
      </c>
      <c r="BP189" s="22">
        <v>0</v>
      </c>
      <c r="BQ189" s="22">
        <v>0</v>
      </c>
      <c r="BR189" s="22">
        <v>0</v>
      </c>
      <c r="BS189" s="22">
        <v>0</v>
      </c>
      <c r="BT189" s="22">
        <v>0</v>
      </c>
      <c r="BU189" s="22">
        <f t="shared" si="157"/>
        <v>0</v>
      </c>
      <c r="BV189" s="22">
        <v>0</v>
      </c>
      <c r="BW189" s="22">
        <f>BX189+CK189+CI189</f>
        <v>342</v>
      </c>
      <c r="BX189" s="22">
        <f>BY189+CA189+CF189</f>
        <v>342</v>
      </c>
      <c r="BY189" s="22">
        <f t="shared" si="158"/>
        <v>342</v>
      </c>
      <c r="BZ189" s="22">
        <v>342</v>
      </c>
      <c r="CA189" s="22">
        <f t="shared" si="159"/>
        <v>0</v>
      </c>
      <c r="CB189" s="22">
        <v>0</v>
      </c>
      <c r="CC189" s="22">
        <v>0</v>
      </c>
      <c r="CD189" s="22">
        <v>0</v>
      </c>
      <c r="CE189" s="22">
        <v>0</v>
      </c>
      <c r="CF189" s="22">
        <f t="shared" si="160"/>
        <v>0</v>
      </c>
      <c r="CG189" s="22">
        <v>0</v>
      </c>
      <c r="CH189" s="22">
        <v>0</v>
      </c>
      <c r="CI189" s="22">
        <f t="shared" si="161"/>
        <v>0</v>
      </c>
      <c r="CJ189" s="22">
        <v>0</v>
      </c>
      <c r="CK189" s="22">
        <v>0</v>
      </c>
      <c r="CL189" s="22">
        <f t="shared" si="195"/>
        <v>0</v>
      </c>
      <c r="CM189" s="22">
        <f t="shared" si="195"/>
        <v>0</v>
      </c>
      <c r="CN189" s="22">
        <v>0</v>
      </c>
      <c r="CO189" s="22">
        <f t="shared" si="163"/>
        <v>0</v>
      </c>
      <c r="CP189" s="22">
        <f t="shared" si="164"/>
        <v>0</v>
      </c>
      <c r="CQ189" s="22">
        <v>0</v>
      </c>
      <c r="CR189" s="22">
        <v>0</v>
      </c>
    </row>
    <row r="190" spans="1:96" s="12" customFormat="1" ht="12.75">
      <c r="A190" s="17" t="s">
        <v>214</v>
      </c>
      <c r="B190" s="17" t="s">
        <v>49</v>
      </c>
      <c r="C190" s="17" t="s">
        <v>1</v>
      </c>
      <c r="D190" s="18" t="s">
        <v>222</v>
      </c>
      <c r="E190" s="19">
        <f t="shared" si="143"/>
        <v>223255527</v>
      </c>
      <c r="F190" s="19">
        <f aca="true" t="shared" si="196" ref="F190:BQ190">F191</f>
        <v>223255527</v>
      </c>
      <c r="G190" s="19">
        <f t="shared" si="196"/>
        <v>0</v>
      </c>
      <c r="H190" s="19">
        <f t="shared" si="196"/>
        <v>0</v>
      </c>
      <c r="I190" s="19">
        <f t="shared" si="196"/>
        <v>0</v>
      </c>
      <c r="J190" s="19">
        <f t="shared" si="196"/>
        <v>0</v>
      </c>
      <c r="K190" s="19">
        <f t="shared" si="196"/>
        <v>0</v>
      </c>
      <c r="L190" s="19">
        <f t="shared" si="196"/>
        <v>0</v>
      </c>
      <c r="M190" s="19">
        <f t="shared" si="196"/>
        <v>0</v>
      </c>
      <c r="N190" s="19">
        <f t="shared" si="196"/>
        <v>0</v>
      </c>
      <c r="O190" s="19">
        <f t="shared" si="196"/>
        <v>0</v>
      </c>
      <c r="P190" s="19">
        <f t="shared" si="196"/>
        <v>0</v>
      </c>
      <c r="Q190" s="19">
        <f t="shared" si="196"/>
        <v>0</v>
      </c>
      <c r="R190" s="19">
        <f t="shared" si="196"/>
        <v>0</v>
      </c>
      <c r="S190" s="19">
        <f t="shared" si="196"/>
        <v>0</v>
      </c>
      <c r="T190" s="19">
        <f t="shared" si="196"/>
        <v>0</v>
      </c>
      <c r="U190" s="19">
        <f t="shared" si="196"/>
        <v>0</v>
      </c>
      <c r="V190" s="19">
        <f t="shared" si="196"/>
        <v>0</v>
      </c>
      <c r="W190" s="19">
        <f t="shared" si="196"/>
        <v>0</v>
      </c>
      <c r="X190" s="19">
        <f t="shared" si="196"/>
        <v>0</v>
      </c>
      <c r="Y190" s="19">
        <f t="shared" si="196"/>
        <v>0</v>
      </c>
      <c r="Z190" s="19">
        <f t="shared" si="196"/>
        <v>0</v>
      </c>
      <c r="AA190" s="19">
        <f t="shared" si="196"/>
        <v>0</v>
      </c>
      <c r="AB190" s="19">
        <f t="shared" si="196"/>
        <v>0</v>
      </c>
      <c r="AC190" s="19">
        <f t="shared" si="196"/>
        <v>0</v>
      </c>
      <c r="AD190" s="19">
        <f t="shared" si="196"/>
        <v>0</v>
      </c>
      <c r="AE190" s="19">
        <f t="shared" si="196"/>
        <v>0</v>
      </c>
      <c r="AF190" s="19">
        <f t="shared" si="196"/>
        <v>0</v>
      </c>
      <c r="AG190" s="19">
        <f t="shared" si="196"/>
        <v>0</v>
      </c>
      <c r="AH190" s="19">
        <f t="shared" si="196"/>
        <v>0</v>
      </c>
      <c r="AI190" s="19">
        <f t="shared" si="196"/>
        <v>0</v>
      </c>
      <c r="AJ190" s="19">
        <f t="shared" si="196"/>
        <v>0</v>
      </c>
      <c r="AK190" s="19">
        <f t="shared" si="196"/>
        <v>0</v>
      </c>
      <c r="AL190" s="19">
        <f t="shared" si="196"/>
        <v>0</v>
      </c>
      <c r="AM190" s="19">
        <f t="shared" si="196"/>
        <v>0</v>
      </c>
      <c r="AN190" s="19">
        <f t="shared" si="196"/>
        <v>0</v>
      </c>
      <c r="AO190" s="19">
        <f t="shared" si="196"/>
        <v>0</v>
      </c>
      <c r="AP190" s="19">
        <f t="shared" si="196"/>
        <v>0</v>
      </c>
      <c r="AQ190" s="19">
        <f t="shared" si="196"/>
        <v>0</v>
      </c>
      <c r="AR190" s="19">
        <f t="shared" si="196"/>
        <v>0</v>
      </c>
      <c r="AS190" s="19">
        <f t="shared" si="196"/>
        <v>0</v>
      </c>
      <c r="AT190" s="19">
        <f t="shared" si="196"/>
        <v>0</v>
      </c>
      <c r="AU190" s="19">
        <f t="shared" si="196"/>
        <v>0</v>
      </c>
      <c r="AV190" s="19">
        <f t="shared" si="196"/>
        <v>0</v>
      </c>
      <c r="AW190" s="19">
        <f t="shared" si="196"/>
        <v>0</v>
      </c>
      <c r="AX190" s="19">
        <f t="shared" si="196"/>
        <v>0</v>
      </c>
      <c r="AY190" s="19">
        <f t="shared" si="196"/>
        <v>223255527</v>
      </c>
      <c r="AZ190" s="19">
        <f t="shared" si="196"/>
        <v>0</v>
      </c>
      <c r="BA190" s="19">
        <f t="shared" si="196"/>
        <v>0</v>
      </c>
      <c r="BB190" s="19">
        <f t="shared" si="196"/>
        <v>0</v>
      </c>
      <c r="BC190" s="19">
        <f t="shared" si="196"/>
        <v>0</v>
      </c>
      <c r="BD190" s="19">
        <f t="shared" si="196"/>
        <v>0</v>
      </c>
      <c r="BE190" s="19">
        <f t="shared" si="196"/>
        <v>0</v>
      </c>
      <c r="BF190" s="19">
        <f t="shared" si="196"/>
        <v>0</v>
      </c>
      <c r="BG190" s="19">
        <f t="shared" si="196"/>
        <v>0</v>
      </c>
      <c r="BH190" s="19">
        <f t="shared" si="196"/>
        <v>0</v>
      </c>
      <c r="BI190" s="19">
        <f t="shared" si="196"/>
        <v>0</v>
      </c>
      <c r="BJ190" s="19">
        <f t="shared" si="196"/>
        <v>223255527</v>
      </c>
      <c r="BK190" s="19">
        <f t="shared" si="196"/>
        <v>0</v>
      </c>
      <c r="BL190" s="19">
        <f t="shared" si="196"/>
        <v>0</v>
      </c>
      <c r="BM190" s="19">
        <f t="shared" si="196"/>
        <v>0</v>
      </c>
      <c r="BN190" s="19">
        <f t="shared" si="196"/>
        <v>0</v>
      </c>
      <c r="BO190" s="19">
        <f t="shared" si="196"/>
        <v>0</v>
      </c>
      <c r="BP190" s="19">
        <f t="shared" si="196"/>
        <v>199925484</v>
      </c>
      <c r="BQ190" s="19">
        <f t="shared" si="196"/>
        <v>0</v>
      </c>
      <c r="BR190" s="19">
        <f aca="true" t="shared" si="197" ref="BR190:CR190">BR191</f>
        <v>0</v>
      </c>
      <c r="BS190" s="19">
        <f t="shared" si="197"/>
        <v>23330043</v>
      </c>
      <c r="BT190" s="19">
        <f t="shared" si="197"/>
        <v>0</v>
      </c>
      <c r="BU190" s="19">
        <f t="shared" si="197"/>
        <v>0</v>
      </c>
      <c r="BV190" s="19">
        <f t="shared" si="197"/>
        <v>0</v>
      </c>
      <c r="BW190" s="19">
        <f t="shared" si="197"/>
        <v>0</v>
      </c>
      <c r="BX190" s="19">
        <f t="shared" si="197"/>
        <v>0</v>
      </c>
      <c r="BY190" s="19">
        <f t="shared" si="197"/>
        <v>0</v>
      </c>
      <c r="BZ190" s="19">
        <f t="shared" si="197"/>
        <v>0</v>
      </c>
      <c r="CA190" s="19">
        <f t="shared" si="159"/>
        <v>0</v>
      </c>
      <c r="CB190" s="19">
        <f t="shared" si="197"/>
        <v>0</v>
      </c>
      <c r="CC190" s="19">
        <f t="shared" si="197"/>
        <v>0</v>
      </c>
      <c r="CD190" s="19">
        <f t="shared" si="197"/>
        <v>0</v>
      </c>
      <c r="CE190" s="19">
        <f t="shared" si="197"/>
        <v>0</v>
      </c>
      <c r="CF190" s="19">
        <f t="shared" si="197"/>
        <v>0</v>
      </c>
      <c r="CG190" s="19">
        <f t="shared" si="197"/>
        <v>0</v>
      </c>
      <c r="CH190" s="19">
        <f t="shared" si="197"/>
        <v>0</v>
      </c>
      <c r="CI190" s="19">
        <f t="shared" si="197"/>
        <v>0</v>
      </c>
      <c r="CJ190" s="19">
        <f t="shared" si="197"/>
        <v>0</v>
      </c>
      <c r="CK190" s="19">
        <f t="shared" si="197"/>
        <v>0</v>
      </c>
      <c r="CL190" s="19">
        <f t="shared" si="197"/>
        <v>0</v>
      </c>
      <c r="CM190" s="19">
        <f t="shared" si="197"/>
        <v>0</v>
      </c>
      <c r="CN190" s="19">
        <f t="shared" si="197"/>
        <v>0</v>
      </c>
      <c r="CO190" s="19">
        <f t="shared" si="197"/>
        <v>0</v>
      </c>
      <c r="CP190" s="19">
        <f t="shared" si="197"/>
        <v>0</v>
      </c>
      <c r="CQ190" s="19">
        <f t="shared" si="197"/>
        <v>0</v>
      </c>
      <c r="CR190" s="19">
        <f t="shared" si="197"/>
        <v>0</v>
      </c>
    </row>
    <row r="191" spans="1:96" ht="12.75">
      <c r="A191" s="20" t="s">
        <v>1</v>
      </c>
      <c r="B191" s="20" t="s">
        <v>1</v>
      </c>
      <c r="C191" s="20" t="s">
        <v>19</v>
      </c>
      <c r="D191" s="23" t="s">
        <v>223</v>
      </c>
      <c r="E191" s="22">
        <f t="shared" si="143"/>
        <v>223255527</v>
      </c>
      <c r="F191" s="22">
        <f t="shared" si="146"/>
        <v>223255527</v>
      </c>
      <c r="G191" s="22">
        <f t="shared" si="147"/>
        <v>0</v>
      </c>
      <c r="H191" s="22">
        <v>0</v>
      </c>
      <c r="I191" s="22">
        <v>0</v>
      </c>
      <c r="J191" s="22">
        <f t="shared" si="148"/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f t="shared" si="149"/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f t="shared" si="150"/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f t="shared" si="151"/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22">
        <v>0</v>
      </c>
      <c r="AP191" s="22">
        <v>0</v>
      </c>
      <c r="AQ191" s="22">
        <v>0</v>
      </c>
      <c r="AR191" s="22">
        <v>0</v>
      </c>
      <c r="AS191" s="22">
        <v>0</v>
      </c>
      <c r="AT191" s="22">
        <v>0</v>
      </c>
      <c r="AU191" s="22">
        <v>0</v>
      </c>
      <c r="AV191" s="22">
        <v>0</v>
      </c>
      <c r="AW191" s="22">
        <v>0</v>
      </c>
      <c r="AX191" s="22">
        <v>0</v>
      </c>
      <c r="AY191" s="22">
        <f t="shared" si="152"/>
        <v>223255527</v>
      </c>
      <c r="AZ191" s="22">
        <f t="shared" si="153"/>
        <v>0</v>
      </c>
      <c r="BA191" s="22">
        <v>0</v>
      </c>
      <c r="BB191" s="22">
        <v>0</v>
      </c>
      <c r="BC191" s="22">
        <f t="shared" si="154"/>
        <v>0</v>
      </c>
      <c r="BD191" s="22">
        <v>0</v>
      </c>
      <c r="BE191" s="22">
        <v>0</v>
      </c>
      <c r="BF191" s="22">
        <v>0</v>
      </c>
      <c r="BG191" s="22">
        <v>0</v>
      </c>
      <c r="BH191" s="22">
        <f t="shared" si="155"/>
        <v>0</v>
      </c>
      <c r="BI191" s="22">
        <v>0</v>
      </c>
      <c r="BJ191" s="22">
        <f t="shared" si="156"/>
        <v>223255527</v>
      </c>
      <c r="BK191" s="22">
        <v>0</v>
      </c>
      <c r="BL191" s="22">
        <v>0</v>
      </c>
      <c r="BM191" s="22">
        <v>0</v>
      </c>
      <c r="BN191" s="22">
        <v>0</v>
      </c>
      <c r="BO191" s="22">
        <v>0</v>
      </c>
      <c r="BP191" s="22">
        <v>199925484</v>
      </c>
      <c r="BQ191" s="22">
        <v>0</v>
      </c>
      <c r="BR191" s="22">
        <v>0</v>
      </c>
      <c r="BS191" s="22">
        <v>23330043</v>
      </c>
      <c r="BT191" s="22">
        <v>0</v>
      </c>
      <c r="BU191" s="22">
        <f t="shared" si="157"/>
        <v>0</v>
      </c>
      <c r="BV191" s="22">
        <v>0</v>
      </c>
      <c r="BW191" s="22">
        <f>BX191+CK191+CI191</f>
        <v>0</v>
      </c>
      <c r="BX191" s="22">
        <f>BY191+CA191+CF191</f>
        <v>0</v>
      </c>
      <c r="BY191" s="22">
        <f t="shared" si="158"/>
        <v>0</v>
      </c>
      <c r="BZ191" s="22">
        <v>0</v>
      </c>
      <c r="CA191" s="22">
        <f t="shared" si="159"/>
        <v>0</v>
      </c>
      <c r="CB191" s="22">
        <v>0</v>
      </c>
      <c r="CC191" s="22">
        <v>0</v>
      </c>
      <c r="CD191" s="22">
        <v>0</v>
      </c>
      <c r="CE191" s="22">
        <v>0</v>
      </c>
      <c r="CF191" s="22">
        <f t="shared" si="160"/>
        <v>0</v>
      </c>
      <c r="CG191" s="22">
        <v>0</v>
      </c>
      <c r="CH191" s="22">
        <v>0</v>
      </c>
      <c r="CI191" s="22">
        <f t="shared" si="161"/>
        <v>0</v>
      </c>
      <c r="CJ191" s="22">
        <v>0</v>
      </c>
      <c r="CK191" s="22">
        <v>0</v>
      </c>
      <c r="CL191" s="22">
        <f>CM191</f>
        <v>0</v>
      </c>
      <c r="CM191" s="22">
        <f>CN191</f>
        <v>0</v>
      </c>
      <c r="CN191" s="22">
        <v>0</v>
      </c>
      <c r="CO191" s="22">
        <f t="shared" si="163"/>
        <v>0</v>
      </c>
      <c r="CP191" s="22">
        <f t="shared" si="164"/>
        <v>0</v>
      </c>
      <c r="CQ191" s="22">
        <v>0</v>
      </c>
      <c r="CR191" s="22">
        <v>0</v>
      </c>
    </row>
    <row r="192" spans="1:96" s="12" customFormat="1" ht="12.75">
      <c r="A192" s="17" t="s">
        <v>214</v>
      </c>
      <c r="B192" s="17" t="s">
        <v>118</v>
      </c>
      <c r="C192" s="17" t="s">
        <v>1</v>
      </c>
      <c r="D192" s="18" t="s">
        <v>224</v>
      </c>
      <c r="E192" s="19">
        <f t="shared" si="143"/>
        <v>6000000</v>
      </c>
      <c r="F192" s="19">
        <f aca="true" t="shared" si="198" ref="F192:BQ192">F193</f>
        <v>6000000</v>
      </c>
      <c r="G192" s="19">
        <f t="shared" si="198"/>
        <v>0</v>
      </c>
      <c r="H192" s="19">
        <f t="shared" si="198"/>
        <v>0</v>
      </c>
      <c r="I192" s="19">
        <f t="shared" si="198"/>
        <v>0</v>
      </c>
      <c r="J192" s="19">
        <f t="shared" si="198"/>
        <v>0</v>
      </c>
      <c r="K192" s="19">
        <f t="shared" si="198"/>
        <v>0</v>
      </c>
      <c r="L192" s="19">
        <f t="shared" si="198"/>
        <v>0</v>
      </c>
      <c r="M192" s="19">
        <f t="shared" si="198"/>
        <v>0</v>
      </c>
      <c r="N192" s="19">
        <f t="shared" si="198"/>
        <v>0</v>
      </c>
      <c r="O192" s="19">
        <f t="shared" si="198"/>
        <v>0</v>
      </c>
      <c r="P192" s="19">
        <f t="shared" si="198"/>
        <v>0</v>
      </c>
      <c r="Q192" s="19">
        <f t="shared" si="198"/>
        <v>0</v>
      </c>
      <c r="R192" s="19">
        <f t="shared" si="198"/>
        <v>0</v>
      </c>
      <c r="S192" s="19">
        <f t="shared" si="198"/>
        <v>0</v>
      </c>
      <c r="T192" s="19">
        <f t="shared" si="198"/>
        <v>0</v>
      </c>
      <c r="U192" s="19">
        <f t="shared" si="198"/>
        <v>0</v>
      </c>
      <c r="V192" s="19">
        <f t="shared" si="198"/>
        <v>0</v>
      </c>
      <c r="W192" s="19">
        <f t="shared" si="198"/>
        <v>0</v>
      </c>
      <c r="X192" s="19">
        <f t="shared" si="198"/>
        <v>0</v>
      </c>
      <c r="Y192" s="19">
        <f t="shared" si="198"/>
        <v>0</v>
      </c>
      <c r="Z192" s="19">
        <f t="shared" si="198"/>
        <v>0</v>
      </c>
      <c r="AA192" s="19">
        <f t="shared" si="198"/>
        <v>0</v>
      </c>
      <c r="AB192" s="19">
        <f t="shared" si="198"/>
        <v>0</v>
      </c>
      <c r="AC192" s="19">
        <f t="shared" si="198"/>
        <v>0</v>
      </c>
      <c r="AD192" s="19">
        <f t="shared" si="198"/>
        <v>0</v>
      </c>
      <c r="AE192" s="19">
        <f t="shared" si="198"/>
        <v>0</v>
      </c>
      <c r="AF192" s="19">
        <f t="shared" si="198"/>
        <v>0</v>
      </c>
      <c r="AG192" s="19">
        <f t="shared" si="198"/>
        <v>0</v>
      </c>
      <c r="AH192" s="19">
        <f t="shared" si="198"/>
        <v>0</v>
      </c>
      <c r="AI192" s="19">
        <f t="shared" si="198"/>
        <v>0</v>
      </c>
      <c r="AJ192" s="19">
        <f t="shared" si="198"/>
        <v>0</v>
      </c>
      <c r="AK192" s="19">
        <f t="shared" si="198"/>
        <v>0</v>
      </c>
      <c r="AL192" s="19">
        <f t="shared" si="198"/>
        <v>0</v>
      </c>
      <c r="AM192" s="19">
        <f t="shared" si="198"/>
        <v>0</v>
      </c>
      <c r="AN192" s="19">
        <f t="shared" si="198"/>
        <v>0</v>
      </c>
      <c r="AO192" s="19">
        <f t="shared" si="198"/>
        <v>0</v>
      </c>
      <c r="AP192" s="19">
        <f t="shared" si="198"/>
        <v>0</v>
      </c>
      <c r="AQ192" s="19">
        <f t="shared" si="198"/>
        <v>0</v>
      </c>
      <c r="AR192" s="19">
        <f t="shared" si="198"/>
        <v>0</v>
      </c>
      <c r="AS192" s="19">
        <f t="shared" si="198"/>
        <v>0</v>
      </c>
      <c r="AT192" s="19">
        <f t="shared" si="198"/>
        <v>0</v>
      </c>
      <c r="AU192" s="19">
        <f t="shared" si="198"/>
        <v>0</v>
      </c>
      <c r="AV192" s="19">
        <f t="shared" si="198"/>
        <v>0</v>
      </c>
      <c r="AW192" s="19">
        <f t="shared" si="198"/>
        <v>0</v>
      </c>
      <c r="AX192" s="19">
        <f t="shared" si="198"/>
        <v>0</v>
      </c>
      <c r="AY192" s="19">
        <f t="shared" si="198"/>
        <v>6000000</v>
      </c>
      <c r="AZ192" s="19">
        <f t="shared" si="198"/>
        <v>0</v>
      </c>
      <c r="BA192" s="19">
        <f t="shared" si="198"/>
        <v>0</v>
      </c>
      <c r="BB192" s="19">
        <f t="shared" si="198"/>
        <v>0</v>
      </c>
      <c r="BC192" s="19">
        <f t="shared" si="198"/>
        <v>0</v>
      </c>
      <c r="BD192" s="19">
        <f t="shared" si="198"/>
        <v>0</v>
      </c>
      <c r="BE192" s="19">
        <f t="shared" si="198"/>
        <v>0</v>
      </c>
      <c r="BF192" s="19">
        <f t="shared" si="198"/>
        <v>0</v>
      </c>
      <c r="BG192" s="19">
        <f t="shared" si="198"/>
        <v>0</v>
      </c>
      <c r="BH192" s="19">
        <f t="shared" si="198"/>
        <v>0</v>
      </c>
      <c r="BI192" s="19">
        <f t="shared" si="198"/>
        <v>0</v>
      </c>
      <c r="BJ192" s="19">
        <f t="shared" si="198"/>
        <v>6000000</v>
      </c>
      <c r="BK192" s="19">
        <f t="shared" si="198"/>
        <v>0</v>
      </c>
      <c r="BL192" s="19">
        <f t="shared" si="198"/>
        <v>0</v>
      </c>
      <c r="BM192" s="19">
        <f t="shared" si="198"/>
        <v>0</v>
      </c>
      <c r="BN192" s="19">
        <f t="shared" si="198"/>
        <v>6000000</v>
      </c>
      <c r="BO192" s="19">
        <f t="shared" si="198"/>
        <v>0</v>
      </c>
      <c r="BP192" s="19">
        <f t="shared" si="198"/>
        <v>0</v>
      </c>
      <c r="BQ192" s="19">
        <f t="shared" si="198"/>
        <v>0</v>
      </c>
      <c r="BR192" s="19">
        <f aca="true" t="shared" si="199" ref="BR192:CR192">BR193</f>
        <v>0</v>
      </c>
      <c r="BS192" s="19">
        <f t="shared" si="199"/>
        <v>0</v>
      </c>
      <c r="BT192" s="19">
        <f t="shared" si="199"/>
        <v>0</v>
      </c>
      <c r="BU192" s="19">
        <f t="shared" si="199"/>
        <v>0</v>
      </c>
      <c r="BV192" s="19">
        <f t="shared" si="199"/>
        <v>0</v>
      </c>
      <c r="BW192" s="19">
        <f t="shared" si="199"/>
        <v>0</v>
      </c>
      <c r="BX192" s="19">
        <f t="shared" si="199"/>
        <v>0</v>
      </c>
      <c r="BY192" s="19">
        <f t="shared" si="199"/>
        <v>0</v>
      </c>
      <c r="BZ192" s="19">
        <f t="shared" si="199"/>
        <v>0</v>
      </c>
      <c r="CA192" s="19">
        <f t="shared" si="159"/>
        <v>0</v>
      </c>
      <c r="CB192" s="19">
        <f t="shared" si="199"/>
        <v>0</v>
      </c>
      <c r="CC192" s="19">
        <f t="shared" si="199"/>
        <v>0</v>
      </c>
      <c r="CD192" s="19">
        <f t="shared" si="199"/>
        <v>0</v>
      </c>
      <c r="CE192" s="19">
        <f t="shared" si="199"/>
        <v>0</v>
      </c>
      <c r="CF192" s="19">
        <f t="shared" si="199"/>
        <v>0</v>
      </c>
      <c r="CG192" s="19">
        <f t="shared" si="199"/>
        <v>0</v>
      </c>
      <c r="CH192" s="19">
        <f t="shared" si="199"/>
        <v>0</v>
      </c>
      <c r="CI192" s="19">
        <f t="shared" si="199"/>
        <v>0</v>
      </c>
      <c r="CJ192" s="19">
        <f t="shared" si="199"/>
        <v>0</v>
      </c>
      <c r="CK192" s="19">
        <f t="shared" si="199"/>
        <v>0</v>
      </c>
      <c r="CL192" s="19">
        <f t="shared" si="199"/>
        <v>0</v>
      </c>
      <c r="CM192" s="19">
        <f t="shared" si="199"/>
        <v>0</v>
      </c>
      <c r="CN192" s="19">
        <f t="shared" si="199"/>
        <v>0</v>
      </c>
      <c r="CO192" s="19">
        <f t="shared" si="199"/>
        <v>0</v>
      </c>
      <c r="CP192" s="19">
        <f t="shared" si="199"/>
        <v>0</v>
      </c>
      <c r="CQ192" s="19">
        <f t="shared" si="199"/>
        <v>0</v>
      </c>
      <c r="CR192" s="19">
        <f t="shared" si="199"/>
        <v>0</v>
      </c>
    </row>
    <row r="193" spans="1:96" ht="12.75">
      <c r="A193" s="20" t="s">
        <v>1</v>
      </c>
      <c r="B193" s="20" t="s">
        <v>1</v>
      </c>
      <c r="C193" s="20" t="s">
        <v>45</v>
      </c>
      <c r="D193" s="21" t="s">
        <v>225</v>
      </c>
      <c r="E193" s="22">
        <f t="shared" si="143"/>
        <v>6000000</v>
      </c>
      <c r="F193" s="22">
        <f t="shared" si="146"/>
        <v>6000000</v>
      </c>
      <c r="G193" s="22">
        <f t="shared" si="147"/>
        <v>0</v>
      </c>
      <c r="H193" s="22">
        <v>0</v>
      </c>
      <c r="I193" s="22">
        <v>0</v>
      </c>
      <c r="J193" s="22">
        <f t="shared" si="148"/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f t="shared" si="149"/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f t="shared" si="150"/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f t="shared" si="151"/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2">
        <v>0</v>
      </c>
      <c r="AX193" s="22">
        <v>0</v>
      </c>
      <c r="AY193" s="22">
        <f t="shared" si="152"/>
        <v>6000000</v>
      </c>
      <c r="AZ193" s="22">
        <f t="shared" si="153"/>
        <v>0</v>
      </c>
      <c r="BA193" s="22">
        <v>0</v>
      </c>
      <c r="BB193" s="22">
        <v>0</v>
      </c>
      <c r="BC193" s="22">
        <f t="shared" si="154"/>
        <v>0</v>
      </c>
      <c r="BD193" s="22">
        <v>0</v>
      </c>
      <c r="BE193" s="22">
        <v>0</v>
      </c>
      <c r="BF193" s="22">
        <v>0</v>
      </c>
      <c r="BG193" s="22">
        <v>0</v>
      </c>
      <c r="BH193" s="22">
        <f t="shared" si="155"/>
        <v>0</v>
      </c>
      <c r="BI193" s="22">
        <v>0</v>
      </c>
      <c r="BJ193" s="22">
        <f t="shared" si="156"/>
        <v>6000000</v>
      </c>
      <c r="BK193" s="22">
        <v>0</v>
      </c>
      <c r="BL193" s="22">
        <v>0</v>
      </c>
      <c r="BM193" s="22">
        <v>0</v>
      </c>
      <c r="BN193" s="22">
        <v>6000000</v>
      </c>
      <c r="BO193" s="22">
        <v>0</v>
      </c>
      <c r="BP193" s="22">
        <v>0</v>
      </c>
      <c r="BQ193" s="22">
        <v>0</v>
      </c>
      <c r="BR193" s="22">
        <v>0</v>
      </c>
      <c r="BS193" s="22">
        <v>0</v>
      </c>
      <c r="BT193" s="22">
        <v>0</v>
      </c>
      <c r="BU193" s="22">
        <f t="shared" si="157"/>
        <v>0</v>
      </c>
      <c r="BV193" s="22">
        <v>0</v>
      </c>
      <c r="BW193" s="22">
        <f>BX193+CK193+CI193</f>
        <v>0</v>
      </c>
      <c r="BX193" s="22">
        <f>BY193+CA193+CF193</f>
        <v>0</v>
      </c>
      <c r="BY193" s="22">
        <f t="shared" si="158"/>
        <v>0</v>
      </c>
      <c r="BZ193" s="22">
        <v>0</v>
      </c>
      <c r="CA193" s="22">
        <f t="shared" si="159"/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f t="shared" si="160"/>
        <v>0</v>
      </c>
      <c r="CG193" s="22">
        <v>0</v>
      </c>
      <c r="CH193" s="22">
        <v>0</v>
      </c>
      <c r="CI193" s="22">
        <f t="shared" si="161"/>
        <v>0</v>
      </c>
      <c r="CJ193" s="22">
        <v>0</v>
      </c>
      <c r="CK193" s="22">
        <v>0</v>
      </c>
      <c r="CL193" s="22">
        <f>CM193</f>
        <v>0</v>
      </c>
      <c r="CM193" s="22">
        <f>CN193</f>
        <v>0</v>
      </c>
      <c r="CN193" s="22">
        <v>0</v>
      </c>
      <c r="CO193" s="22">
        <f t="shared" si="163"/>
        <v>0</v>
      </c>
      <c r="CP193" s="22">
        <f t="shared" si="164"/>
        <v>0</v>
      </c>
      <c r="CQ193" s="22">
        <v>0</v>
      </c>
      <c r="CR193" s="22">
        <v>0</v>
      </c>
    </row>
    <row r="194" spans="1:96" s="12" customFormat="1" ht="12.75">
      <c r="A194" s="17" t="s">
        <v>214</v>
      </c>
      <c r="B194" s="17" t="s">
        <v>108</v>
      </c>
      <c r="C194" s="17" t="s">
        <v>1</v>
      </c>
      <c r="D194" s="18" t="s">
        <v>226</v>
      </c>
      <c r="E194" s="19">
        <f t="shared" si="143"/>
        <v>5401524</v>
      </c>
      <c r="F194" s="19">
        <f aca="true" t="shared" si="200" ref="F194:BQ194">F195</f>
        <v>5401524</v>
      </c>
      <c r="G194" s="19">
        <f t="shared" si="200"/>
        <v>0</v>
      </c>
      <c r="H194" s="19">
        <f t="shared" si="200"/>
        <v>0</v>
      </c>
      <c r="I194" s="19">
        <f t="shared" si="200"/>
        <v>0</v>
      </c>
      <c r="J194" s="19">
        <f t="shared" si="200"/>
        <v>0</v>
      </c>
      <c r="K194" s="19">
        <f t="shared" si="200"/>
        <v>0</v>
      </c>
      <c r="L194" s="19">
        <f t="shared" si="200"/>
        <v>0</v>
      </c>
      <c r="M194" s="19">
        <f t="shared" si="200"/>
        <v>0</v>
      </c>
      <c r="N194" s="19">
        <f t="shared" si="200"/>
        <v>0</v>
      </c>
      <c r="O194" s="19">
        <f t="shared" si="200"/>
        <v>0</v>
      </c>
      <c r="P194" s="19">
        <f t="shared" si="200"/>
        <v>0</v>
      </c>
      <c r="Q194" s="19">
        <f t="shared" si="200"/>
        <v>0</v>
      </c>
      <c r="R194" s="19">
        <f t="shared" si="200"/>
        <v>0</v>
      </c>
      <c r="S194" s="19">
        <f t="shared" si="200"/>
        <v>0</v>
      </c>
      <c r="T194" s="19">
        <f t="shared" si="200"/>
        <v>0</v>
      </c>
      <c r="U194" s="19">
        <f t="shared" si="200"/>
        <v>0</v>
      </c>
      <c r="V194" s="19">
        <f t="shared" si="200"/>
        <v>0</v>
      </c>
      <c r="W194" s="19">
        <f t="shared" si="200"/>
        <v>0</v>
      </c>
      <c r="X194" s="19">
        <f t="shared" si="200"/>
        <v>0</v>
      </c>
      <c r="Y194" s="19">
        <f t="shared" si="200"/>
        <v>0</v>
      </c>
      <c r="Z194" s="19">
        <f t="shared" si="200"/>
        <v>0</v>
      </c>
      <c r="AA194" s="19">
        <f t="shared" si="200"/>
        <v>0</v>
      </c>
      <c r="AB194" s="19">
        <f t="shared" si="200"/>
        <v>0</v>
      </c>
      <c r="AC194" s="19">
        <f t="shared" si="200"/>
        <v>0</v>
      </c>
      <c r="AD194" s="19">
        <f t="shared" si="200"/>
        <v>0</v>
      </c>
      <c r="AE194" s="19">
        <f t="shared" si="200"/>
        <v>0</v>
      </c>
      <c r="AF194" s="19">
        <f t="shared" si="200"/>
        <v>0</v>
      </c>
      <c r="AG194" s="19">
        <f t="shared" si="200"/>
        <v>0</v>
      </c>
      <c r="AH194" s="19">
        <f t="shared" si="200"/>
        <v>0</v>
      </c>
      <c r="AI194" s="19">
        <f t="shared" si="200"/>
        <v>0</v>
      </c>
      <c r="AJ194" s="19">
        <f t="shared" si="200"/>
        <v>0</v>
      </c>
      <c r="AK194" s="19">
        <f t="shared" si="200"/>
        <v>0</v>
      </c>
      <c r="AL194" s="19">
        <f t="shared" si="200"/>
        <v>0</v>
      </c>
      <c r="AM194" s="19">
        <f t="shared" si="200"/>
        <v>0</v>
      </c>
      <c r="AN194" s="19">
        <f t="shared" si="200"/>
        <v>0</v>
      </c>
      <c r="AO194" s="19">
        <f t="shared" si="200"/>
        <v>0</v>
      </c>
      <c r="AP194" s="19">
        <f t="shared" si="200"/>
        <v>0</v>
      </c>
      <c r="AQ194" s="19">
        <f t="shared" si="200"/>
        <v>0</v>
      </c>
      <c r="AR194" s="19">
        <f t="shared" si="200"/>
        <v>0</v>
      </c>
      <c r="AS194" s="19">
        <f t="shared" si="200"/>
        <v>0</v>
      </c>
      <c r="AT194" s="19">
        <f t="shared" si="200"/>
        <v>0</v>
      </c>
      <c r="AU194" s="19">
        <f t="shared" si="200"/>
        <v>0</v>
      </c>
      <c r="AV194" s="19">
        <f t="shared" si="200"/>
        <v>0</v>
      </c>
      <c r="AW194" s="19">
        <f t="shared" si="200"/>
        <v>0</v>
      </c>
      <c r="AX194" s="19">
        <f t="shared" si="200"/>
        <v>0</v>
      </c>
      <c r="AY194" s="19">
        <f t="shared" si="200"/>
        <v>5401524</v>
      </c>
      <c r="AZ194" s="19">
        <f t="shared" si="200"/>
        <v>0</v>
      </c>
      <c r="BA194" s="19">
        <f t="shared" si="200"/>
        <v>0</v>
      </c>
      <c r="BB194" s="19">
        <f t="shared" si="200"/>
        <v>0</v>
      </c>
      <c r="BC194" s="19">
        <f t="shared" si="200"/>
        <v>0</v>
      </c>
      <c r="BD194" s="19">
        <f t="shared" si="200"/>
        <v>0</v>
      </c>
      <c r="BE194" s="19">
        <f t="shared" si="200"/>
        <v>0</v>
      </c>
      <c r="BF194" s="19">
        <f t="shared" si="200"/>
        <v>0</v>
      </c>
      <c r="BG194" s="19">
        <f t="shared" si="200"/>
        <v>0</v>
      </c>
      <c r="BH194" s="19">
        <f t="shared" si="200"/>
        <v>0</v>
      </c>
      <c r="BI194" s="19">
        <f t="shared" si="200"/>
        <v>0</v>
      </c>
      <c r="BJ194" s="19">
        <f t="shared" si="200"/>
        <v>5401524</v>
      </c>
      <c r="BK194" s="19">
        <f t="shared" si="200"/>
        <v>0</v>
      </c>
      <c r="BL194" s="19">
        <f t="shared" si="200"/>
        <v>5401524</v>
      </c>
      <c r="BM194" s="19">
        <f t="shared" si="200"/>
        <v>0</v>
      </c>
      <c r="BN194" s="19">
        <f t="shared" si="200"/>
        <v>0</v>
      </c>
      <c r="BO194" s="19">
        <f t="shared" si="200"/>
        <v>0</v>
      </c>
      <c r="BP194" s="19">
        <f t="shared" si="200"/>
        <v>0</v>
      </c>
      <c r="BQ194" s="19">
        <f t="shared" si="200"/>
        <v>0</v>
      </c>
      <c r="BR194" s="19">
        <f aca="true" t="shared" si="201" ref="BR194:CR194">BR195</f>
        <v>0</v>
      </c>
      <c r="BS194" s="19">
        <f t="shared" si="201"/>
        <v>0</v>
      </c>
      <c r="BT194" s="19">
        <f t="shared" si="201"/>
        <v>0</v>
      </c>
      <c r="BU194" s="19">
        <f t="shared" si="201"/>
        <v>0</v>
      </c>
      <c r="BV194" s="19">
        <f t="shared" si="201"/>
        <v>0</v>
      </c>
      <c r="BW194" s="19">
        <f t="shared" si="201"/>
        <v>0</v>
      </c>
      <c r="BX194" s="19">
        <f t="shared" si="201"/>
        <v>0</v>
      </c>
      <c r="BY194" s="19">
        <f t="shared" si="201"/>
        <v>0</v>
      </c>
      <c r="BZ194" s="19">
        <f t="shared" si="201"/>
        <v>0</v>
      </c>
      <c r="CA194" s="19">
        <f t="shared" si="159"/>
        <v>0</v>
      </c>
      <c r="CB194" s="19">
        <f t="shared" si="201"/>
        <v>0</v>
      </c>
      <c r="CC194" s="19">
        <f t="shared" si="201"/>
        <v>0</v>
      </c>
      <c r="CD194" s="19">
        <f t="shared" si="201"/>
        <v>0</v>
      </c>
      <c r="CE194" s="19">
        <f t="shared" si="201"/>
        <v>0</v>
      </c>
      <c r="CF194" s="19">
        <f t="shared" si="201"/>
        <v>0</v>
      </c>
      <c r="CG194" s="19">
        <f t="shared" si="201"/>
        <v>0</v>
      </c>
      <c r="CH194" s="19">
        <f t="shared" si="201"/>
        <v>0</v>
      </c>
      <c r="CI194" s="19">
        <f t="shared" si="201"/>
        <v>0</v>
      </c>
      <c r="CJ194" s="19">
        <f t="shared" si="201"/>
        <v>0</v>
      </c>
      <c r="CK194" s="19">
        <f t="shared" si="201"/>
        <v>0</v>
      </c>
      <c r="CL194" s="19">
        <f t="shared" si="201"/>
        <v>0</v>
      </c>
      <c r="CM194" s="19">
        <f t="shared" si="201"/>
        <v>0</v>
      </c>
      <c r="CN194" s="19">
        <f t="shared" si="201"/>
        <v>0</v>
      </c>
      <c r="CO194" s="19">
        <f t="shared" si="201"/>
        <v>0</v>
      </c>
      <c r="CP194" s="19">
        <f t="shared" si="201"/>
        <v>0</v>
      </c>
      <c r="CQ194" s="19">
        <f t="shared" si="201"/>
        <v>0</v>
      </c>
      <c r="CR194" s="19">
        <f t="shared" si="201"/>
        <v>0</v>
      </c>
    </row>
    <row r="195" spans="1:96" ht="12.75">
      <c r="A195" s="20" t="s">
        <v>1</v>
      </c>
      <c r="B195" s="20" t="s">
        <v>1</v>
      </c>
      <c r="C195" s="20" t="s">
        <v>19</v>
      </c>
      <c r="D195" s="23" t="s">
        <v>227</v>
      </c>
      <c r="E195" s="22">
        <f t="shared" si="143"/>
        <v>5401524</v>
      </c>
      <c r="F195" s="22">
        <f t="shared" si="146"/>
        <v>5401524</v>
      </c>
      <c r="G195" s="22">
        <f t="shared" si="147"/>
        <v>0</v>
      </c>
      <c r="H195" s="22">
        <v>0</v>
      </c>
      <c r="I195" s="22">
        <v>0</v>
      </c>
      <c r="J195" s="22">
        <f t="shared" si="148"/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f t="shared" si="149"/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f t="shared" si="150"/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f t="shared" si="151"/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22">
        <v>0</v>
      </c>
      <c r="AP195" s="22">
        <v>0</v>
      </c>
      <c r="AQ195" s="22">
        <v>0</v>
      </c>
      <c r="AR195" s="22">
        <v>0</v>
      </c>
      <c r="AS195" s="22">
        <v>0</v>
      </c>
      <c r="AT195" s="22">
        <v>0</v>
      </c>
      <c r="AU195" s="22">
        <v>0</v>
      </c>
      <c r="AV195" s="22">
        <v>0</v>
      </c>
      <c r="AW195" s="22">
        <v>0</v>
      </c>
      <c r="AX195" s="22">
        <v>0</v>
      </c>
      <c r="AY195" s="22">
        <f t="shared" si="152"/>
        <v>5401524</v>
      </c>
      <c r="AZ195" s="22">
        <f t="shared" si="153"/>
        <v>0</v>
      </c>
      <c r="BA195" s="22">
        <v>0</v>
      </c>
      <c r="BB195" s="22">
        <v>0</v>
      </c>
      <c r="BC195" s="22">
        <f t="shared" si="154"/>
        <v>0</v>
      </c>
      <c r="BD195" s="22">
        <v>0</v>
      </c>
      <c r="BE195" s="22">
        <v>0</v>
      </c>
      <c r="BF195" s="22">
        <v>0</v>
      </c>
      <c r="BG195" s="22">
        <v>0</v>
      </c>
      <c r="BH195" s="22">
        <f t="shared" si="155"/>
        <v>0</v>
      </c>
      <c r="BI195" s="22">
        <v>0</v>
      </c>
      <c r="BJ195" s="22">
        <f t="shared" si="156"/>
        <v>5401524</v>
      </c>
      <c r="BK195" s="22">
        <v>0</v>
      </c>
      <c r="BL195" s="22">
        <v>5401524</v>
      </c>
      <c r="BM195" s="22">
        <v>0</v>
      </c>
      <c r="BN195" s="22">
        <v>0</v>
      </c>
      <c r="BO195" s="22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f t="shared" si="157"/>
        <v>0</v>
      </c>
      <c r="BV195" s="22">
        <v>0</v>
      </c>
      <c r="BW195" s="22">
        <f>BX195+CK195+CI195</f>
        <v>0</v>
      </c>
      <c r="BX195" s="22">
        <f>BY195+CA195+CF195</f>
        <v>0</v>
      </c>
      <c r="BY195" s="22">
        <f t="shared" si="158"/>
        <v>0</v>
      </c>
      <c r="BZ195" s="22">
        <v>0</v>
      </c>
      <c r="CA195" s="22">
        <f t="shared" si="159"/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f t="shared" si="160"/>
        <v>0</v>
      </c>
      <c r="CG195" s="22">
        <v>0</v>
      </c>
      <c r="CH195" s="22">
        <v>0</v>
      </c>
      <c r="CI195" s="22">
        <f t="shared" si="161"/>
        <v>0</v>
      </c>
      <c r="CJ195" s="22">
        <v>0</v>
      </c>
      <c r="CK195" s="22">
        <v>0</v>
      </c>
      <c r="CL195" s="22">
        <f>CM195</f>
        <v>0</v>
      </c>
      <c r="CM195" s="22">
        <f>CN195</f>
        <v>0</v>
      </c>
      <c r="CN195" s="22">
        <v>0</v>
      </c>
      <c r="CO195" s="22">
        <f t="shared" si="163"/>
        <v>0</v>
      </c>
      <c r="CP195" s="22">
        <f t="shared" si="164"/>
        <v>0</v>
      </c>
      <c r="CQ195" s="22">
        <v>0</v>
      </c>
      <c r="CR195" s="22">
        <v>0</v>
      </c>
    </row>
    <row r="196" spans="1:96" s="12" customFormat="1" ht="12.75">
      <c r="A196" s="17" t="s">
        <v>214</v>
      </c>
      <c r="B196" s="17" t="s">
        <v>228</v>
      </c>
      <c r="C196" s="17" t="s">
        <v>1</v>
      </c>
      <c r="D196" s="18" t="s">
        <v>229</v>
      </c>
      <c r="E196" s="19">
        <f t="shared" si="143"/>
        <v>76206653</v>
      </c>
      <c r="F196" s="19">
        <f aca="true" t="shared" si="202" ref="F196:BQ196">SUM(F197:F203)</f>
        <v>76206653</v>
      </c>
      <c r="G196" s="19">
        <f t="shared" si="202"/>
        <v>5309709</v>
      </c>
      <c r="H196" s="19">
        <f t="shared" si="202"/>
        <v>1084511</v>
      </c>
      <c r="I196" s="19">
        <f t="shared" si="202"/>
        <v>133349</v>
      </c>
      <c r="J196" s="19">
        <f t="shared" si="202"/>
        <v>310023</v>
      </c>
      <c r="K196" s="19">
        <f t="shared" si="202"/>
        <v>0</v>
      </c>
      <c r="L196" s="19">
        <f t="shared" si="202"/>
        <v>35244</v>
      </c>
      <c r="M196" s="19">
        <f t="shared" si="202"/>
        <v>0</v>
      </c>
      <c r="N196" s="19">
        <f t="shared" si="202"/>
        <v>0</v>
      </c>
      <c r="O196" s="19">
        <f t="shared" si="202"/>
        <v>249779</v>
      </c>
      <c r="P196" s="19">
        <f t="shared" si="202"/>
        <v>25000</v>
      </c>
      <c r="Q196" s="19">
        <f t="shared" si="202"/>
        <v>0</v>
      </c>
      <c r="R196" s="19">
        <f t="shared" si="202"/>
        <v>0</v>
      </c>
      <c r="S196" s="19">
        <f t="shared" si="202"/>
        <v>0</v>
      </c>
      <c r="T196" s="19">
        <f t="shared" si="202"/>
        <v>0</v>
      </c>
      <c r="U196" s="19">
        <f t="shared" si="202"/>
        <v>16622</v>
      </c>
      <c r="V196" s="19">
        <f t="shared" si="202"/>
        <v>0</v>
      </c>
      <c r="W196" s="19">
        <f t="shared" si="202"/>
        <v>0</v>
      </c>
      <c r="X196" s="19">
        <f t="shared" si="202"/>
        <v>0</v>
      </c>
      <c r="Y196" s="19">
        <f t="shared" si="202"/>
        <v>0</v>
      </c>
      <c r="Z196" s="19">
        <f t="shared" si="202"/>
        <v>0</v>
      </c>
      <c r="AA196" s="19">
        <f t="shared" si="202"/>
        <v>0</v>
      </c>
      <c r="AB196" s="19">
        <f t="shared" si="202"/>
        <v>0</v>
      </c>
      <c r="AC196" s="19">
        <f t="shared" si="202"/>
        <v>0</v>
      </c>
      <c r="AD196" s="19">
        <f t="shared" si="202"/>
        <v>0</v>
      </c>
      <c r="AE196" s="19">
        <f t="shared" si="202"/>
        <v>3765204</v>
      </c>
      <c r="AF196" s="19">
        <f t="shared" si="202"/>
        <v>0</v>
      </c>
      <c r="AG196" s="19">
        <f t="shared" si="202"/>
        <v>0</v>
      </c>
      <c r="AH196" s="19">
        <f t="shared" si="202"/>
        <v>0</v>
      </c>
      <c r="AI196" s="19">
        <f t="shared" si="202"/>
        <v>0</v>
      </c>
      <c r="AJ196" s="19">
        <f t="shared" si="202"/>
        <v>0</v>
      </c>
      <c r="AK196" s="19">
        <f t="shared" si="202"/>
        <v>0</v>
      </c>
      <c r="AL196" s="19">
        <f t="shared" si="202"/>
        <v>0</v>
      </c>
      <c r="AM196" s="19">
        <f t="shared" si="202"/>
        <v>0</v>
      </c>
      <c r="AN196" s="19">
        <f t="shared" si="202"/>
        <v>0</v>
      </c>
      <c r="AO196" s="19">
        <f t="shared" si="202"/>
        <v>0</v>
      </c>
      <c r="AP196" s="19">
        <f t="shared" si="202"/>
        <v>0</v>
      </c>
      <c r="AQ196" s="19">
        <f t="shared" si="202"/>
        <v>0</v>
      </c>
      <c r="AR196" s="19">
        <f t="shared" si="202"/>
        <v>0</v>
      </c>
      <c r="AS196" s="19">
        <f t="shared" si="202"/>
        <v>0</v>
      </c>
      <c r="AT196" s="19">
        <f t="shared" si="202"/>
        <v>0</v>
      </c>
      <c r="AU196" s="19">
        <f t="shared" si="202"/>
        <v>3741837</v>
      </c>
      <c r="AV196" s="19">
        <f t="shared" si="202"/>
        <v>23367</v>
      </c>
      <c r="AW196" s="19">
        <f t="shared" si="202"/>
        <v>0</v>
      </c>
      <c r="AX196" s="19">
        <f t="shared" si="202"/>
        <v>0</v>
      </c>
      <c r="AY196" s="19">
        <f t="shared" si="202"/>
        <v>70896944</v>
      </c>
      <c r="AZ196" s="19">
        <f t="shared" si="202"/>
        <v>0</v>
      </c>
      <c r="BA196" s="19">
        <f t="shared" si="202"/>
        <v>0</v>
      </c>
      <c r="BB196" s="19">
        <f t="shared" si="202"/>
        <v>0</v>
      </c>
      <c r="BC196" s="19">
        <f t="shared" si="202"/>
        <v>0</v>
      </c>
      <c r="BD196" s="19">
        <f t="shared" si="202"/>
        <v>0</v>
      </c>
      <c r="BE196" s="19">
        <f t="shared" si="202"/>
        <v>0</v>
      </c>
      <c r="BF196" s="19">
        <f t="shared" si="202"/>
        <v>0</v>
      </c>
      <c r="BG196" s="19">
        <f t="shared" si="202"/>
        <v>0</v>
      </c>
      <c r="BH196" s="19">
        <f t="shared" si="202"/>
        <v>0</v>
      </c>
      <c r="BI196" s="19">
        <f t="shared" si="202"/>
        <v>0</v>
      </c>
      <c r="BJ196" s="19">
        <f t="shared" si="202"/>
        <v>70896944</v>
      </c>
      <c r="BK196" s="19">
        <f t="shared" si="202"/>
        <v>0</v>
      </c>
      <c r="BL196" s="19">
        <f t="shared" si="202"/>
        <v>0</v>
      </c>
      <c r="BM196" s="19">
        <f t="shared" si="202"/>
        <v>0</v>
      </c>
      <c r="BN196" s="19">
        <f t="shared" si="202"/>
        <v>0</v>
      </c>
      <c r="BO196" s="19">
        <f t="shared" si="202"/>
        <v>0</v>
      </c>
      <c r="BP196" s="19">
        <f t="shared" si="202"/>
        <v>0</v>
      </c>
      <c r="BQ196" s="19">
        <f t="shared" si="202"/>
        <v>496000</v>
      </c>
      <c r="BR196" s="19">
        <f aca="true" t="shared" si="203" ref="BR196:CR196">SUM(BR197:BR203)</f>
        <v>222888</v>
      </c>
      <c r="BS196" s="19">
        <f t="shared" si="203"/>
        <v>65179829</v>
      </c>
      <c r="BT196" s="19">
        <f t="shared" si="203"/>
        <v>4998227</v>
      </c>
      <c r="BU196" s="19">
        <f t="shared" si="203"/>
        <v>0</v>
      </c>
      <c r="BV196" s="19">
        <f t="shared" si="203"/>
        <v>0</v>
      </c>
      <c r="BW196" s="19">
        <f t="shared" si="203"/>
        <v>0</v>
      </c>
      <c r="BX196" s="19">
        <f t="shared" si="203"/>
        <v>0</v>
      </c>
      <c r="BY196" s="19">
        <f t="shared" si="203"/>
        <v>0</v>
      </c>
      <c r="BZ196" s="19">
        <f t="shared" si="203"/>
        <v>0</v>
      </c>
      <c r="CA196" s="19">
        <f t="shared" si="159"/>
        <v>0</v>
      </c>
      <c r="CB196" s="19">
        <f t="shared" si="203"/>
        <v>0</v>
      </c>
      <c r="CC196" s="19">
        <f t="shared" si="203"/>
        <v>0</v>
      </c>
      <c r="CD196" s="19">
        <f t="shared" si="203"/>
        <v>0</v>
      </c>
      <c r="CE196" s="19">
        <f t="shared" si="203"/>
        <v>0</v>
      </c>
      <c r="CF196" s="19">
        <f t="shared" si="203"/>
        <v>0</v>
      </c>
      <c r="CG196" s="19">
        <f t="shared" si="203"/>
        <v>0</v>
      </c>
      <c r="CH196" s="19">
        <f t="shared" si="203"/>
        <v>0</v>
      </c>
      <c r="CI196" s="19">
        <f t="shared" si="203"/>
        <v>0</v>
      </c>
      <c r="CJ196" s="19">
        <f t="shared" si="203"/>
        <v>0</v>
      </c>
      <c r="CK196" s="19">
        <f t="shared" si="203"/>
        <v>0</v>
      </c>
      <c r="CL196" s="19">
        <f t="shared" si="203"/>
        <v>0</v>
      </c>
      <c r="CM196" s="19">
        <f t="shared" si="203"/>
        <v>0</v>
      </c>
      <c r="CN196" s="19">
        <f t="shared" si="203"/>
        <v>0</v>
      </c>
      <c r="CO196" s="19">
        <f t="shared" si="203"/>
        <v>0</v>
      </c>
      <c r="CP196" s="19">
        <f t="shared" si="203"/>
        <v>0</v>
      </c>
      <c r="CQ196" s="19">
        <f t="shared" si="203"/>
        <v>0</v>
      </c>
      <c r="CR196" s="19">
        <f t="shared" si="203"/>
        <v>0</v>
      </c>
    </row>
    <row r="197" spans="1:96" ht="12.75">
      <c r="A197" s="20" t="s">
        <v>1</v>
      </c>
      <c r="B197" s="20" t="s">
        <v>1</v>
      </c>
      <c r="C197" s="20" t="s">
        <v>9</v>
      </c>
      <c r="D197" s="23" t="s">
        <v>230</v>
      </c>
      <c r="E197" s="22">
        <f t="shared" si="143"/>
        <v>800859</v>
      </c>
      <c r="F197" s="22">
        <f t="shared" si="146"/>
        <v>800859</v>
      </c>
      <c r="G197" s="22">
        <f t="shared" si="147"/>
        <v>470044</v>
      </c>
      <c r="H197" s="22">
        <f>362474-100000</f>
        <v>262474</v>
      </c>
      <c r="I197" s="22">
        <v>86111</v>
      </c>
      <c r="J197" s="22">
        <f t="shared" si="148"/>
        <v>121459</v>
      </c>
      <c r="K197" s="22">
        <v>0</v>
      </c>
      <c r="L197" s="22">
        <v>0</v>
      </c>
      <c r="M197" s="22">
        <v>0</v>
      </c>
      <c r="N197" s="22">
        <v>0</v>
      </c>
      <c r="O197" s="22">
        <v>121459</v>
      </c>
      <c r="P197" s="22">
        <v>0</v>
      </c>
      <c r="Q197" s="22">
        <f t="shared" si="149"/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f t="shared" si="150"/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f t="shared" si="151"/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2">
        <v>0</v>
      </c>
      <c r="AX197" s="22">
        <v>0</v>
      </c>
      <c r="AY197" s="22">
        <f t="shared" si="152"/>
        <v>330815</v>
      </c>
      <c r="AZ197" s="22">
        <f t="shared" si="153"/>
        <v>0</v>
      </c>
      <c r="BA197" s="22">
        <v>0</v>
      </c>
      <c r="BB197" s="22">
        <v>0</v>
      </c>
      <c r="BC197" s="22">
        <f t="shared" si="154"/>
        <v>0</v>
      </c>
      <c r="BD197" s="22">
        <v>0</v>
      </c>
      <c r="BE197" s="22">
        <v>0</v>
      </c>
      <c r="BF197" s="22">
        <v>0</v>
      </c>
      <c r="BG197" s="22">
        <v>0</v>
      </c>
      <c r="BH197" s="22">
        <f t="shared" si="155"/>
        <v>0</v>
      </c>
      <c r="BI197" s="22">
        <v>0</v>
      </c>
      <c r="BJ197" s="22">
        <f t="shared" si="156"/>
        <v>330815</v>
      </c>
      <c r="BK197" s="22">
        <v>0</v>
      </c>
      <c r="BL197" s="22">
        <v>0</v>
      </c>
      <c r="BM197" s="22">
        <v>0</v>
      </c>
      <c r="BN197" s="22">
        <v>0</v>
      </c>
      <c r="BO197" s="22">
        <v>0</v>
      </c>
      <c r="BP197" s="22">
        <v>0</v>
      </c>
      <c r="BQ197" s="22">
        <v>0</v>
      </c>
      <c r="BR197" s="22">
        <v>0</v>
      </c>
      <c r="BS197" s="22">
        <f>430815-100000</f>
        <v>330815</v>
      </c>
      <c r="BT197" s="22">
        <v>0</v>
      </c>
      <c r="BU197" s="22">
        <f t="shared" si="157"/>
        <v>0</v>
      </c>
      <c r="BV197" s="22">
        <v>0</v>
      </c>
      <c r="BW197" s="22">
        <f aca="true" t="shared" si="204" ref="BW197:BW203">BX197+CK197+CI197</f>
        <v>0</v>
      </c>
      <c r="BX197" s="22">
        <f aca="true" t="shared" si="205" ref="BX197:BX203">BY197+CA197+CF197</f>
        <v>0</v>
      </c>
      <c r="BY197" s="22">
        <f t="shared" si="158"/>
        <v>0</v>
      </c>
      <c r="BZ197" s="22">
        <v>0</v>
      </c>
      <c r="CA197" s="22">
        <f t="shared" si="159"/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f t="shared" si="160"/>
        <v>0</v>
      </c>
      <c r="CG197" s="22">
        <v>0</v>
      </c>
      <c r="CH197" s="22">
        <v>0</v>
      </c>
      <c r="CI197" s="22">
        <f t="shared" si="161"/>
        <v>0</v>
      </c>
      <c r="CJ197" s="22">
        <v>0</v>
      </c>
      <c r="CK197" s="22">
        <v>0</v>
      </c>
      <c r="CL197" s="22">
        <f aca="true" t="shared" si="206" ref="CL197:CM203">CM197</f>
        <v>0</v>
      </c>
      <c r="CM197" s="22">
        <f t="shared" si="206"/>
        <v>0</v>
      </c>
      <c r="CN197" s="22">
        <v>0</v>
      </c>
      <c r="CO197" s="22">
        <f t="shared" si="163"/>
        <v>0</v>
      </c>
      <c r="CP197" s="22">
        <f t="shared" si="164"/>
        <v>0</v>
      </c>
      <c r="CQ197" s="22">
        <v>0</v>
      </c>
      <c r="CR197" s="22">
        <v>0</v>
      </c>
    </row>
    <row r="198" spans="1:96" ht="12.75">
      <c r="A198" s="20" t="s">
        <v>1</v>
      </c>
      <c r="B198" s="20" t="s">
        <v>1</v>
      </c>
      <c r="C198" s="20" t="s">
        <v>5</v>
      </c>
      <c r="D198" s="23" t="s">
        <v>231</v>
      </c>
      <c r="E198" s="22">
        <f t="shared" si="143"/>
        <v>729379</v>
      </c>
      <c r="F198" s="22">
        <f t="shared" si="146"/>
        <v>729379</v>
      </c>
      <c r="G198" s="22">
        <f t="shared" si="147"/>
        <v>463995</v>
      </c>
      <c r="H198" s="22">
        <v>262806</v>
      </c>
      <c r="I198" s="22">
        <v>11994</v>
      </c>
      <c r="J198" s="22">
        <f t="shared" si="148"/>
        <v>172573</v>
      </c>
      <c r="K198" s="22">
        <v>0</v>
      </c>
      <c r="L198" s="22">
        <v>35244</v>
      </c>
      <c r="M198" s="22">
        <v>0</v>
      </c>
      <c r="N198" s="22">
        <v>0</v>
      </c>
      <c r="O198" s="22">
        <v>128320</v>
      </c>
      <c r="P198" s="22">
        <v>9009</v>
      </c>
      <c r="Q198" s="22">
        <f t="shared" si="149"/>
        <v>0</v>
      </c>
      <c r="R198" s="22">
        <v>0</v>
      </c>
      <c r="S198" s="22">
        <v>0</v>
      </c>
      <c r="T198" s="22">
        <v>0</v>
      </c>
      <c r="U198" s="22">
        <v>16622</v>
      </c>
      <c r="V198" s="22">
        <f t="shared" si="150"/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f t="shared" si="151"/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f t="shared" si="152"/>
        <v>265384</v>
      </c>
      <c r="AZ198" s="22">
        <f t="shared" si="153"/>
        <v>0</v>
      </c>
      <c r="BA198" s="22">
        <v>0</v>
      </c>
      <c r="BB198" s="22">
        <v>0</v>
      </c>
      <c r="BC198" s="22">
        <f t="shared" si="154"/>
        <v>0</v>
      </c>
      <c r="BD198" s="22">
        <v>0</v>
      </c>
      <c r="BE198" s="22">
        <v>0</v>
      </c>
      <c r="BF198" s="22">
        <v>0</v>
      </c>
      <c r="BG198" s="22">
        <v>0</v>
      </c>
      <c r="BH198" s="22">
        <f t="shared" si="155"/>
        <v>0</v>
      </c>
      <c r="BI198" s="22">
        <v>0</v>
      </c>
      <c r="BJ198" s="22">
        <f t="shared" si="156"/>
        <v>265384</v>
      </c>
      <c r="BK198" s="22">
        <v>0</v>
      </c>
      <c r="BL198" s="22">
        <v>0</v>
      </c>
      <c r="BM198" s="22">
        <v>0</v>
      </c>
      <c r="BN198" s="22">
        <v>0</v>
      </c>
      <c r="BO198" s="22">
        <v>0</v>
      </c>
      <c r="BP198" s="22">
        <v>0</v>
      </c>
      <c r="BQ198" s="22">
        <v>0</v>
      </c>
      <c r="BR198" s="22">
        <v>0</v>
      </c>
      <c r="BS198" s="22">
        <v>265384</v>
      </c>
      <c r="BT198" s="22">
        <v>0</v>
      </c>
      <c r="BU198" s="22">
        <f t="shared" si="157"/>
        <v>0</v>
      </c>
      <c r="BV198" s="22">
        <v>0</v>
      </c>
      <c r="BW198" s="22">
        <f t="shared" si="204"/>
        <v>0</v>
      </c>
      <c r="BX198" s="22">
        <f t="shared" si="205"/>
        <v>0</v>
      </c>
      <c r="BY198" s="22">
        <f t="shared" si="158"/>
        <v>0</v>
      </c>
      <c r="BZ198" s="22">
        <v>0</v>
      </c>
      <c r="CA198" s="22">
        <f t="shared" si="159"/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f t="shared" si="160"/>
        <v>0</v>
      </c>
      <c r="CG198" s="22">
        <v>0</v>
      </c>
      <c r="CH198" s="22">
        <v>0</v>
      </c>
      <c r="CI198" s="22">
        <f t="shared" si="161"/>
        <v>0</v>
      </c>
      <c r="CJ198" s="22">
        <v>0</v>
      </c>
      <c r="CK198" s="22">
        <v>0</v>
      </c>
      <c r="CL198" s="22">
        <f t="shared" si="206"/>
        <v>0</v>
      </c>
      <c r="CM198" s="22">
        <f t="shared" si="206"/>
        <v>0</v>
      </c>
      <c r="CN198" s="22">
        <v>0</v>
      </c>
      <c r="CO198" s="22">
        <f t="shared" si="163"/>
        <v>0</v>
      </c>
      <c r="CP198" s="22">
        <f t="shared" si="164"/>
        <v>0</v>
      </c>
      <c r="CQ198" s="22">
        <v>0</v>
      </c>
      <c r="CR198" s="22">
        <v>0</v>
      </c>
    </row>
    <row r="199" spans="1:96" ht="12.75">
      <c r="A199" s="20" t="s">
        <v>1</v>
      </c>
      <c r="B199" s="20" t="s">
        <v>1</v>
      </c>
      <c r="C199" s="20" t="s">
        <v>19</v>
      </c>
      <c r="D199" s="23" t="s">
        <v>232</v>
      </c>
      <c r="E199" s="22">
        <f t="shared" si="143"/>
        <v>246829</v>
      </c>
      <c r="F199" s="22">
        <f t="shared" si="146"/>
        <v>246829</v>
      </c>
      <c r="G199" s="22">
        <f t="shared" si="147"/>
        <v>0</v>
      </c>
      <c r="H199" s="22">
        <v>0</v>
      </c>
      <c r="I199" s="22">
        <v>0</v>
      </c>
      <c r="J199" s="22">
        <f t="shared" si="148"/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f t="shared" si="149"/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f t="shared" si="150"/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f t="shared" si="151"/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2">
        <v>0</v>
      </c>
      <c r="AX199" s="22">
        <v>0</v>
      </c>
      <c r="AY199" s="22">
        <f t="shared" si="152"/>
        <v>246829</v>
      </c>
      <c r="AZ199" s="22">
        <f t="shared" si="153"/>
        <v>0</v>
      </c>
      <c r="BA199" s="22">
        <v>0</v>
      </c>
      <c r="BB199" s="22">
        <v>0</v>
      </c>
      <c r="BC199" s="22">
        <f t="shared" si="154"/>
        <v>0</v>
      </c>
      <c r="BD199" s="22">
        <v>0</v>
      </c>
      <c r="BE199" s="22">
        <v>0</v>
      </c>
      <c r="BF199" s="22">
        <v>0</v>
      </c>
      <c r="BG199" s="22">
        <v>0</v>
      </c>
      <c r="BH199" s="22">
        <f t="shared" si="155"/>
        <v>0</v>
      </c>
      <c r="BI199" s="22">
        <v>0</v>
      </c>
      <c r="BJ199" s="22">
        <f t="shared" si="156"/>
        <v>246829</v>
      </c>
      <c r="BK199" s="22">
        <v>0</v>
      </c>
      <c r="BL199" s="22">
        <v>0</v>
      </c>
      <c r="BM199" s="22">
        <v>0</v>
      </c>
      <c r="BN199" s="22">
        <v>0</v>
      </c>
      <c r="BO199" s="22">
        <v>0</v>
      </c>
      <c r="BP199" s="22">
        <v>0</v>
      </c>
      <c r="BQ199" s="22">
        <v>0</v>
      </c>
      <c r="BR199" s="22">
        <v>0</v>
      </c>
      <c r="BS199" s="22">
        <v>0</v>
      </c>
      <c r="BT199" s="22">
        <v>246829</v>
      </c>
      <c r="BU199" s="22">
        <f t="shared" si="157"/>
        <v>0</v>
      </c>
      <c r="BV199" s="22">
        <v>0</v>
      </c>
      <c r="BW199" s="22">
        <f t="shared" si="204"/>
        <v>0</v>
      </c>
      <c r="BX199" s="22">
        <f t="shared" si="205"/>
        <v>0</v>
      </c>
      <c r="BY199" s="22">
        <f t="shared" si="158"/>
        <v>0</v>
      </c>
      <c r="BZ199" s="22">
        <v>0</v>
      </c>
      <c r="CA199" s="22">
        <f t="shared" si="159"/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f t="shared" si="160"/>
        <v>0</v>
      </c>
      <c r="CG199" s="22">
        <v>0</v>
      </c>
      <c r="CH199" s="22">
        <v>0</v>
      </c>
      <c r="CI199" s="22">
        <f t="shared" si="161"/>
        <v>0</v>
      </c>
      <c r="CJ199" s="22">
        <v>0</v>
      </c>
      <c r="CK199" s="22">
        <v>0</v>
      </c>
      <c r="CL199" s="22">
        <f t="shared" si="206"/>
        <v>0</v>
      </c>
      <c r="CM199" s="22">
        <f t="shared" si="206"/>
        <v>0</v>
      </c>
      <c r="CN199" s="22">
        <v>0</v>
      </c>
      <c r="CO199" s="22">
        <f t="shared" si="163"/>
        <v>0</v>
      </c>
      <c r="CP199" s="22">
        <f t="shared" si="164"/>
        <v>0</v>
      </c>
      <c r="CQ199" s="22">
        <v>0</v>
      </c>
      <c r="CR199" s="22">
        <v>0</v>
      </c>
    </row>
    <row r="200" spans="1:96" ht="12.75">
      <c r="A200" s="20" t="s">
        <v>1</v>
      </c>
      <c r="B200" s="20" t="s">
        <v>1</v>
      </c>
      <c r="C200" s="20" t="s">
        <v>19</v>
      </c>
      <c r="D200" s="23" t="s">
        <v>233</v>
      </c>
      <c r="E200" s="22">
        <f t="shared" si="143"/>
        <v>7941170</v>
      </c>
      <c r="F200" s="22">
        <f t="shared" si="146"/>
        <v>7941170</v>
      </c>
      <c r="G200" s="22">
        <f t="shared" si="147"/>
        <v>0</v>
      </c>
      <c r="H200" s="22">
        <v>0</v>
      </c>
      <c r="I200" s="22">
        <v>0</v>
      </c>
      <c r="J200" s="22">
        <f t="shared" si="148"/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f t="shared" si="149"/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f t="shared" si="150"/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f t="shared" si="151"/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f t="shared" si="152"/>
        <v>7941170</v>
      </c>
      <c r="AZ200" s="22">
        <f t="shared" si="153"/>
        <v>0</v>
      </c>
      <c r="BA200" s="22">
        <v>0</v>
      </c>
      <c r="BB200" s="22">
        <v>0</v>
      </c>
      <c r="BC200" s="22">
        <f t="shared" si="154"/>
        <v>0</v>
      </c>
      <c r="BD200" s="22">
        <v>0</v>
      </c>
      <c r="BE200" s="22">
        <v>0</v>
      </c>
      <c r="BF200" s="22">
        <v>0</v>
      </c>
      <c r="BG200" s="22">
        <v>0</v>
      </c>
      <c r="BH200" s="22">
        <f t="shared" si="155"/>
        <v>0</v>
      </c>
      <c r="BI200" s="22">
        <v>0</v>
      </c>
      <c r="BJ200" s="22">
        <f t="shared" si="156"/>
        <v>7941170</v>
      </c>
      <c r="BK200" s="22">
        <v>0</v>
      </c>
      <c r="BL200" s="22">
        <v>0</v>
      </c>
      <c r="BM200" s="22">
        <v>0</v>
      </c>
      <c r="BN200" s="22">
        <v>0</v>
      </c>
      <c r="BO200" s="22">
        <v>0</v>
      </c>
      <c r="BP200" s="22">
        <v>0</v>
      </c>
      <c r="BQ200" s="22">
        <v>0</v>
      </c>
      <c r="BR200" s="22">
        <v>0</v>
      </c>
      <c r="BS200" s="22">
        <v>7686700</v>
      </c>
      <c r="BT200" s="22">
        <v>254470</v>
      </c>
      <c r="BU200" s="22">
        <f t="shared" si="157"/>
        <v>0</v>
      </c>
      <c r="BV200" s="22">
        <v>0</v>
      </c>
      <c r="BW200" s="22">
        <f t="shared" si="204"/>
        <v>0</v>
      </c>
      <c r="BX200" s="22">
        <f t="shared" si="205"/>
        <v>0</v>
      </c>
      <c r="BY200" s="22">
        <f t="shared" si="158"/>
        <v>0</v>
      </c>
      <c r="BZ200" s="22">
        <v>0</v>
      </c>
      <c r="CA200" s="22">
        <f t="shared" si="159"/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f t="shared" si="160"/>
        <v>0</v>
      </c>
      <c r="CG200" s="22">
        <v>0</v>
      </c>
      <c r="CH200" s="22">
        <v>0</v>
      </c>
      <c r="CI200" s="22">
        <f t="shared" si="161"/>
        <v>0</v>
      </c>
      <c r="CJ200" s="22">
        <v>0</v>
      </c>
      <c r="CK200" s="22">
        <v>0</v>
      </c>
      <c r="CL200" s="22">
        <f t="shared" si="206"/>
        <v>0</v>
      </c>
      <c r="CM200" s="22">
        <f t="shared" si="206"/>
        <v>0</v>
      </c>
      <c r="CN200" s="22">
        <v>0</v>
      </c>
      <c r="CO200" s="22">
        <f t="shared" si="163"/>
        <v>0</v>
      </c>
      <c r="CP200" s="22">
        <f t="shared" si="164"/>
        <v>0</v>
      </c>
      <c r="CQ200" s="22">
        <v>0</v>
      </c>
      <c r="CR200" s="22">
        <v>0</v>
      </c>
    </row>
    <row r="201" spans="1:96" ht="12.75">
      <c r="A201" s="20" t="s">
        <v>1</v>
      </c>
      <c r="B201" s="20" t="s">
        <v>1</v>
      </c>
      <c r="C201" s="20" t="s">
        <v>19</v>
      </c>
      <c r="D201" s="23" t="s">
        <v>234</v>
      </c>
      <c r="E201" s="22">
        <f t="shared" si="143"/>
        <v>54419984</v>
      </c>
      <c r="F201" s="22">
        <f t="shared" si="146"/>
        <v>54419984</v>
      </c>
      <c r="G201" s="22">
        <f t="shared" si="147"/>
        <v>0</v>
      </c>
      <c r="H201" s="22">
        <v>0</v>
      </c>
      <c r="I201" s="22">
        <v>0</v>
      </c>
      <c r="J201" s="22">
        <f t="shared" si="148"/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f t="shared" si="149"/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f t="shared" si="150"/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f t="shared" si="151"/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2">
        <v>0</v>
      </c>
      <c r="AV201" s="22">
        <v>0</v>
      </c>
      <c r="AW201" s="22">
        <v>0</v>
      </c>
      <c r="AX201" s="22">
        <v>0</v>
      </c>
      <c r="AY201" s="22">
        <f t="shared" si="152"/>
        <v>54419984</v>
      </c>
      <c r="AZ201" s="22">
        <f t="shared" si="153"/>
        <v>0</v>
      </c>
      <c r="BA201" s="22">
        <v>0</v>
      </c>
      <c r="BB201" s="22">
        <v>0</v>
      </c>
      <c r="BC201" s="22">
        <f t="shared" si="154"/>
        <v>0</v>
      </c>
      <c r="BD201" s="22">
        <v>0</v>
      </c>
      <c r="BE201" s="22">
        <v>0</v>
      </c>
      <c r="BF201" s="22">
        <v>0</v>
      </c>
      <c r="BG201" s="22">
        <v>0</v>
      </c>
      <c r="BH201" s="22">
        <f t="shared" si="155"/>
        <v>0</v>
      </c>
      <c r="BI201" s="22">
        <v>0</v>
      </c>
      <c r="BJ201" s="22">
        <f t="shared" si="156"/>
        <v>54419984</v>
      </c>
      <c r="BK201" s="22">
        <v>0</v>
      </c>
      <c r="BL201" s="22">
        <v>0</v>
      </c>
      <c r="BM201" s="22">
        <v>0</v>
      </c>
      <c r="BN201" s="22">
        <v>0</v>
      </c>
      <c r="BO201" s="22">
        <v>0</v>
      </c>
      <c r="BP201" s="22">
        <v>0</v>
      </c>
      <c r="BQ201" s="22">
        <v>0</v>
      </c>
      <c r="BR201" s="22">
        <v>0</v>
      </c>
      <c r="BS201" s="22">
        <v>54023984</v>
      </c>
      <c r="BT201" s="22">
        <v>396000</v>
      </c>
      <c r="BU201" s="22">
        <f t="shared" si="157"/>
        <v>0</v>
      </c>
      <c r="BV201" s="22">
        <v>0</v>
      </c>
      <c r="BW201" s="22">
        <f t="shared" si="204"/>
        <v>0</v>
      </c>
      <c r="BX201" s="22">
        <f t="shared" si="205"/>
        <v>0</v>
      </c>
      <c r="BY201" s="22">
        <f t="shared" si="158"/>
        <v>0</v>
      </c>
      <c r="BZ201" s="22">
        <v>0</v>
      </c>
      <c r="CA201" s="22">
        <f t="shared" si="159"/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f t="shared" si="160"/>
        <v>0</v>
      </c>
      <c r="CG201" s="22">
        <v>0</v>
      </c>
      <c r="CH201" s="22">
        <v>0</v>
      </c>
      <c r="CI201" s="22">
        <f t="shared" si="161"/>
        <v>0</v>
      </c>
      <c r="CJ201" s="22">
        <v>0</v>
      </c>
      <c r="CK201" s="22">
        <v>0</v>
      </c>
      <c r="CL201" s="22">
        <f t="shared" si="206"/>
        <v>0</v>
      </c>
      <c r="CM201" s="22">
        <f t="shared" si="206"/>
        <v>0</v>
      </c>
      <c r="CN201" s="22">
        <v>0</v>
      </c>
      <c r="CO201" s="22">
        <f t="shared" si="163"/>
        <v>0</v>
      </c>
      <c r="CP201" s="22">
        <f t="shared" si="164"/>
        <v>0</v>
      </c>
      <c r="CQ201" s="22">
        <v>0</v>
      </c>
      <c r="CR201" s="22">
        <v>0</v>
      </c>
    </row>
    <row r="202" spans="1:96" ht="12.75">
      <c r="A202" s="20" t="s">
        <v>1</v>
      </c>
      <c r="B202" s="20" t="s">
        <v>1</v>
      </c>
      <c r="C202" s="20" t="s">
        <v>19</v>
      </c>
      <c r="D202" s="23" t="s">
        <v>235</v>
      </c>
      <c r="E202" s="22">
        <f t="shared" si="143"/>
        <v>11434599</v>
      </c>
      <c r="F202" s="22">
        <f t="shared" si="146"/>
        <v>11434599</v>
      </c>
      <c r="G202" s="22">
        <f t="shared" si="147"/>
        <v>3741837</v>
      </c>
      <c r="H202" s="22">
        <v>0</v>
      </c>
      <c r="I202" s="22">
        <v>0</v>
      </c>
      <c r="J202" s="22">
        <f t="shared" si="148"/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f t="shared" si="149"/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f t="shared" si="150"/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f t="shared" si="151"/>
        <v>3741837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3741837</v>
      </c>
      <c r="AV202" s="22">
        <v>0</v>
      </c>
      <c r="AW202" s="22">
        <v>0</v>
      </c>
      <c r="AX202" s="22">
        <v>0</v>
      </c>
      <c r="AY202" s="22">
        <f t="shared" si="152"/>
        <v>7692762</v>
      </c>
      <c r="AZ202" s="22">
        <f t="shared" si="153"/>
        <v>0</v>
      </c>
      <c r="BA202" s="22">
        <v>0</v>
      </c>
      <c r="BB202" s="22">
        <v>0</v>
      </c>
      <c r="BC202" s="22">
        <f t="shared" si="154"/>
        <v>0</v>
      </c>
      <c r="BD202" s="22">
        <v>0</v>
      </c>
      <c r="BE202" s="22">
        <v>0</v>
      </c>
      <c r="BF202" s="22">
        <v>0</v>
      </c>
      <c r="BG202" s="22">
        <v>0</v>
      </c>
      <c r="BH202" s="22">
        <f t="shared" si="155"/>
        <v>0</v>
      </c>
      <c r="BI202" s="22">
        <v>0</v>
      </c>
      <c r="BJ202" s="22">
        <f t="shared" si="156"/>
        <v>7692762</v>
      </c>
      <c r="BK202" s="22">
        <v>0</v>
      </c>
      <c r="BL202" s="22">
        <v>0</v>
      </c>
      <c r="BM202" s="22">
        <v>0</v>
      </c>
      <c r="BN202" s="22">
        <v>0</v>
      </c>
      <c r="BO202" s="22">
        <v>0</v>
      </c>
      <c r="BP202" s="22">
        <v>0</v>
      </c>
      <c r="BQ202" s="22">
        <v>496000</v>
      </c>
      <c r="BR202" s="22">
        <v>222888</v>
      </c>
      <c r="BS202" s="22">
        <v>2872946</v>
      </c>
      <c r="BT202" s="22">
        <v>4100928</v>
      </c>
      <c r="BU202" s="22">
        <f t="shared" si="157"/>
        <v>0</v>
      </c>
      <c r="BV202" s="22">
        <v>0</v>
      </c>
      <c r="BW202" s="22">
        <f t="shared" si="204"/>
        <v>0</v>
      </c>
      <c r="BX202" s="22">
        <f t="shared" si="205"/>
        <v>0</v>
      </c>
      <c r="BY202" s="22">
        <f t="shared" si="158"/>
        <v>0</v>
      </c>
      <c r="BZ202" s="22">
        <v>0</v>
      </c>
      <c r="CA202" s="22">
        <f t="shared" si="159"/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f t="shared" si="160"/>
        <v>0</v>
      </c>
      <c r="CG202" s="22">
        <v>0</v>
      </c>
      <c r="CH202" s="22">
        <v>0</v>
      </c>
      <c r="CI202" s="22">
        <f t="shared" si="161"/>
        <v>0</v>
      </c>
      <c r="CJ202" s="22">
        <v>0</v>
      </c>
      <c r="CK202" s="22">
        <v>0</v>
      </c>
      <c r="CL202" s="22">
        <f t="shared" si="206"/>
        <v>0</v>
      </c>
      <c r="CM202" s="22">
        <f t="shared" si="206"/>
        <v>0</v>
      </c>
      <c r="CN202" s="22">
        <v>0</v>
      </c>
      <c r="CO202" s="22">
        <f t="shared" si="163"/>
        <v>0</v>
      </c>
      <c r="CP202" s="22">
        <f t="shared" si="164"/>
        <v>0</v>
      </c>
      <c r="CQ202" s="22">
        <v>0</v>
      </c>
      <c r="CR202" s="22">
        <v>0</v>
      </c>
    </row>
    <row r="203" spans="1:96" ht="12.75">
      <c r="A203" s="20" t="s">
        <v>1</v>
      </c>
      <c r="B203" s="20" t="s">
        <v>1</v>
      </c>
      <c r="C203" s="20" t="s">
        <v>114</v>
      </c>
      <c r="D203" s="21" t="s">
        <v>115</v>
      </c>
      <c r="E203" s="22">
        <f t="shared" si="143"/>
        <v>633833</v>
      </c>
      <c r="F203" s="22">
        <f t="shared" si="146"/>
        <v>633833</v>
      </c>
      <c r="G203" s="22">
        <f t="shared" si="147"/>
        <v>633833</v>
      </c>
      <c r="H203" s="22">
        <v>559231</v>
      </c>
      <c r="I203" s="22">
        <v>35244</v>
      </c>
      <c r="J203" s="22">
        <f t="shared" si="148"/>
        <v>15991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15991</v>
      </c>
      <c r="Q203" s="22">
        <f t="shared" si="149"/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f t="shared" si="150"/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f t="shared" si="151"/>
        <v>23367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2">
        <v>0</v>
      </c>
      <c r="AV203" s="22">
        <v>23367</v>
      </c>
      <c r="AW203" s="22">
        <v>0</v>
      </c>
      <c r="AX203" s="22">
        <v>0</v>
      </c>
      <c r="AY203" s="22">
        <f t="shared" si="152"/>
        <v>0</v>
      </c>
      <c r="AZ203" s="22">
        <f t="shared" si="153"/>
        <v>0</v>
      </c>
      <c r="BA203" s="22">
        <v>0</v>
      </c>
      <c r="BB203" s="22">
        <v>0</v>
      </c>
      <c r="BC203" s="22">
        <f t="shared" si="154"/>
        <v>0</v>
      </c>
      <c r="BD203" s="22">
        <v>0</v>
      </c>
      <c r="BE203" s="22">
        <v>0</v>
      </c>
      <c r="BF203" s="22">
        <v>0</v>
      </c>
      <c r="BG203" s="22">
        <v>0</v>
      </c>
      <c r="BH203" s="22">
        <f t="shared" si="155"/>
        <v>0</v>
      </c>
      <c r="BI203" s="22">
        <v>0</v>
      </c>
      <c r="BJ203" s="22">
        <f t="shared" si="156"/>
        <v>0</v>
      </c>
      <c r="BK203" s="22">
        <v>0</v>
      </c>
      <c r="BL203" s="22">
        <v>0</v>
      </c>
      <c r="BM203" s="22">
        <v>0</v>
      </c>
      <c r="BN203" s="22">
        <v>0</v>
      </c>
      <c r="BO203" s="22">
        <v>0</v>
      </c>
      <c r="BP203" s="22">
        <v>0</v>
      </c>
      <c r="BQ203" s="22">
        <v>0</v>
      </c>
      <c r="BR203" s="22">
        <v>0</v>
      </c>
      <c r="BS203" s="22">
        <v>0</v>
      </c>
      <c r="BT203" s="22">
        <v>0</v>
      </c>
      <c r="BU203" s="22">
        <f t="shared" si="157"/>
        <v>0</v>
      </c>
      <c r="BV203" s="22">
        <v>0</v>
      </c>
      <c r="BW203" s="22">
        <f t="shared" si="204"/>
        <v>0</v>
      </c>
      <c r="BX203" s="22">
        <f t="shared" si="205"/>
        <v>0</v>
      </c>
      <c r="BY203" s="22">
        <f t="shared" si="158"/>
        <v>0</v>
      </c>
      <c r="BZ203" s="22">
        <v>0</v>
      </c>
      <c r="CA203" s="22">
        <f t="shared" si="159"/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f t="shared" si="160"/>
        <v>0</v>
      </c>
      <c r="CG203" s="22">
        <v>0</v>
      </c>
      <c r="CH203" s="22">
        <v>0</v>
      </c>
      <c r="CI203" s="22">
        <f t="shared" si="161"/>
        <v>0</v>
      </c>
      <c r="CJ203" s="22">
        <v>0</v>
      </c>
      <c r="CK203" s="22">
        <v>0</v>
      </c>
      <c r="CL203" s="22">
        <f t="shared" si="206"/>
        <v>0</v>
      </c>
      <c r="CM203" s="22">
        <f t="shared" si="206"/>
        <v>0</v>
      </c>
      <c r="CN203" s="22">
        <v>0</v>
      </c>
      <c r="CO203" s="22">
        <f t="shared" si="163"/>
        <v>0</v>
      </c>
      <c r="CP203" s="22">
        <f t="shared" si="164"/>
        <v>0</v>
      </c>
      <c r="CQ203" s="22">
        <v>0</v>
      </c>
      <c r="CR203" s="22">
        <v>0</v>
      </c>
    </row>
    <row r="204" spans="1:96" s="12" customFormat="1" ht="12.75">
      <c r="A204" s="17" t="s">
        <v>214</v>
      </c>
      <c r="B204" s="17" t="s">
        <v>236</v>
      </c>
      <c r="C204" s="17" t="s">
        <v>1</v>
      </c>
      <c r="D204" s="18" t="s">
        <v>237</v>
      </c>
      <c r="E204" s="19">
        <f t="shared" si="143"/>
        <v>45200895</v>
      </c>
      <c r="F204" s="19">
        <f aca="true" t="shared" si="207" ref="F204:BQ204">F205</f>
        <v>45200895</v>
      </c>
      <c r="G204" s="19">
        <f t="shared" si="207"/>
        <v>45200895</v>
      </c>
      <c r="H204" s="19">
        <f t="shared" si="207"/>
        <v>0</v>
      </c>
      <c r="I204" s="19">
        <f t="shared" si="207"/>
        <v>0</v>
      </c>
      <c r="J204" s="19">
        <f t="shared" si="207"/>
        <v>0</v>
      </c>
      <c r="K204" s="19">
        <f t="shared" si="207"/>
        <v>0</v>
      </c>
      <c r="L204" s="19">
        <f t="shared" si="207"/>
        <v>0</v>
      </c>
      <c r="M204" s="19">
        <f t="shared" si="207"/>
        <v>0</v>
      </c>
      <c r="N204" s="19">
        <f t="shared" si="207"/>
        <v>0</v>
      </c>
      <c r="O204" s="19">
        <f t="shared" si="207"/>
        <v>0</v>
      </c>
      <c r="P204" s="19">
        <f t="shared" si="207"/>
        <v>0</v>
      </c>
      <c r="Q204" s="19">
        <f t="shared" si="207"/>
        <v>0</v>
      </c>
      <c r="R204" s="19">
        <f t="shared" si="207"/>
        <v>0</v>
      </c>
      <c r="S204" s="19">
        <f t="shared" si="207"/>
        <v>0</v>
      </c>
      <c r="T204" s="19">
        <f t="shared" si="207"/>
        <v>0</v>
      </c>
      <c r="U204" s="19">
        <f t="shared" si="207"/>
        <v>0</v>
      </c>
      <c r="V204" s="19">
        <f t="shared" si="207"/>
        <v>45200895</v>
      </c>
      <c r="W204" s="19">
        <f t="shared" si="207"/>
        <v>0</v>
      </c>
      <c r="X204" s="19">
        <f t="shared" si="207"/>
        <v>0</v>
      </c>
      <c r="Y204" s="19">
        <f t="shared" si="207"/>
        <v>0</v>
      </c>
      <c r="Z204" s="19">
        <f t="shared" si="207"/>
        <v>0</v>
      </c>
      <c r="AA204" s="19">
        <f t="shared" si="207"/>
        <v>0</v>
      </c>
      <c r="AB204" s="19">
        <f t="shared" si="207"/>
        <v>0</v>
      </c>
      <c r="AC204" s="19">
        <f t="shared" si="207"/>
        <v>45200895</v>
      </c>
      <c r="AD204" s="19">
        <f t="shared" si="207"/>
        <v>0</v>
      </c>
      <c r="AE204" s="19">
        <f t="shared" si="207"/>
        <v>0</v>
      </c>
      <c r="AF204" s="19">
        <f t="shared" si="207"/>
        <v>0</v>
      </c>
      <c r="AG204" s="19">
        <f t="shared" si="207"/>
        <v>0</v>
      </c>
      <c r="AH204" s="19">
        <f t="shared" si="207"/>
        <v>0</v>
      </c>
      <c r="AI204" s="19">
        <f t="shared" si="207"/>
        <v>0</v>
      </c>
      <c r="AJ204" s="19">
        <f t="shared" si="207"/>
        <v>0</v>
      </c>
      <c r="AK204" s="19">
        <f t="shared" si="207"/>
        <v>0</v>
      </c>
      <c r="AL204" s="19">
        <f t="shared" si="207"/>
        <v>0</v>
      </c>
      <c r="AM204" s="19">
        <f t="shared" si="207"/>
        <v>0</v>
      </c>
      <c r="AN204" s="19">
        <f t="shared" si="207"/>
        <v>0</v>
      </c>
      <c r="AO204" s="19">
        <f t="shared" si="207"/>
        <v>0</v>
      </c>
      <c r="AP204" s="19">
        <f t="shared" si="207"/>
        <v>0</v>
      </c>
      <c r="AQ204" s="19">
        <f t="shared" si="207"/>
        <v>0</v>
      </c>
      <c r="AR204" s="19">
        <f t="shared" si="207"/>
        <v>0</v>
      </c>
      <c r="AS204" s="19">
        <f t="shared" si="207"/>
        <v>0</v>
      </c>
      <c r="AT204" s="19">
        <f t="shared" si="207"/>
        <v>0</v>
      </c>
      <c r="AU204" s="19">
        <f t="shared" si="207"/>
        <v>0</v>
      </c>
      <c r="AV204" s="19">
        <f t="shared" si="207"/>
        <v>0</v>
      </c>
      <c r="AW204" s="19">
        <f t="shared" si="207"/>
        <v>0</v>
      </c>
      <c r="AX204" s="19">
        <f t="shared" si="207"/>
        <v>0</v>
      </c>
      <c r="AY204" s="19">
        <f t="shared" si="207"/>
        <v>0</v>
      </c>
      <c r="AZ204" s="19">
        <f t="shared" si="207"/>
        <v>0</v>
      </c>
      <c r="BA204" s="19">
        <f t="shared" si="207"/>
        <v>0</v>
      </c>
      <c r="BB204" s="19">
        <f t="shared" si="207"/>
        <v>0</v>
      </c>
      <c r="BC204" s="19">
        <f t="shared" si="207"/>
        <v>0</v>
      </c>
      <c r="BD204" s="19">
        <f t="shared" si="207"/>
        <v>0</v>
      </c>
      <c r="BE204" s="19">
        <f t="shared" si="207"/>
        <v>0</v>
      </c>
      <c r="BF204" s="19">
        <f t="shared" si="207"/>
        <v>0</v>
      </c>
      <c r="BG204" s="19">
        <f t="shared" si="207"/>
        <v>0</v>
      </c>
      <c r="BH204" s="19">
        <f t="shared" si="207"/>
        <v>0</v>
      </c>
      <c r="BI204" s="19">
        <f t="shared" si="207"/>
        <v>0</v>
      </c>
      <c r="BJ204" s="19">
        <f t="shared" si="207"/>
        <v>0</v>
      </c>
      <c r="BK204" s="19">
        <f t="shared" si="207"/>
        <v>0</v>
      </c>
      <c r="BL204" s="19">
        <f t="shared" si="207"/>
        <v>0</v>
      </c>
      <c r="BM204" s="19">
        <f t="shared" si="207"/>
        <v>0</v>
      </c>
      <c r="BN204" s="19">
        <f t="shared" si="207"/>
        <v>0</v>
      </c>
      <c r="BO204" s="19">
        <f t="shared" si="207"/>
        <v>0</v>
      </c>
      <c r="BP204" s="19">
        <f t="shared" si="207"/>
        <v>0</v>
      </c>
      <c r="BQ204" s="19">
        <f t="shared" si="207"/>
        <v>0</v>
      </c>
      <c r="BR204" s="19">
        <f aca="true" t="shared" si="208" ref="BR204:CR204">BR205</f>
        <v>0</v>
      </c>
      <c r="BS204" s="19">
        <f t="shared" si="208"/>
        <v>0</v>
      </c>
      <c r="BT204" s="19">
        <f t="shared" si="208"/>
        <v>0</v>
      </c>
      <c r="BU204" s="19">
        <f t="shared" si="208"/>
        <v>0</v>
      </c>
      <c r="BV204" s="19">
        <f t="shared" si="208"/>
        <v>0</v>
      </c>
      <c r="BW204" s="19">
        <f t="shared" si="208"/>
        <v>0</v>
      </c>
      <c r="BX204" s="19">
        <f t="shared" si="208"/>
        <v>0</v>
      </c>
      <c r="BY204" s="19">
        <f t="shared" si="208"/>
        <v>0</v>
      </c>
      <c r="BZ204" s="19">
        <f t="shared" si="208"/>
        <v>0</v>
      </c>
      <c r="CA204" s="19">
        <f t="shared" si="159"/>
        <v>0</v>
      </c>
      <c r="CB204" s="19">
        <f t="shared" si="208"/>
        <v>0</v>
      </c>
      <c r="CC204" s="19">
        <f t="shared" si="208"/>
        <v>0</v>
      </c>
      <c r="CD204" s="19">
        <f t="shared" si="208"/>
        <v>0</v>
      </c>
      <c r="CE204" s="19">
        <f t="shared" si="208"/>
        <v>0</v>
      </c>
      <c r="CF204" s="19">
        <f t="shared" si="208"/>
        <v>0</v>
      </c>
      <c r="CG204" s="19">
        <f t="shared" si="208"/>
        <v>0</v>
      </c>
      <c r="CH204" s="19">
        <f t="shared" si="208"/>
        <v>0</v>
      </c>
      <c r="CI204" s="19">
        <f t="shared" si="208"/>
        <v>0</v>
      </c>
      <c r="CJ204" s="19">
        <f t="shared" si="208"/>
        <v>0</v>
      </c>
      <c r="CK204" s="19">
        <f t="shared" si="208"/>
        <v>0</v>
      </c>
      <c r="CL204" s="19">
        <f t="shared" si="208"/>
        <v>0</v>
      </c>
      <c r="CM204" s="19">
        <f t="shared" si="208"/>
        <v>0</v>
      </c>
      <c r="CN204" s="19">
        <f t="shared" si="208"/>
        <v>0</v>
      </c>
      <c r="CO204" s="19">
        <f t="shared" si="208"/>
        <v>0</v>
      </c>
      <c r="CP204" s="19">
        <f t="shared" si="208"/>
        <v>0</v>
      </c>
      <c r="CQ204" s="19">
        <f t="shared" si="208"/>
        <v>0</v>
      </c>
      <c r="CR204" s="19">
        <f t="shared" si="208"/>
        <v>0</v>
      </c>
    </row>
    <row r="205" spans="1:96" ht="12.75">
      <c r="A205" s="20" t="s">
        <v>1</v>
      </c>
      <c r="B205" s="20" t="s">
        <v>1</v>
      </c>
      <c r="C205" s="20" t="s">
        <v>45</v>
      </c>
      <c r="D205" s="23" t="s">
        <v>237</v>
      </c>
      <c r="E205" s="22">
        <f t="shared" si="143"/>
        <v>45200895</v>
      </c>
      <c r="F205" s="22">
        <f t="shared" si="146"/>
        <v>45200895</v>
      </c>
      <c r="G205" s="22">
        <f t="shared" si="147"/>
        <v>45200895</v>
      </c>
      <c r="H205" s="22">
        <v>0</v>
      </c>
      <c r="I205" s="22">
        <v>0</v>
      </c>
      <c r="J205" s="22">
        <f t="shared" si="148"/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f t="shared" si="149"/>
        <v>0</v>
      </c>
      <c r="R205" s="22">
        <v>0</v>
      </c>
      <c r="S205" s="22">
        <v>0</v>
      </c>
      <c r="T205" s="22">
        <v>0</v>
      </c>
      <c r="U205" s="22">
        <v>0</v>
      </c>
      <c r="V205" s="22">
        <f t="shared" si="150"/>
        <v>45200895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45200895</v>
      </c>
      <c r="AD205" s="22">
        <v>0</v>
      </c>
      <c r="AE205" s="22">
        <f t="shared" si="151"/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22">
        <v>0</v>
      </c>
      <c r="AP205" s="22">
        <v>0</v>
      </c>
      <c r="AQ205" s="22">
        <v>0</v>
      </c>
      <c r="AR205" s="22">
        <v>0</v>
      </c>
      <c r="AS205" s="22">
        <v>0</v>
      </c>
      <c r="AT205" s="22">
        <v>0</v>
      </c>
      <c r="AU205" s="22">
        <v>0</v>
      </c>
      <c r="AV205" s="22">
        <v>0</v>
      </c>
      <c r="AW205" s="22">
        <v>0</v>
      </c>
      <c r="AX205" s="22">
        <v>0</v>
      </c>
      <c r="AY205" s="22">
        <f t="shared" si="152"/>
        <v>0</v>
      </c>
      <c r="AZ205" s="22">
        <f t="shared" si="153"/>
        <v>0</v>
      </c>
      <c r="BA205" s="22">
        <v>0</v>
      </c>
      <c r="BB205" s="22">
        <v>0</v>
      </c>
      <c r="BC205" s="22">
        <f t="shared" si="154"/>
        <v>0</v>
      </c>
      <c r="BD205" s="22">
        <v>0</v>
      </c>
      <c r="BE205" s="22">
        <v>0</v>
      </c>
      <c r="BF205" s="22">
        <v>0</v>
      </c>
      <c r="BG205" s="22">
        <v>0</v>
      </c>
      <c r="BH205" s="22">
        <f t="shared" si="155"/>
        <v>0</v>
      </c>
      <c r="BI205" s="22">
        <v>0</v>
      </c>
      <c r="BJ205" s="22">
        <f t="shared" si="156"/>
        <v>0</v>
      </c>
      <c r="BK205" s="22">
        <v>0</v>
      </c>
      <c r="BL205" s="22">
        <v>0</v>
      </c>
      <c r="BM205" s="22">
        <v>0</v>
      </c>
      <c r="BN205" s="22">
        <v>0</v>
      </c>
      <c r="BO205" s="22">
        <v>0</v>
      </c>
      <c r="BP205" s="22">
        <v>0</v>
      </c>
      <c r="BQ205" s="22">
        <v>0</v>
      </c>
      <c r="BR205" s="22">
        <v>0</v>
      </c>
      <c r="BS205" s="22">
        <v>0</v>
      </c>
      <c r="BT205" s="22">
        <v>0</v>
      </c>
      <c r="BU205" s="22">
        <f t="shared" si="157"/>
        <v>0</v>
      </c>
      <c r="BV205" s="22">
        <v>0</v>
      </c>
      <c r="BW205" s="22">
        <f>BX205+CK205+CI205</f>
        <v>0</v>
      </c>
      <c r="BX205" s="22">
        <f>BY205+CA205+CF205</f>
        <v>0</v>
      </c>
      <c r="BY205" s="22">
        <f t="shared" si="158"/>
        <v>0</v>
      </c>
      <c r="BZ205" s="22">
        <v>0</v>
      </c>
      <c r="CA205" s="22">
        <f t="shared" si="159"/>
        <v>0</v>
      </c>
      <c r="CB205" s="22">
        <v>0</v>
      </c>
      <c r="CC205" s="22">
        <v>0</v>
      </c>
      <c r="CD205" s="22">
        <v>0</v>
      </c>
      <c r="CE205" s="22">
        <v>0</v>
      </c>
      <c r="CF205" s="22">
        <f t="shared" si="160"/>
        <v>0</v>
      </c>
      <c r="CG205" s="22">
        <v>0</v>
      </c>
      <c r="CH205" s="22">
        <v>0</v>
      </c>
      <c r="CI205" s="22">
        <f t="shared" si="161"/>
        <v>0</v>
      </c>
      <c r="CJ205" s="22">
        <v>0</v>
      </c>
      <c r="CK205" s="22">
        <v>0</v>
      </c>
      <c r="CL205" s="22">
        <f>CM205</f>
        <v>0</v>
      </c>
      <c r="CM205" s="22">
        <f>CN205</f>
        <v>0</v>
      </c>
      <c r="CN205" s="22">
        <v>0</v>
      </c>
      <c r="CO205" s="22">
        <f t="shared" si="163"/>
        <v>0</v>
      </c>
      <c r="CP205" s="22">
        <f t="shared" si="164"/>
        <v>0</v>
      </c>
      <c r="CQ205" s="22">
        <v>0</v>
      </c>
      <c r="CR205" s="22">
        <v>0</v>
      </c>
    </row>
    <row r="206" spans="1:96" ht="12.75">
      <c r="A206" s="20"/>
      <c r="B206" s="20"/>
      <c r="C206" s="20"/>
      <c r="D206" s="21"/>
      <c r="E206" s="22">
        <f t="shared" si="143"/>
        <v>0</v>
      </c>
      <c r="F206" s="22">
        <f t="shared" si="146"/>
        <v>0</v>
      </c>
      <c r="G206" s="22">
        <f t="shared" si="147"/>
        <v>0</v>
      </c>
      <c r="H206" s="22"/>
      <c r="I206" s="22"/>
      <c r="J206" s="22">
        <f t="shared" si="148"/>
        <v>0</v>
      </c>
      <c r="K206" s="22"/>
      <c r="L206" s="22"/>
      <c r="M206" s="22"/>
      <c r="N206" s="22"/>
      <c r="O206" s="22"/>
      <c r="P206" s="22"/>
      <c r="Q206" s="22">
        <f t="shared" si="149"/>
        <v>0</v>
      </c>
      <c r="R206" s="22"/>
      <c r="S206" s="22"/>
      <c r="T206" s="22"/>
      <c r="U206" s="22"/>
      <c r="V206" s="22">
        <f t="shared" si="150"/>
        <v>0</v>
      </c>
      <c r="W206" s="22"/>
      <c r="X206" s="22"/>
      <c r="Y206" s="22"/>
      <c r="Z206" s="22"/>
      <c r="AA206" s="22"/>
      <c r="AB206" s="22"/>
      <c r="AC206" s="22"/>
      <c r="AD206" s="22"/>
      <c r="AE206" s="22">
        <f t="shared" si="151"/>
        <v>0</v>
      </c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>
        <f t="shared" si="152"/>
        <v>0</v>
      </c>
      <c r="AZ206" s="22">
        <f t="shared" si="153"/>
        <v>0</v>
      </c>
      <c r="BA206" s="22"/>
      <c r="BB206" s="22"/>
      <c r="BC206" s="22">
        <f t="shared" si="154"/>
        <v>0</v>
      </c>
      <c r="BD206" s="22"/>
      <c r="BE206" s="22"/>
      <c r="BF206" s="22"/>
      <c r="BG206" s="22"/>
      <c r="BH206" s="22">
        <f t="shared" si="155"/>
        <v>0</v>
      </c>
      <c r="BI206" s="22"/>
      <c r="BJ206" s="22">
        <f t="shared" si="156"/>
        <v>0</v>
      </c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>
        <f t="shared" si="157"/>
        <v>0</v>
      </c>
      <c r="BV206" s="22"/>
      <c r="BW206" s="22">
        <f>BX206+CK206+CI206</f>
        <v>0</v>
      </c>
      <c r="BX206" s="22">
        <f>BY206+CA206+CF206</f>
        <v>0</v>
      </c>
      <c r="BY206" s="22">
        <f t="shared" si="158"/>
        <v>0</v>
      </c>
      <c r="BZ206" s="22"/>
      <c r="CA206" s="22">
        <f t="shared" si="159"/>
        <v>0</v>
      </c>
      <c r="CB206" s="22"/>
      <c r="CC206" s="22"/>
      <c r="CD206" s="22"/>
      <c r="CE206" s="22"/>
      <c r="CF206" s="22">
        <f t="shared" si="160"/>
        <v>0</v>
      </c>
      <c r="CG206" s="22"/>
      <c r="CH206" s="22"/>
      <c r="CI206" s="22">
        <f t="shared" si="161"/>
        <v>0</v>
      </c>
      <c r="CJ206" s="22"/>
      <c r="CK206" s="22"/>
      <c r="CL206" s="22">
        <f>CM206</f>
        <v>0</v>
      </c>
      <c r="CM206" s="22">
        <f>CN206</f>
        <v>0</v>
      </c>
      <c r="CN206" s="22"/>
      <c r="CO206" s="22">
        <f t="shared" si="163"/>
        <v>0</v>
      </c>
      <c r="CP206" s="22">
        <f t="shared" si="164"/>
        <v>0</v>
      </c>
      <c r="CQ206" s="22"/>
      <c r="CR206" s="22"/>
    </row>
    <row r="207" spans="1:96" s="12" customFormat="1" ht="21" customHeight="1">
      <c r="A207" s="14" t="s">
        <v>238</v>
      </c>
      <c r="B207" s="14" t="s">
        <v>1</v>
      </c>
      <c r="C207" s="14" t="s">
        <v>1</v>
      </c>
      <c r="D207" s="15" t="s">
        <v>239</v>
      </c>
      <c r="E207" s="26">
        <f t="shared" si="143"/>
        <v>1050000</v>
      </c>
      <c r="F207" s="26">
        <f aca="true" t="shared" si="209" ref="F207:BQ208">F208</f>
        <v>0</v>
      </c>
      <c r="G207" s="26">
        <f t="shared" si="209"/>
        <v>0</v>
      </c>
      <c r="H207" s="26">
        <f t="shared" si="209"/>
        <v>0</v>
      </c>
      <c r="I207" s="26">
        <f t="shared" si="209"/>
        <v>0</v>
      </c>
      <c r="J207" s="26">
        <f t="shared" si="209"/>
        <v>0</v>
      </c>
      <c r="K207" s="26">
        <f t="shared" si="209"/>
        <v>0</v>
      </c>
      <c r="L207" s="26">
        <f t="shared" si="209"/>
        <v>0</v>
      </c>
      <c r="M207" s="26">
        <f t="shared" si="209"/>
        <v>0</v>
      </c>
      <c r="N207" s="26">
        <f t="shared" si="209"/>
        <v>0</v>
      </c>
      <c r="O207" s="26">
        <f t="shared" si="209"/>
        <v>0</v>
      </c>
      <c r="P207" s="26">
        <f t="shared" si="209"/>
        <v>0</v>
      </c>
      <c r="Q207" s="26">
        <f t="shared" si="209"/>
        <v>0</v>
      </c>
      <c r="R207" s="26">
        <f t="shared" si="209"/>
        <v>0</v>
      </c>
      <c r="S207" s="26">
        <f t="shared" si="209"/>
        <v>0</v>
      </c>
      <c r="T207" s="26">
        <f t="shared" si="209"/>
        <v>0</v>
      </c>
      <c r="U207" s="26">
        <f t="shared" si="209"/>
        <v>0</v>
      </c>
      <c r="V207" s="26">
        <f t="shared" si="209"/>
        <v>0</v>
      </c>
      <c r="W207" s="26">
        <f t="shared" si="209"/>
        <v>0</v>
      </c>
      <c r="X207" s="26">
        <f t="shared" si="209"/>
        <v>0</v>
      </c>
      <c r="Y207" s="26">
        <f t="shared" si="209"/>
        <v>0</v>
      </c>
      <c r="Z207" s="26">
        <f t="shared" si="209"/>
        <v>0</v>
      </c>
      <c r="AA207" s="26">
        <f t="shared" si="209"/>
        <v>0</v>
      </c>
      <c r="AB207" s="26">
        <f t="shared" si="209"/>
        <v>0</v>
      </c>
      <c r="AC207" s="26">
        <f t="shared" si="209"/>
        <v>0</v>
      </c>
      <c r="AD207" s="26">
        <f t="shared" si="209"/>
        <v>0</v>
      </c>
      <c r="AE207" s="26">
        <f t="shared" si="209"/>
        <v>0</v>
      </c>
      <c r="AF207" s="26">
        <f t="shared" si="209"/>
        <v>0</v>
      </c>
      <c r="AG207" s="26">
        <f t="shared" si="209"/>
        <v>0</v>
      </c>
      <c r="AH207" s="26">
        <f t="shared" si="209"/>
        <v>0</v>
      </c>
      <c r="AI207" s="26">
        <f t="shared" si="209"/>
        <v>0</v>
      </c>
      <c r="AJ207" s="26">
        <f t="shared" si="209"/>
        <v>0</v>
      </c>
      <c r="AK207" s="26">
        <f t="shared" si="209"/>
        <v>0</v>
      </c>
      <c r="AL207" s="26">
        <f t="shared" si="209"/>
        <v>0</v>
      </c>
      <c r="AM207" s="26">
        <f t="shared" si="209"/>
        <v>0</v>
      </c>
      <c r="AN207" s="26">
        <f t="shared" si="209"/>
        <v>0</v>
      </c>
      <c r="AO207" s="26">
        <f t="shared" si="209"/>
        <v>0</v>
      </c>
      <c r="AP207" s="26">
        <f t="shared" si="209"/>
        <v>0</v>
      </c>
      <c r="AQ207" s="26">
        <f t="shared" si="209"/>
        <v>0</v>
      </c>
      <c r="AR207" s="26">
        <f t="shared" si="209"/>
        <v>0</v>
      </c>
      <c r="AS207" s="26">
        <f t="shared" si="209"/>
        <v>0</v>
      </c>
      <c r="AT207" s="26">
        <f t="shared" si="209"/>
        <v>0</v>
      </c>
      <c r="AU207" s="26">
        <f t="shared" si="209"/>
        <v>0</v>
      </c>
      <c r="AV207" s="26">
        <f t="shared" si="209"/>
        <v>0</v>
      </c>
      <c r="AW207" s="26">
        <f t="shared" si="209"/>
        <v>0</v>
      </c>
      <c r="AX207" s="26">
        <f t="shared" si="209"/>
        <v>0</v>
      </c>
      <c r="AY207" s="26">
        <f t="shared" si="209"/>
        <v>0</v>
      </c>
      <c r="AZ207" s="26">
        <f t="shared" si="209"/>
        <v>0</v>
      </c>
      <c r="BA207" s="26">
        <f t="shared" si="209"/>
        <v>0</v>
      </c>
      <c r="BB207" s="26">
        <f t="shared" si="209"/>
        <v>0</v>
      </c>
      <c r="BC207" s="26">
        <f t="shared" si="209"/>
        <v>0</v>
      </c>
      <c r="BD207" s="26">
        <f t="shared" si="209"/>
        <v>0</v>
      </c>
      <c r="BE207" s="26">
        <f t="shared" si="209"/>
        <v>0</v>
      </c>
      <c r="BF207" s="26">
        <f t="shared" si="209"/>
        <v>0</v>
      </c>
      <c r="BG207" s="26">
        <f t="shared" si="209"/>
        <v>0</v>
      </c>
      <c r="BH207" s="26">
        <f t="shared" si="209"/>
        <v>0</v>
      </c>
      <c r="BI207" s="26">
        <f t="shared" si="209"/>
        <v>0</v>
      </c>
      <c r="BJ207" s="26">
        <f t="shared" si="209"/>
        <v>0</v>
      </c>
      <c r="BK207" s="26">
        <f t="shared" si="209"/>
        <v>0</v>
      </c>
      <c r="BL207" s="26">
        <f t="shared" si="209"/>
        <v>0</v>
      </c>
      <c r="BM207" s="26">
        <f t="shared" si="209"/>
        <v>0</v>
      </c>
      <c r="BN207" s="26">
        <f t="shared" si="209"/>
        <v>0</v>
      </c>
      <c r="BO207" s="26">
        <f t="shared" si="209"/>
        <v>0</v>
      </c>
      <c r="BP207" s="26">
        <f t="shared" si="209"/>
        <v>0</v>
      </c>
      <c r="BQ207" s="26">
        <f t="shared" si="209"/>
        <v>0</v>
      </c>
      <c r="BR207" s="26">
        <f aca="true" t="shared" si="210" ref="BR207:CR208">BR208</f>
        <v>0</v>
      </c>
      <c r="BS207" s="26">
        <f t="shared" si="210"/>
        <v>0</v>
      </c>
      <c r="BT207" s="26">
        <f t="shared" si="210"/>
        <v>0</v>
      </c>
      <c r="BU207" s="26">
        <f t="shared" si="210"/>
        <v>0</v>
      </c>
      <c r="BV207" s="26">
        <f t="shared" si="210"/>
        <v>0</v>
      </c>
      <c r="BW207" s="26">
        <f t="shared" si="210"/>
        <v>0</v>
      </c>
      <c r="BX207" s="26">
        <f t="shared" si="210"/>
        <v>0</v>
      </c>
      <c r="BY207" s="26">
        <f t="shared" si="210"/>
        <v>0</v>
      </c>
      <c r="BZ207" s="26">
        <f t="shared" si="210"/>
        <v>0</v>
      </c>
      <c r="CA207" s="26">
        <f t="shared" si="159"/>
        <v>0</v>
      </c>
      <c r="CB207" s="26">
        <f t="shared" si="210"/>
        <v>0</v>
      </c>
      <c r="CC207" s="26">
        <f t="shared" si="210"/>
        <v>0</v>
      </c>
      <c r="CD207" s="26">
        <f t="shared" si="210"/>
        <v>0</v>
      </c>
      <c r="CE207" s="26">
        <f t="shared" si="210"/>
        <v>0</v>
      </c>
      <c r="CF207" s="26">
        <f t="shared" si="210"/>
        <v>0</v>
      </c>
      <c r="CG207" s="26">
        <f t="shared" si="210"/>
        <v>0</v>
      </c>
      <c r="CH207" s="26">
        <f t="shared" si="210"/>
        <v>0</v>
      </c>
      <c r="CI207" s="26">
        <f t="shared" si="210"/>
        <v>0</v>
      </c>
      <c r="CJ207" s="26">
        <f t="shared" si="210"/>
        <v>0</v>
      </c>
      <c r="CK207" s="26">
        <f t="shared" si="210"/>
        <v>0</v>
      </c>
      <c r="CL207" s="26">
        <f t="shared" si="210"/>
        <v>0</v>
      </c>
      <c r="CM207" s="26">
        <f t="shared" si="210"/>
        <v>0</v>
      </c>
      <c r="CN207" s="26">
        <f t="shared" si="210"/>
        <v>0</v>
      </c>
      <c r="CO207" s="26">
        <f t="shared" si="210"/>
        <v>1050000</v>
      </c>
      <c r="CP207" s="26">
        <f t="shared" si="210"/>
        <v>1050000</v>
      </c>
      <c r="CQ207" s="26">
        <f t="shared" si="210"/>
        <v>1050000</v>
      </c>
      <c r="CR207" s="26">
        <f t="shared" si="210"/>
        <v>0</v>
      </c>
    </row>
    <row r="208" spans="1:96" s="12" customFormat="1" ht="12.75">
      <c r="A208" s="17" t="s">
        <v>240</v>
      </c>
      <c r="B208" s="17" t="s">
        <v>3</v>
      </c>
      <c r="C208" s="17" t="s">
        <v>1</v>
      </c>
      <c r="D208" s="18" t="s">
        <v>241</v>
      </c>
      <c r="E208" s="19">
        <f t="shared" si="143"/>
        <v>1050000</v>
      </c>
      <c r="F208" s="19">
        <f t="shared" si="209"/>
        <v>0</v>
      </c>
      <c r="G208" s="19">
        <f t="shared" si="209"/>
        <v>0</v>
      </c>
      <c r="H208" s="19">
        <f t="shared" si="209"/>
        <v>0</v>
      </c>
      <c r="I208" s="19">
        <f t="shared" si="209"/>
        <v>0</v>
      </c>
      <c r="J208" s="19">
        <f t="shared" si="209"/>
        <v>0</v>
      </c>
      <c r="K208" s="19">
        <f t="shared" si="209"/>
        <v>0</v>
      </c>
      <c r="L208" s="19">
        <f t="shared" si="209"/>
        <v>0</v>
      </c>
      <c r="M208" s="19">
        <f t="shared" si="209"/>
        <v>0</v>
      </c>
      <c r="N208" s="19">
        <f t="shared" si="209"/>
        <v>0</v>
      </c>
      <c r="O208" s="19">
        <f t="shared" si="209"/>
        <v>0</v>
      </c>
      <c r="P208" s="19">
        <f t="shared" si="209"/>
        <v>0</v>
      </c>
      <c r="Q208" s="19">
        <f t="shared" si="209"/>
        <v>0</v>
      </c>
      <c r="R208" s="19">
        <f t="shared" si="209"/>
        <v>0</v>
      </c>
      <c r="S208" s="19">
        <f t="shared" si="209"/>
        <v>0</v>
      </c>
      <c r="T208" s="19">
        <f t="shared" si="209"/>
        <v>0</v>
      </c>
      <c r="U208" s="19">
        <f t="shared" si="209"/>
        <v>0</v>
      </c>
      <c r="V208" s="19">
        <f t="shared" si="209"/>
        <v>0</v>
      </c>
      <c r="W208" s="19">
        <f t="shared" si="209"/>
        <v>0</v>
      </c>
      <c r="X208" s="19">
        <f t="shared" si="209"/>
        <v>0</v>
      </c>
      <c r="Y208" s="19">
        <f t="shared" si="209"/>
        <v>0</v>
      </c>
      <c r="Z208" s="19">
        <f t="shared" si="209"/>
        <v>0</v>
      </c>
      <c r="AA208" s="19">
        <f t="shared" si="209"/>
        <v>0</v>
      </c>
      <c r="AB208" s="19">
        <f t="shared" si="209"/>
        <v>0</v>
      </c>
      <c r="AC208" s="19">
        <f t="shared" si="209"/>
        <v>0</v>
      </c>
      <c r="AD208" s="19">
        <f t="shared" si="209"/>
        <v>0</v>
      </c>
      <c r="AE208" s="19">
        <f t="shared" si="209"/>
        <v>0</v>
      </c>
      <c r="AF208" s="19">
        <f t="shared" si="209"/>
        <v>0</v>
      </c>
      <c r="AG208" s="19">
        <f t="shared" si="209"/>
        <v>0</v>
      </c>
      <c r="AH208" s="19">
        <f t="shared" si="209"/>
        <v>0</v>
      </c>
      <c r="AI208" s="19">
        <f t="shared" si="209"/>
        <v>0</v>
      </c>
      <c r="AJ208" s="19">
        <f t="shared" si="209"/>
        <v>0</v>
      </c>
      <c r="AK208" s="19">
        <f t="shared" si="209"/>
        <v>0</v>
      </c>
      <c r="AL208" s="19">
        <f t="shared" si="209"/>
        <v>0</v>
      </c>
      <c r="AM208" s="19">
        <f t="shared" si="209"/>
        <v>0</v>
      </c>
      <c r="AN208" s="19">
        <f t="shared" si="209"/>
        <v>0</v>
      </c>
      <c r="AO208" s="19">
        <f t="shared" si="209"/>
        <v>0</v>
      </c>
      <c r="AP208" s="19">
        <f t="shared" si="209"/>
        <v>0</v>
      </c>
      <c r="AQ208" s="19">
        <f t="shared" si="209"/>
        <v>0</v>
      </c>
      <c r="AR208" s="19">
        <f t="shared" si="209"/>
        <v>0</v>
      </c>
      <c r="AS208" s="19">
        <f t="shared" si="209"/>
        <v>0</v>
      </c>
      <c r="AT208" s="19">
        <f t="shared" si="209"/>
        <v>0</v>
      </c>
      <c r="AU208" s="19">
        <f t="shared" si="209"/>
        <v>0</v>
      </c>
      <c r="AV208" s="19">
        <f t="shared" si="209"/>
        <v>0</v>
      </c>
      <c r="AW208" s="19">
        <f t="shared" si="209"/>
        <v>0</v>
      </c>
      <c r="AX208" s="19">
        <f t="shared" si="209"/>
        <v>0</v>
      </c>
      <c r="AY208" s="19">
        <f t="shared" si="209"/>
        <v>0</v>
      </c>
      <c r="AZ208" s="19">
        <f t="shared" si="209"/>
        <v>0</v>
      </c>
      <c r="BA208" s="19">
        <f t="shared" si="209"/>
        <v>0</v>
      </c>
      <c r="BB208" s="19">
        <f t="shared" si="209"/>
        <v>0</v>
      </c>
      <c r="BC208" s="19">
        <f t="shared" si="209"/>
        <v>0</v>
      </c>
      <c r="BD208" s="19">
        <f t="shared" si="209"/>
        <v>0</v>
      </c>
      <c r="BE208" s="19">
        <f t="shared" si="209"/>
        <v>0</v>
      </c>
      <c r="BF208" s="19">
        <f t="shared" si="209"/>
        <v>0</v>
      </c>
      <c r="BG208" s="19">
        <f t="shared" si="209"/>
        <v>0</v>
      </c>
      <c r="BH208" s="19">
        <f t="shared" si="209"/>
        <v>0</v>
      </c>
      <c r="BI208" s="19">
        <f t="shared" si="209"/>
        <v>0</v>
      </c>
      <c r="BJ208" s="19">
        <f t="shared" si="209"/>
        <v>0</v>
      </c>
      <c r="BK208" s="19">
        <f t="shared" si="209"/>
        <v>0</v>
      </c>
      <c r="BL208" s="19">
        <f t="shared" si="209"/>
        <v>0</v>
      </c>
      <c r="BM208" s="19">
        <f t="shared" si="209"/>
        <v>0</v>
      </c>
      <c r="BN208" s="19">
        <f t="shared" si="209"/>
        <v>0</v>
      </c>
      <c r="BO208" s="19">
        <f t="shared" si="209"/>
        <v>0</v>
      </c>
      <c r="BP208" s="19">
        <f t="shared" si="209"/>
        <v>0</v>
      </c>
      <c r="BQ208" s="19">
        <f t="shared" si="209"/>
        <v>0</v>
      </c>
      <c r="BR208" s="19">
        <f t="shared" si="210"/>
        <v>0</v>
      </c>
      <c r="BS208" s="19">
        <f t="shared" si="210"/>
        <v>0</v>
      </c>
      <c r="BT208" s="19">
        <f t="shared" si="210"/>
        <v>0</v>
      </c>
      <c r="BU208" s="19">
        <f t="shared" si="210"/>
        <v>0</v>
      </c>
      <c r="BV208" s="19">
        <f t="shared" si="210"/>
        <v>0</v>
      </c>
      <c r="BW208" s="19">
        <f t="shared" si="210"/>
        <v>0</v>
      </c>
      <c r="BX208" s="19">
        <f t="shared" si="210"/>
        <v>0</v>
      </c>
      <c r="BY208" s="19">
        <f t="shared" si="210"/>
        <v>0</v>
      </c>
      <c r="BZ208" s="19">
        <f t="shared" si="210"/>
        <v>0</v>
      </c>
      <c r="CA208" s="19">
        <f t="shared" si="159"/>
        <v>0</v>
      </c>
      <c r="CB208" s="19">
        <f t="shared" si="210"/>
        <v>0</v>
      </c>
      <c r="CC208" s="19">
        <f t="shared" si="210"/>
        <v>0</v>
      </c>
      <c r="CD208" s="19">
        <f t="shared" si="210"/>
        <v>0</v>
      </c>
      <c r="CE208" s="19">
        <f t="shared" si="210"/>
        <v>0</v>
      </c>
      <c r="CF208" s="19">
        <f t="shared" si="210"/>
        <v>0</v>
      </c>
      <c r="CG208" s="19">
        <f t="shared" si="210"/>
        <v>0</v>
      </c>
      <c r="CH208" s="19">
        <f t="shared" si="210"/>
        <v>0</v>
      </c>
      <c r="CI208" s="19">
        <f t="shared" si="210"/>
        <v>0</v>
      </c>
      <c r="CJ208" s="19">
        <f t="shared" si="210"/>
        <v>0</v>
      </c>
      <c r="CK208" s="19">
        <f t="shared" si="210"/>
        <v>0</v>
      </c>
      <c r="CL208" s="19">
        <f t="shared" si="210"/>
        <v>0</v>
      </c>
      <c r="CM208" s="19">
        <f t="shared" si="210"/>
        <v>0</v>
      </c>
      <c r="CN208" s="19">
        <f t="shared" si="210"/>
        <v>0</v>
      </c>
      <c r="CO208" s="19">
        <f t="shared" si="210"/>
        <v>1050000</v>
      </c>
      <c r="CP208" s="19">
        <f t="shared" si="210"/>
        <v>1050000</v>
      </c>
      <c r="CQ208" s="19">
        <f t="shared" si="210"/>
        <v>1050000</v>
      </c>
      <c r="CR208" s="19">
        <f t="shared" si="210"/>
        <v>0</v>
      </c>
    </row>
    <row r="209" spans="1:96" ht="12.75">
      <c r="A209" s="20" t="s">
        <v>1</v>
      </c>
      <c r="B209" s="20" t="s">
        <v>1</v>
      </c>
      <c r="C209" s="20" t="s">
        <v>45</v>
      </c>
      <c r="D209" s="21" t="s">
        <v>241</v>
      </c>
      <c r="E209" s="22">
        <f aca="true" t="shared" si="211" ref="E209:E274">F209+BW209+CL209+CO209</f>
        <v>1050000</v>
      </c>
      <c r="F209" s="22">
        <f t="shared" si="146"/>
        <v>0</v>
      </c>
      <c r="G209" s="22">
        <f t="shared" si="147"/>
        <v>0</v>
      </c>
      <c r="H209" s="22">
        <v>0</v>
      </c>
      <c r="I209" s="22">
        <v>0</v>
      </c>
      <c r="J209" s="22">
        <f t="shared" si="148"/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f t="shared" si="149"/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f t="shared" si="150"/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f t="shared" si="151"/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0</v>
      </c>
      <c r="AW209" s="22">
        <v>0</v>
      </c>
      <c r="AX209" s="22">
        <v>0</v>
      </c>
      <c r="AY209" s="22">
        <f t="shared" si="152"/>
        <v>0</v>
      </c>
      <c r="AZ209" s="22">
        <f t="shared" si="153"/>
        <v>0</v>
      </c>
      <c r="BA209" s="22">
        <v>0</v>
      </c>
      <c r="BB209" s="22">
        <v>0</v>
      </c>
      <c r="BC209" s="22">
        <f t="shared" si="154"/>
        <v>0</v>
      </c>
      <c r="BD209" s="22">
        <v>0</v>
      </c>
      <c r="BE209" s="22">
        <v>0</v>
      </c>
      <c r="BF209" s="22">
        <v>0</v>
      </c>
      <c r="BG209" s="22">
        <v>0</v>
      </c>
      <c r="BH209" s="22">
        <f t="shared" si="155"/>
        <v>0</v>
      </c>
      <c r="BI209" s="22">
        <v>0</v>
      </c>
      <c r="BJ209" s="22">
        <f t="shared" si="156"/>
        <v>0</v>
      </c>
      <c r="BK209" s="22">
        <v>0</v>
      </c>
      <c r="BL209" s="22">
        <v>0</v>
      </c>
      <c r="BM209" s="22">
        <v>0</v>
      </c>
      <c r="BN209" s="22">
        <v>0</v>
      </c>
      <c r="BO209" s="22">
        <v>0</v>
      </c>
      <c r="BP209" s="22">
        <v>0</v>
      </c>
      <c r="BQ209" s="22">
        <v>0</v>
      </c>
      <c r="BR209" s="22">
        <v>0</v>
      </c>
      <c r="BS209" s="22">
        <v>0</v>
      </c>
      <c r="BT209" s="22">
        <v>0</v>
      </c>
      <c r="BU209" s="22">
        <f t="shared" si="157"/>
        <v>0</v>
      </c>
      <c r="BV209" s="22">
        <v>0</v>
      </c>
      <c r="BW209" s="22">
        <f>BX209+CK209+CI209</f>
        <v>0</v>
      </c>
      <c r="BX209" s="22">
        <f>BY209+CA209+CF209</f>
        <v>0</v>
      </c>
      <c r="BY209" s="22">
        <f t="shared" si="158"/>
        <v>0</v>
      </c>
      <c r="BZ209" s="22">
        <v>0</v>
      </c>
      <c r="CA209" s="22">
        <f t="shared" si="159"/>
        <v>0</v>
      </c>
      <c r="CB209" s="22">
        <v>0</v>
      </c>
      <c r="CC209" s="22">
        <v>0</v>
      </c>
      <c r="CD209" s="22">
        <v>0</v>
      </c>
      <c r="CE209" s="22">
        <v>0</v>
      </c>
      <c r="CF209" s="22">
        <f t="shared" si="160"/>
        <v>0</v>
      </c>
      <c r="CG209" s="22">
        <v>0</v>
      </c>
      <c r="CH209" s="22">
        <v>0</v>
      </c>
      <c r="CI209" s="22">
        <f t="shared" si="161"/>
        <v>0</v>
      </c>
      <c r="CJ209" s="22">
        <v>0</v>
      </c>
      <c r="CK209" s="22">
        <v>0</v>
      </c>
      <c r="CL209" s="22">
        <f>CM209</f>
        <v>0</v>
      </c>
      <c r="CM209" s="22">
        <f>CN209</f>
        <v>0</v>
      </c>
      <c r="CN209" s="22">
        <v>0</v>
      </c>
      <c r="CO209" s="22">
        <f t="shared" si="163"/>
        <v>1050000</v>
      </c>
      <c r="CP209" s="22">
        <f t="shared" si="164"/>
        <v>1050000</v>
      </c>
      <c r="CQ209" s="22">
        <v>1050000</v>
      </c>
      <c r="CR209" s="22">
        <v>0</v>
      </c>
    </row>
    <row r="210" spans="1:96" ht="12.75">
      <c r="A210" s="20"/>
      <c r="B210" s="20"/>
      <c r="C210" s="20"/>
      <c r="D210" s="21"/>
      <c r="E210" s="22">
        <f t="shared" si="211"/>
        <v>0</v>
      </c>
      <c r="F210" s="22">
        <f aca="true" t="shared" si="212" ref="F210:F275">G210+AY210</f>
        <v>0</v>
      </c>
      <c r="G210" s="22">
        <f aca="true" t="shared" si="213" ref="G210:G275">H210+I210+J210+Q210+T210+U210+V210+AE210</f>
        <v>0</v>
      </c>
      <c r="H210" s="22"/>
      <c r="I210" s="22"/>
      <c r="J210" s="22">
        <f aca="true" t="shared" si="214" ref="J210:J275">K210+L210+M210+N210+O210+P210</f>
        <v>0</v>
      </c>
      <c r="K210" s="22"/>
      <c r="L210" s="22"/>
      <c r="M210" s="22"/>
      <c r="N210" s="22"/>
      <c r="O210" s="22"/>
      <c r="P210" s="22"/>
      <c r="Q210" s="22">
        <f aca="true" t="shared" si="215" ref="Q210:Q275">R210+S210</f>
        <v>0</v>
      </c>
      <c r="R210" s="22"/>
      <c r="S210" s="22"/>
      <c r="T210" s="22"/>
      <c r="U210" s="22"/>
      <c r="V210" s="22">
        <f aca="true" t="shared" si="216" ref="V210:V275">SUM(W210:AD210)</f>
        <v>0</v>
      </c>
      <c r="W210" s="22"/>
      <c r="X210" s="22"/>
      <c r="Y210" s="22"/>
      <c r="Z210" s="22"/>
      <c r="AA210" s="22"/>
      <c r="AB210" s="22"/>
      <c r="AC210" s="22"/>
      <c r="AD210" s="22"/>
      <c r="AE210" s="22">
        <f aca="true" t="shared" si="217" ref="AE210:AE275">SUM(AF210:AX210)</f>
        <v>0</v>
      </c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>
        <f aca="true" t="shared" si="218" ref="AY210:AY275">AZ210+BC210+BG210+BH210+BJ210+BU210</f>
        <v>0</v>
      </c>
      <c r="AZ210" s="22">
        <f aca="true" t="shared" si="219" ref="AZ210:AZ275">BA210+BB210</f>
        <v>0</v>
      </c>
      <c r="BA210" s="22"/>
      <c r="BB210" s="22"/>
      <c r="BC210" s="22">
        <f aca="true" t="shared" si="220" ref="BC210:BC275">BD210+BE210+BF210</f>
        <v>0</v>
      </c>
      <c r="BD210" s="22"/>
      <c r="BE210" s="22"/>
      <c r="BF210" s="22"/>
      <c r="BG210" s="22"/>
      <c r="BH210" s="22">
        <f aca="true" t="shared" si="221" ref="BH210:BH275">BI210</f>
        <v>0</v>
      </c>
      <c r="BI210" s="22"/>
      <c r="BJ210" s="22">
        <f aca="true" t="shared" si="222" ref="BJ210:BJ275">SUM(BK210:BT210)</f>
        <v>0</v>
      </c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>
        <f aca="true" t="shared" si="223" ref="BU210:BU275">BV210</f>
        <v>0</v>
      </c>
      <c r="BV210" s="22"/>
      <c r="BW210" s="22">
        <f>BX210+CK210+CI210</f>
        <v>0</v>
      </c>
      <c r="BX210" s="22">
        <f>BY210+CA210+CF210</f>
        <v>0</v>
      </c>
      <c r="BY210" s="22">
        <f aca="true" t="shared" si="224" ref="BY210:BY275">BZ210</f>
        <v>0</v>
      </c>
      <c r="BZ210" s="22"/>
      <c r="CA210" s="22">
        <f aca="true" t="shared" si="225" ref="CA210:CA275">CB210+CC210+CD210+CE210</f>
        <v>0</v>
      </c>
      <c r="CB210" s="22"/>
      <c r="CC210" s="22"/>
      <c r="CD210" s="22"/>
      <c r="CE210" s="22"/>
      <c r="CF210" s="22">
        <f aca="true" t="shared" si="226" ref="CF210:CF275">CG210+CH210</f>
        <v>0</v>
      </c>
      <c r="CG210" s="22"/>
      <c r="CH210" s="22"/>
      <c r="CI210" s="22">
        <f aca="true" t="shared" si="227" ref="CI210:CI275">CJ210</f>
        <v>0</v>
      </c>
      <c r="CJ210" s="22"/>
      <c r="CK210" s="22"/>
      <c r="CL210" s="22">
        <f>CM210</f>
        <v>0</v>
      </c>
      <c r="CM210" s="22">
        <f>CN210</f>
        <v>0</v>
      </c>
      <c r="CN210" s="22"/>
      <c r="CO210" s="22">
        <f aca="true" t="shared" si="228" ref="CO210:CO275">CP210</f>
        <v>0</v>
      </c>
      <c r="CP210" s="22">
        <f aca="true" t="shared" si="229" ref="CP210:CP275">CQ210+CR210</f>
        <v>0</v>
      </c>
      <c r="CQ210" s="22"/>
      <c r="CR210" s="22"/>
    </row>
    <row r="211" spans="1:96" s="27" customFormat="1" ht="21" customHeight="1">
      <c r="A211" s="14" t="s">
        <v>242</v>
      </c>
      <c r="B211" s="14" t="s">
        <v>1</v>
      </c>
      <c r="C211" s="14" t="s">
        <v>1</v>
      </c>
      <c r="D211" s="15" t="s">
        <v>243</v>
      </c>
      <c r="E211" s="26">
        <f t="shared" si="211"/>
        <v>3878182</v>
      </c>
      <c r="F211" s="26">
        <f aca="true" t="shared" si="230" ref="F211:BQ212">F212</f>
        <v>0</v>
      </c>
      <c r="G211" s="26">
        <f t="shared" si="230"/>
        <v>0</v>
      </c>
      <c r="H211" s="26">
        <f t="shared" si="230"/>
        <v>0</v>
      </c>
      <c r="I211" s="26">
        <f t="shared" si="230"/>
        <v>0</v>
      </c>
      <c r="J211" s="26">
        <f t="shared" si="230"/>
        <v>0</v>
      </c>
      <c r="K211" s="26">
        <f t="shared" si="230"/>
        <v>0</v>
      </c>
      <c r="L211" s="26">
        <f t="shared" si="230"/>
        <v>0</v>
      </c>
      <c r="M211" s="26">
        <f t="shared" si="230"/>
        <v>0</v>
      </c>
      <c r="N211" s="26">
        <f t="shared" si="230"/>
        <v>0</v>
      </c>
      <c r="O211" s="26">
        <f t="shared" si="230"/>
        <v>0</v>
      </c>
      <c r="P211" s="26">
        <f t="shared" si="230"/>
        <v>0</v>
      </c>
      <c r="Q211" s="26">
        <f t="shared" si="230"/>
        <v>0</v>
      </c>
      <c r="R211" s="26">
        <f t="shared" si="230"/>
        <v>0</v>
      </c>
      <c r="S211" s="26">
        <f t="shared" si="230"/>
        <v>0</v>
      </c>
      <c r="T211" s="26">
        <f t="shared" si="230"/>
        <v>0</v>
      </c>
      <c r="U211" s="26">
        <f t="shared" si="230"/>
        <v>0</v>
      </c>
      <c r="V211" s="26">
        <f t="shared" si="230"/>
        <v>0</v>
      </c>
      <c r="W211" s="26">
        <f t="shared" si="230"/>
        <v>0</v>
      </c>
      <c r="X211" s="26">
        <f t="shared" si="230"/>
        <v>0</v>
      </c>
      <c r="Y211" s="26">
        <f t="shared" si="230"/>
        <v>0</v>
      </c>
      <c r="Z211" s="26">
        <f t="shared" si="230"/>
        <v>0</v>
      </c>
      <c r="AA211" s="26">
        <f t="shared" si="230"/>
        <v>0</v>
      </c>
      <c r="AB211" s="26">
        <f t="shared" si="230"/>
        <v>0</v>
      </c>
      <c r="AC211" s="26">
        <f t="shared" si="230"/>
        <v>0</v>
      </c>
      <c r="AD211" s="26">
        <f t="shared" si="230"/>
        <v>0</v>
      </c>
      <c r="AE211" s="26">
        <f t="shared" si="230"/>
        <v>0</v>
      </c>
      <c r="AF211" s="26">
        <f t="shared" si="230"/>
        <v>0</v>
      </c>
      <c r="AG211" s="26">
        <f t="shared" si="230"/>
        <v>0</v>
      </c>
      <c r="AH211" s="26">
        <f t="shared" si="230"/>
        <v>0</v>
      </c>
      <c r="AI211" s="26">
        <f t="shared" si="230"/>
        <v>0</v>
      </c>
      <c r="AJ211" s="26">
        <f t="shared" si="230"/>
        <v>0</v>
      </c>
      <c r="AK211" s="26">
        <f t="shared" si="230"/>
        <v>0</v>
      </c>
      <c r="AL211" s="26">
        <f t="shared" si="230"/>
        <v>0</v>
      </c>
      <c r="AM211" s="26">
        <f t="shared" si="230"/>
        <v>0</v>
      </c>
      <c r="AN211" s="26">
        <f t="shared" si="230"/>
        <v>0</v>
      </c>
      <c r="AO211" s="26">
        <f t="shared" si="230"/>
        <v>0</v>
      </c>
      <c r="AP211" s="26">
        <f t="shared" si="230"/>
        <v>0</v>
      </c>
      <c r="AQ211" s="26">
        <f t="shared" si="230"/>
        <v>0</v>
      </c>
      <c r="AR211" s="26">
        <f t="shared" si="230"/>
        <v>0</v>
      </c>
      <c r="AS211" s="26">
        <f t="shared" si="230"/>
        <v>0</v>
      </c>
      <c r="AT211" s="26">
        <f t="shared" si="230"/>
        <v>0</v>
      </c>
      <c r="AU211" s="26">
        <f t="shared" si="230"/>
        <v>0</v>
      </c>
      <c r="AV211" s="26">
        <f t="shared" si="230"/>
        <v>0</v>
      </c>
      <c r="AW211" s="26">
        <f t="shared" si="230"/>
        <v>0</v>
      </c>
      <c r="AX211" s="26">
        <f t="shared" si="230"/>
        <v>0</v>
      </c>
      <c r="AY211" s="26">
        <f t="shared" si="230"/>
        <v>0</v>
      </c>
      <c r="AZ211" s="26">
        <f t="shared" si="230"/>
        <v>0</v>
      </c>
      <c r="BA211" s="26">
        <f t="shared" si="230"/>
        <v>0</v>
      </c>
      <c r="BB211" s="26">
        <f t="shared" si="230"/>
        <v>0</v>
      </c>
      <c r="BC211" s="26">
        <f t="shared" si="230"/>
        <v>0</v>
      </c>
      <c r="BD211" s="26">
        <f t="shared" si="230"/>
        <v>0</v>
      </c>
      <c r="BE211" s="26">
        <f t="shared" si="230"/>
        <v>0</v>
      </c>
      <c r="BF211" s="26">
        <f t="shared" si="230"/>
        <v>0</v>
      </c>
      <c r="BG211" s="26">
        <f t="shared" si="230"/>
        <v>0</v>
      </c>
      <c r="BH211" s="26">
        <f t="shared" si="230"/>
        <v>0</v>
      </c>
      <c r="BI211" s="26">
        <f t="shared" si="230"/>
        <v>0</v>
      </c>
      <c r="BJ211" s="26">
        <f t="shared" si="230"/>
        <v>0</v>
      </c>
      <c r="BK211" s="26">
        <f t="shared" si="230"/>
        <v>0</v>
      </c>
      <c r="BL211" s="26">
        <f t="shared" si="230"/>
        <v>0</v>
      </c>
      <c r="BM211" s="26">
        <f t="shared" si="230"/>
        <v>0</v>
      </c>
      <c r="BN211" s="26">
        <f t="shared" si="230"/>
        <v>0</v>
      </c>
      <c r="BO211" s="26">
        <f t="shared" si="230"/>
        <v>0</v>
      </c>
      <c r="BP211" s="26">
        <f t="shared" si="230"/>
        <v>0</v>
      </c>
      <c r="BQ211" s="26">
        <f t="shared" si="230"/>
        <v>0</v>
      </c>
      <c r="BR211" s="26">
        <f aca="true" t="shared" si="231" ref="BR211:CR212">BR212</f>
        <v>0</v>
      </c>
      <c r="BS211" s="26">
        <f t="shared" si="231"/>
        <v>0</v>
      </c>
      <c r="BT211" s="26">
        <f t="shared" si="231"/>
        <v>0</v>
      </c>
      <c r="BU211" s="26">
        <f t="shared" si="231"/>
        <v>0</v>
      </c>
      <c r="BV211" s="26">
        <f t="shared" si="231"/>
        <v>0</v>
      </c>
      <c r="BW211" s="26">
        <f t="shared" si="231"/>
        <v>3878182</v>
      </c>
      <c r="BX211" s="26">
        <f t="shared" si="231"/>
        <v>0</v>
      </c>
      <c r="BY211" s="26">
        <f t="shared" si="231"/>
        <v>0</v>
      </c>
      <c r="BZ211" s="26">
        <f t="shared" si="231"/>
        <v>0</v>
      </c>
      <c r="CA211" s="26">
        <f t="shared" si="225"/>
        <v>0</v>
      </c>
      <c r="CB211" s="26">
        <f t="shared" si="231"/>
        <v>0</v>
      </c>
      <c r="CC211" s="26">
        <f t="shared" si="231"/>
        <v>0</v>
      </c>
      <c r="CD211" s="26">
        <f t="shared" si="231"/>
        <v>0</v>
      </c>
      <c r="CE211" s="26">
        <f t="shared" si="231"/>
        <v>0</v>
      </c>
      <c r="CF211" s="26">
        <f t="shared" si="231"/>
        <v>0</v>
      </c>
      <c r="CG211" s="26">
        <f t="shared" si="231"/>
        <v>0</v>
      </c>
      <c r="CH211" s="26">
        <f t="shared" si="231"/>
        <v>0</v>
      </c>
      <c r="CI211" s="26">
        <f t="shared" si="231"/>
        <v>3878182</v>
      </c>
      <c r="CJ211" s="26">
        <f t="shared" si="231"/>
        <v>3878182</v>
      </c>
      <c r="CK211" s="26">
        <f t="shared" si="231"/>
        <v>0</v>
      </c>
      <c r="CL211" s="26">
        <f t="shared" si="231"/>
        <v>0</v>
      </c>
      <c r="CM211" s="26">
        <f t="shared" si="231"/>
        <v>0</v>
      </c>
      <c r="CN211" s="26">
        <f t="shared" si="231"/>
        <v>0</v>
      </c>
      <c r="CO211" s="26">
        <f t="shared" si="231"/>
        <v>0</v>
      </c>
      <c r="CP211" s="26">
        <f t="shared" si="231"/>
        <v>0</v>
      </c>
      <c r="CQ211" s="26">
        <f t="shared" si="231"/>
        <v>0</v>
      </c>
      <c r="CR211" s="26">
        <f t="shared" si="231"/>
        <v>0</v>
      </c>
    </row>
    <row r="212" spans="1:96" s="33" customFormat="1" ht="12.75">
      <c r="A212" s="36" t="s">
        <v>244</v>
      </c>
      <c r="B212" s="36" t="s">
        <v>15</v>
      </c>
      <c r="C212" s="36" t="s">
        <v>1</v>
      </c>
      <c r="D212" s="44" t="s">
        <v>245</v>
      </c>
      <c r="E212" s="38">
        <f t="shared" si="211"/>
        <v>3878182</v>
      </c>
      <c r="F212" s="38">
        <f t="shared" si="230"/>
        <v>0</v>
      </c>
      <c r="G212" s="38">
        <f t="shared" si="230"/>
        <v>0</v>
      </c>
      <c r="H212" s="38">
        <f t="shared" si="230"/>
        <v>0</v>
      </c>
      <c r="I212" s="38">
        <f t="shared" si="230"/>
        <v>0</v>
      </c>
      <c r="J212" s="38">
        <f t="shared" si="230"/>
        <v>0</v>
      </c>
      <c r="K212" s="38">
        <f t="shared" si="230"/>
        <v>0</v>
      </c>
      <c r="L212" s="38">
        <f t="shared" si="230"/>
        <v>0</v>
      </c>
      <c r="M212" s="38">
        <f t="shared" si="230"/>
        <v>0</v>
      </c>
      <c r="N212" s="38">
        <f t="shared" si="230"/>
        <v>0</v>
      </c>
      <c r="O212" s="38">
        <f t="shared" si="230"/>
        <v>0</v>
      </c>
      <c r="P212" s="38">
        <f t="shared" si="230"/>
        <v>0</v>
      </c>
      <c r="Q212" s="38">
        <f t="shared" si="230"/>
        <v>0</v>
      </c>
      <c r="R212" s="38">
        <f t="shared" si="230"/>
        <v>0</v>
      </c>
      <c r="S212" s="38">
        <f t="shared" si="230"/>
        <v>0</v>
      </c>
      <c r="T212" s="38">
        <f t="shared" si="230"/>
        <v>0</v>
      </c>
      <c r="U212" s="38">
        <f t="shared" si="230"/>
        <v>0</v>
      </c>
      <c r="V212" s="38">
        <f t="shared" si="230"/>
        <v>0</v>
      </c>
      <c r="W212" s="38">
        <f t="shared" si="230"/>
        <v>0</v>
      </c>
      <c r="X212" s="38">
        <f t="shared" si="230"/>
        <v>0</v>
      </c>
      <c r="Y212" s="38">
        <f t="shared" si="230"/>
        <v>0</v>
      </c>
      <c r="Z212" s="38">
        <f t="shared" si="230"/>
        <v>0</v>
      </c>
      <c r="AA212" s="38">
        <f t="shared" si="230"/>
        <v>0</v>
      </c>
      <c r="AB212" s="38">
        <f t="shared" si="230"/>
        <v>0</v>
      </c>
      <c r="AC212" s="38">
        <f t="shared" si="230"/>
        <v>0</v>
      </c>
      <c r="AD212" s="38">
        <f t="shared" si="230"/>
        <v>0</v>
      </c>
      <c r="AE212" s="38">
        <f t="shared" si="230"/>
        <v>0</v>
      </c>
      <c r="AF212" s="38">
        <f t="shared" si="230"/>
        <v>0</v>
      </c>
      <c r="AG212" s="38">
        <f t="shared" si="230"/>
        <v>0</v>
      </c>
      <c r="AH212" s="38">
        <f t="shared" si="230"/>
        <v>0</v>
      </c>
      <c r="AI212" s="38">
        <f t="shared" si="230"/>
        <v>0</v>
      </c>
      <c r="AJ212" s="38">
        <f t="shared" si="230"/>
        <v>0</v>
      </c>
      <c r="AK212" s="38">
        <f t="shared" si="230"/>
        <v>0</v>
      </c>
      <c r="AL212" s="38">
        <f t="shared" si="230"/>
        <v>0</v>
      </c>
      <c r="AM212" s="38">
        <f t="shared" si="230"/>
        <v>0</v>
      </c>
      <c r="AN212" s="38">
        <f t="shared" si="230"/>
        <v>0</v>
      </c>
      <c r="AO212" s="38">
        <f t="shared" si="230"/>
        <v>0</v>
      </c>
      <c r="AP212" s="38">
        <f t="shared" si="230"/>
        <v>0</v>
      </c>
      <c r="AQ212" s="38">
        <f t="shared" si="230"/>
        <v>0</v>
      </c>
      <c r="AR212" s="38">
        <f t="shared" si="230"/>
        <v>0</v>
      </c>
      <c r="AS212" s="38">
        <f t="shared" si="230"/>
        <v>0</v>
      </c>
      <c r="AT212" s="38">
        <f t="shared" si="230"/>
        <v>0</v>
      </c>
      <c r="AU212" s="38">
        <f t="shared" si="230"/>
        <v>0</v>
      </c>
      <c r="AV212" s="38">
        <f t="shared" si="230"/>
        <v>0</v>
      </c>
      <c r="AW212" s="38">
        <f t="shared" si="230"/>
        <v>0</v>
      </c>
      <c r="AX212" s="38">
        <f t="shared" si="230"/>
        <v>0</v>
      </c>
      <c r="AY212" s="38">
        <f t="shared" si="230"/>
        <v>0</v>
      </c>
      <c r="AZ212" s="38">
        <f t="shared" si="230"/>
        <v>0</v>
      </c>
      <c r="BA212" s="38">
        <f t="shared" si="230"/>
        <v>0</v>
      </c>
      <c r="BB212" s="38">
        <f t="shared" si="230"/>
        <v>0</v>
      </c>
      <c r="BC212" s="38">
        <f t="shared" si="230"/>
        <v>0</v>
      </c>
      <c r="BD212" s="38">
        <f t="shared" si="230"/>
        <v>0</v>
      </c>
      <c r="BE212" s="38">
        <f t="shared" si="230"/>
        <v>0</v>
      </c>
      <c r="BF212" s="38">
        <f t="shared" si="230"/>
        <v>0</v>
      </c>
      <c r="BG212" s="38">
        <f t="shared" si="230"/>
        <v>0</v>
      </c>
      <c r="BH212" s="38">
        <f t="shared" si="230"/>
        <v>0</v>
      </c>
      <c r="BI212" s="38">
        <f t="shared" si="230"/>
        <v>0</v>
      </c>
      <c r="BJ212" s="38">
        <f t="shared" si="230"/>
        <v>0</v>
      </c>
      <c r="BK212" s="38">
        <f t="shared" si="230"/>
        <v>0</v>
      </c>
      <c r="BL212" s="38">
        <f t="shared" si="230"/>
        <v>0</v>
      </c>
      <c r="BM212" s="38">
        <f t="shared" si="230"/>
        <v>0</v>
      </c>
      <c r="BN212" s="38">
        <f t="shared" si="230"/>
        <v>0</v>
      </c>
      <c r="BO212" s="38">
        <f t="shared" si="230"/>
        <v>0</v>
      </c>
      <c r="BP212" s="38">
        <f t="shared" si="230"/>
        <v>0</v>
      </c>
      <c r="BQ212" s="38">
        <f t="shared" si="230"/>
        <v>0</v>
      </c>
      <c r="BR212" s="38">
        <f t="shared" si="231"/>
        <v>0</v>
      </c>
      <c r="BS212" s="38">
        <f t="shared" si="231"/>
        <v>0</v>
      </c>
      <c r="BT212" s="38">
        <f t="shared" si="231"/>
        <v>0</v>
      </c>
      <c r="BU212" s="38">
        <f t="shared" si="231"/>
        <v>0</v>
      </c>
      <c r="BV212" s="38">
        <f t="shared" si="231"/>
        <v>0</v>
      </c>
      <c r="BW212" s="38">
        <f t="shared" si="231"/>
        <v>3878182</v>
      </c>
      <c r="BX212" s="38">
        <f t="shared" si="231"/>
        <v>0</v>
      </c>
      <c r="BY212" s="38">
        <f t="shared" si="231"/>
        <v>0</v>
      </c>
      <c r="BZ212" s="38">
        <f t="shared" si="231"/>
        <v>0</v>
      </c>
      <c r="CA212" s="38">
        <f t="shared" si="225"/>
        <v>0</v>
      </c>
      <c r="CB212" s="38">
        <f t="shared" si="231"/>
        <v>0</v>
      </c>
      <c r="CC212" s="38">
        <f t="shared" si="231"/>
        <v>0</v>
      </c>
      <c r="CD212" s="38">
        <f t="shared" si="231"/>
        <v>0</v>
      </c>
      <c r="CE212" s="38">
        <f t="shared" si="231"/>
        <v>0</v>
      </c>
      <c r="CF212" s="38">
        <f t="shared" si="231"/>
        <v>0</v>
      </c>
      <c r="CG212" s="38">
        <f t="shared" si="231"/>
        <v>0</v>
      </c>
      <c r="CH212" s="38">
        <f t="shared" si="231"/>
        <v>0</v>
      </c>
      <c r="CI212" s="38">
        <f t="shared" si="231"/>
        <v>3878182</v>
      </c>
      <c r="CJ212" s="38">
        <f t="shared" si="231"/>
        <v>3878182</v>
      </c>
      <c r="CK212" s="38">
        <f t="shared" si="231"/>
        <v>0</v>
      </c>
      <c r="CL212" s="38">
        <f t="shared" si="231"/>
        <v>0</v>
      </c>
      <c r="CM212" s="38">
        <f t="shared" si="231"/>
        <v>0</v>
      </c>
      <c r="CN212" s="38">
        <f t="shared" si="231"/>
        <v>0</v>
      </c>
      <c r="CO212" s="38">
        <f t="shared" si="231"/>
        <v>0</v>
      </c>
      <c r="CP212" s="38">
        <f t="shared" si="231"/>
        <v>0</v>
      </c>
      <c r="CQ212" s="38">
        <f t="shared" si="231"/>
        <v>0</v>
      </c>
      <c r="CR212" s="38">
        <f t="shared" si="231"/>
        <v>0</v>
      </c>
    </row>
    <row r="213" spans="1:96" s="42" customFormat="1" ht="12.75">
      <c r="A213" s="39" t="s">
        <v>1</v>
      </c>
      <c r="B213" s="39" t="s">
        <v>1</v>
      </c>
      <c r="C213" s="39" t="s">
        <v>43</v>
      </c>
      <c r="D213" s="43" t="s">
        <v>246</v>
      </c>
      <c r="E213" s="41">
        <f t="shared" si="211"/>
        <v>3878182</v>
      </c>
      <c r="F213" s="41">
        <f t="shared" si="212"/>
        <v>0</v>
      </c>
      <c r="G213" s="41">
        <f t="shared" si="213"/>
        <v>0</v>
      </c>
      <c r="H213" s="41">
        <v>0</v>
      </c>
      <c r="I213" s="41">
        <v>0</v>
      </c>
      <c r="J213" s="41">
        <f t="shared" si="214"/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f t="shared" si="215"/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f t="shared" si="216"/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f t="shared" si="217"/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f t="shared" si="218"/>
        <v>0</v>
      </c>
      <c r="AZ213" s="41">
        <f t="shared" si="219"/>
        <v>0</v>
      </c>
      <c r="BA213" s="41">
        <v>0</v>
      </c>
      <c r="BB213" s="41">
        <v>0</v>
      </c>
      <c r="BC213" s="41">
        <f t="shared" si="220"/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f t="shared" si="221"/>
        <v>0</v>
      </c>
      <c r="BI213" s="41">
        <v>0</v>
      </c>
      <c r="BJ213" s="41">
        <f t="shared" si="222"/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0</v>
      </c>
      <c r="BT213" s="41">
        <v>0</v>
      </c>
      <c r="BU213" s="41">
        <f t="shared" si="223"/>
        <v>0</v>
      </c>
      <c r="BV213" s="41">
        <v>0</v>
      </c>
      <c r="BW213" s="41">
        <f>BX213+CK213+CI213</f>
        <v>3878182</v>
      </c>
      <c r="BX213" s="41">
        <f>BY213+CA213+CF213</f>
        <v>0</v>
      </c>
      <c r="BY213" s="41">
        <f t="shared" si="224"/>
        <v>0</v>
      </c>
      <c r="BZ213" s="41">
        <v>0</v>
      </c>
      <c r="CA213" s="41">
        <f t="shared" si="225"/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f t="shared" si="226"/>
        <v>0</v>
      </c>
      <c r="CG213" s="41">
        <v>0</v>
      </c>
      <c r="CH213" s="41">
        <v>0</v>
      </c>
      <c r="CI213" s="41">
        <f t="shared" si="227"/>
        <v>3878182</v>
      </c>
      <c r="CJ213" s="41">
        <v>3878182</v>
      </c>
      <c r="CK213" s="41">
        <v>0</v>
      </c>
      <c r="CL213" s="41">
        <f>CM213</f>
        <v>0</v>
      </c>
      <c r="CM213" s="41">
        <f>CN213</f>
        <v>0</v>
      </c>
      <c r="CN213" s="41">
        <v>0</v>
      </c>
      <c r="CO213" s="41">
        <f t="shared" si="228"/>
        <v>0</v>
      </c>
      <c r="CP213" s="41">
        <f t="shared" si="229"/>
        <v>0</v>
      </c>
      <c r="CQ213" s="41">
        <v>0</v>
      </c>
      <c r="CR213" s="41">
        <v>0</v>
      </c>
    </row>
    <row r="214" spans="1:96" ht="12.75">
      <c r="A214" s="20"/>
      <c r="B214" s="20"/>
      <c r="C214" s="20"/>
      <c r="D214" s="21"/>
      <c r="E214" s="22">
        <f t="shared" si="211"/>
        <v>0</v>
      </c>
      <c r="F214" s="22">
        <f t="shared" si="212"/>
        <v>0</v>
      </c>
      <c r="G214" s="22">
        <f t="shared" si="213"/>
        <v>0</v>
      </c>
      <c r="H214" s="22"/>
      <c r="I214" s="22"/>
      <c r="J214" s="22">
        <f t="shared" si="214"/>
        <v>0</v>
      </c>
      <c r="K214" s="22"/>
      <c r="L214" s="22"/>
      <c r="M214" s="22"/>
      <c r="N214" s="22"/>
      <c r="O214" s="22"/>
      <c r="P214" s="22"/>
      <c r="Q214" s="22">
        <f t="shared" si="215"/>
        <v>0</v>
      </c>
      <c r="R214" s="22"/>
      <c r="S214" s="22"/>
      <c r="T214" s="22"/>
      <c r="U214" s="22"/>
      <c r="V214" s="22">
        <f t="shared" si="216"/>
        <v>0</v>
      </c>
      <c r="W214" s="22"/>
      <c r="X214" s="22"/>
      <c r="Y214" s="22"/>
      <c r="Z214" s="22"/>
      <c r="AA214" s="22"/>
      <c r="AB214" s="22"/>
      <c r="AC214" s="22"/>
      <c r="AD214" s="22"/>
      <c r="AE214" s="22">
        <f t="shared" si="217"/>
        <v>0</v>
      </c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>
        <f t="shared" si="218"/>
        <v>0</v>
      </c>
      <c r="AZ214" s="22">
        <f t="shared" si="219"/>
        <v>0</v>
      </c>
      <c r="BA214" s="22"/>
      <c r="BB214" s="22"/>
      <c r="BC214" s="22">
        <f t="shared" si="220"/>
        <v>0</v>
      </c>
      <c r="BD214" s="22"/>
      <c r="BE214" s="22"/>
      <c r="BF214" s="22"/>
      <c r="BG214" s="22"/>
      <c r="BH214" s="22">
        <f t="shared" si="221"/>
        <v>0</v>
      </c>
      <c r="BI214" s="22"/>
      <c r="BJ214" s="22">
        <f t="shared" si="222"/>
        <v>0</v>
      </c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>
        <f t="shared" si="223"/>
        <v>0</v>
      </c>
      <c r="BV214" s="22"/>
      <c r="BW214" s="22">
        <f>BX214+CK214+CI214</f>
        <v>0</v>
      </c>
      <c r="BX214" s="22">
        <f>BY214+CA214+CF214</f>
        <v>0</v>
      </c>
      <c r="BY214" s="22">
        <f t="shared" si="224"/>
        <v>0</v>
      </c>
      <c r="BZ214" s="22"/>
      <c r="CA214" s="22">
        <f t="shared" si="225"/>
        <v>0</v>
      </c>
      <c r="CB214" s="22"/>
      <c r="CC214" s="22"/>
      <c r="CD214" s="22"/>
      <c r="CE214" s="22"/>
      <c r="CF214" s="22">
        <f t="shared" si="226"/>
        <v>0</v>
      </c>
      <c r="CG214" s="22"/>
      <c r="CH214" s="22"/>
      <c r="CI214" s="22">
        <f t="shared" si="227"/>
        <v>0</v>
      </c>
      <c r="CJ214" s="22"/>
      <c r="CK214" s="22"/>
      <c r="CL214" s="22">
        <f>CM214</f>
        <v>0</v>
      </c>
      <c r="CM214" s="22">
        <f>CN214</f>
        <v>0</v>
      </c>
      <c r="CN214" s="22"/>
      <c r="CO214" s="22">
        <f t="shared" si="228"/>
        <v>0</v>
      </c>
      <c r="CP214" s="22">
        <f t="shared" si="229"/>
        <v>0</v>
      </c>
      <c r="CQ214" s="22"/>
      <c r="CR214" s="22"/>
    </row>
    <row r="215" spans="1:96" s="27" customFormat="1" ht="20.25" customHeight="1">
      <c r="A215" s="14" t="s">
        <v>247</v>
      </c>
      <c r="B215" s="14" t="s">
        <v>1</v>
      </c>
      <c r="C215" s="14" t="s">
        <v>1</v>
      </c>
      <c r="D215" s="15" t="s">
        <v>525</v>
      </c>
      <c r="E215" s="16">
        <f t="shared" si="211"/>
        <v>234163287</v>
      </c>
      <c r="F215" s="16">
        <f aca="true" t="shared" si="232" ref="F215:BQ215">F216</f>
        <v>234163287</v>
      </c>
      <c r="G215" s="16">
        <f t="shared" si="232"/>
        <v>0</v>
      </c>
      <c r="H215" s="16">
        <f t="shared" si="232"/>
        <v>0</v>
      </c>
      <c r="I215" s="16">
        <f t="shared" si="232"/>
        <v>0</v>
      </c>
      <c r="J215" s="16">
        <f t="shared" si="232"/>
        <v>0</v>
      </c>
      <c r="K215" s="16">
        <f t="shared" si="232"/>
        <v>0</v>
      </c>
      <c r="L215" s="16">
        <f t="shared" si="232"/>
        <v>0</v>
      </c>
      <c r="M215" s="16">
        <f t="shared" si="232"/>
        <v>0</v>
      </c>
      <c r="N215" s="16">
        <f t="shared" si="232"/>
        <v>0</v>
      </c>
      <c r="O215" s="16">
        <f t="shared" si="232"/>
        <v>0</v>
      </c>
      <c r="P215" s="16">
        <f t="shared" si="232"/>
        <v>0</v>
      </c>
      <c r="Q215" s="16">
        <f t="shared" si="232"/>
        <v>0</v>
      </c>
      <c r="R215" s="16">
        <f t="shared" si="232"/>
        <v>0</v>
      </c>
      <c r="S215" s="16">
        <f t="shared" si="232"/>
        <v>0</v>
      </c>
      <c r="T215" s="16">
        <f t="shared" si="232"/>
        <v>0</v>
      </c>
      <c r="U215" s="16">
        <f t="shared" si="232"/>
        <v>0</v>
      </c>
      <c r="V215" s="16">
        <f t="shared" si="232"/>
        <v>0</v>
      </c>
      <c r="W215" s="16">
        <f t="shared" si="232"/>
        <v>0</v>
      </c>
      <c r="X215" s="16">
        <f t="shared" si="232"/>
        <v>0</v>
      </c>
      <c r="Y215" s="16">
        <f t="shared" si="232"/>
        <v>0</v>
      </c>
      <c r="Z215" s="16">
        <f t="shared" si="232"/>
        <v>0</v>
      </c>
      <c r="AA215" s="16">
        <f t="shared" si="232"/>
        <v>0</v>
      </c>
      <c r="AB215" s="16">
        <f t="shared" si="232"/>
        <v>0</v>
      </c>
      <c r="AC215" s="16">
        <f t="shared" si="232"/>
        <v>0</v>
      </c>
      <c r="AD215" s="16">
        <f t="shared" si="232"/>
        <v>0</v>
      </c>
      <c r="AE215" s="16">
        <f t="shared" si="232"/>
        <v>0</v>
      </c>
      <c r="AF215" s="16">
        <f t="shared" si="232"/>
        <v>0</v>
      </c>
      <c r="AG215" s="16">
        <f t="shared" si="232"/>
        <v>0</v>
      </c>
      <c r="AH215" s="16">
        <f t="shared" si="232"/>
        <v>0</v>
      </c>
      <c r="AI215" s="16">
        <f t="shared" si="232"/>
        <v>0</v>
      </c>
      <c r="AJ215" s="16">
        <f t="shared" si="232"/>
        <v>0</v>
      </c>
      <c r="AK215" s="16">
        <f t="shared" si="232"/>
        <v>0</v>
      </c>
      <c r="AL215" s="16">
        <f t="shared" si="232"/>
        <v>0</v>
      </c>
      <c r="AM215" s="16">
        <f t="shared" si="232"/>
        <v>0</v>
      </c>
      <c r="AN215" s="16">
        <f t="shared" si="232"/>
        <v>0</v>
      </c>
      <c r="AO215" s="16">
        <f t="shared" si="232"/>
        <v>0</v>
      </c>
      <c r="AP215" s="16">
        <f t="shared" si="232"/>
        <v>0</v>
      </c>
      <c r="AQ215" s="16">
        <f t="shared" si="232"/>
        <v>0</v>
      </c>
      <c r="AR215" s="16">
        <f t="shared" si="232"/>
        <v>0</v>
      </c>
      <c r="AS215" s="16">
        <f t="shared" si="232"/>
        <v>0</v>
      </c>
      <c r="AT215" s="16">
        <f t="shared" si="232"/>
        <v>0</v>
      </c>
      <c r="AU215" s="16">
        <f t="shared" si="232"/>
        <v>0</v>
      </c>
      <c r="AV215" s="16">
        <f t="shared" si="232"/>
        <v>0</v>
      </c>
      <c r="AW215" s="16">
        <f t="shared" si="232"/>
        <v>0</v>
      </c>
      <c r="AX215" s="16">
        <f t="shared" si="232"/>
        <v>0</v>
      </c>
      <c r="AY215" s="16">
        <f t="shared" si="232"/>
        <v>234163287</v>
      </c>
      <c r="AZ215" s="16">
        <f t="shared" si="232"/>
        <v>461285</v>
      </c>
      <c r="BA215" s="16">
        <f t="shared" si="232"/>
        <v>461285</v>
      </c>
      <c r="BB215" s="16">
        <f t="shared" si="232"/>
        <v>0</v>
      </c>
      <c r="BC215" s="16">
        <f t="shared" si="232"/>
        <v>0</v>
      </c>
      <c r="BD215" s="16">
        <f t="shared" si="232"/>
        <v>0</v>
      </c>
      <c r="BE215" s="16">
        <f t="shared" si="232"/>
        <v>0</v>
      </c>
      <c r="BF215" s="16">
        <f t="shared" si="232"/>
        <v>0</v>
      </c>
      <c r="BG215" s="16">
        <f t="shared" si="232"/>
        <v>233702002</v>
      </c>
      <c r="BH215" s="16">
        <f t="shared" si="232"/>
        <v>0</v>
      </c>
      <c r="BI215" s="16">
        <f t="shared" si="232"/>
        <v>0</v>
      </c>
      <c r="BJ215" s="16">
        <f t="shared" si="232"/>
        <v>0</v>
      </c>
      <c r="BK215" s="16">
        <f t="shared" si="232"/>
        <v>0</v>
      </c>
      <c r="BL215" s="16">
        <f t="shared" si="232"/>
        <v>0</v>
      </c>
      <c r="BM215" s="16">
        <f t="shared" si="232"/>
        <v>0</v>
      </c>
      <c r="BN215" s="16">
        <f t="shared" si="232"/>
        <v>0</v>
      </c>
      <c r="BO215" s="16">
        <f t="shared" si="232"/>
        <v>0</v>
      </c>
      <c r="BP215" s="16">
        <f t="shared" si="232"/>
        <v>0</v>
      </c>
      <c r="BQ215" s="16">
        <f t="shared" si="232"/>
        <v>0</v>
      </c>
      <c r="BR215" s="16">
        <f aca="true" t="shared" si="233" ref="BR215:CR215">BR216</f>
        <v>0</v>
      </c>
      <c r="BS215" s="16">
        <f t="shared" si="233"/>
        <v>0</v>
      </c>
      <c r="BT215" s="16">
        <f t="shared" si="233"/>
        <v>0</v>
      </c>
      <c r="BU215" s="16">
        <f t="shared" si="233"/>
        <v>0</v>
      </c>
      <c r="BV215" s="16">
        <f t="shared" si="233"/>
        <v>0</v>
      </c>
      <c r="BW215" s="16">
        <f t="shared" si="233"/>
        <v>0</v>
      </c>
      <c r="BX215" s="16">
        <f t="shared" si="233"/>
        <v>0</v>
      </c>
      <c r="BY215" s="16">
        <f t="shared" si="233"/>
        <v>0</v>
      </c>
      <c r="BZ215" s="16">
        <f t="shared" si="233"/>
        <v>0</v>
      </c>
      <c r="CA215" s="16">
        <f t="shared" si="225"/>
        <v>0</v>
      </c>
      <c r="CB215" s="16">
        <f t="shared" si="233"/>
        <v>0</v>
      </c>
      <c r="CC215" s="16">
        <f t="shared" si="233"/>
        <v>0</v>
      </c>
      <c r="CD215" s="16">
        <f t="shared" si="233"/>
        <v>0</v>
      </c>
      <c r="CE215" s="16">
        <f t="shared" si="233"/>
        <v>0</v>
      </c>
      <c r="CF215" s="16">
        <f t="shared" si="233"/>
        <v>0</v>
      </c>
      <c r="CG215" s="16">
        <f t="shared" si="233"/>
        <v>0</v>
      </c>
      <c r="CH215" s="16">
        <f t="shared" si="233"/>
        <v>0</v>
      </c>
      <c r="CI215" s="16">
        <f t="shared" si="233"/>
        <v>0</v>
      </c>
      <c r="CJ215" s="16">
        <f t="shared" si="233"/>
        <v>0</v>
      </c>
      <c r="CK215" s="16">
        <f t="shared" si="233"/>
        <v>0</v>
      </c>
      <c r="CL215" s="16">
        <f t="shared" si="233"/>
        <v>0</v>
      </c>
      <c r="CM215" s="16">
        <f t="shared" si="233"/>
        <v>0</v>
      </c>
      <c r="CN215" s="16">
        <f t="shared" si="233"/>
        <v>0</v>
      </c>
      <c r="CO215" s="16">
        <f t="shared" si="233"/>
        <v>0</v>
      </c>
      <c r="CP215" s="16">
        <f t="shared" si="233"/>
        <v>0</v>
      </c>
      <c r="CQ215" s="16">
        <f t="shared" si="233"/>
        <v>0</v>
      </c>
      <c r="CR215" s="16">
        <f t="shared" si="233"/>
        <v>0</v>
      </c>
    </row>
    <row r="216" spans="1:96" s="12" customFormat="1" ht="12.75">
      <c r="A216" s="17" t="s">
        <v>248</v>
      </c>
      <c r="B216" s="17" t="s">
        <v>3</v>
      </c>
      <c r="C216" s="17" t="s">
        <v>1</v>
      </c>
      <c r="D216" s="18" t="s">
        <v>249</v>
      </c>
      <c r="E216" s="19">
        <f t="shared" si="211"/>
        <v>234163287</v>
      </c>
      <c r="F216" s="19">
        <f aca="true" t="shared" si="234" ref="F216:BQ216">F217+F218</f>
        <v>234163287</v>
      </c>
      <c r="G216" s="19">
        <f t="shared" si="234"/>
        <v>0</v>
      </c>
      <c r="H216" s="19">
        <f t="shared" si="234"/>
        <v>0</v>
      </c>
      <c r="I216" s="19">
        <f t="shared" si="234"/>
        <v>0</v>
      </c>
      <c r="J216" s="19">
        <f t="shared" si="234"/>
        <v>0</v>
      </c>
      <c r="K216" s="19">
        <f t="shared" si="234"/>
        <v>0</v>
      </c>
      <c r="L216" s="19">
        <f t="shared" si="234"/>
        <v>0</v>
      </c>
      <c r="M216" s="19">
        <f t="shared" si="234"/>
        <v>0</v>
      </c>
      <c r="N216" s="19">
        <f t="shared" si="234"/>
        <v>0</v>
      </c>
      <c r="O216" s="19">
        <f t="shared" si="234"/>
        <v>0</v>
      </c>
      <c r="P216" s="19">
        <f t="shared" si="234"/>
        <v>0</v>
      </c>
      <c r="Q216" s="19">
        <f t="shared" si="234"/>
        <v>0</v>
      </c>
      <c r="R216" s="19">
        <f t="shared" si="234"/>
        <v>0</v>
      </c>
      <c r="S216" s="19">
        <f t="shared" si="234"/>
        <v>0</v>
      </c>
      <c r="T216" s="19">
        <f t="shared" si="234"/>
        <v>0</v>
      </c>
      <c r="U216" s="19">
        <f t="shared" si="234"/>
        <v>0</v>
      </c>
      <c r="V216" s="19">
        <f t="shared" si="234"/>
        <v>0</v>
      </c>
      <c r="W216" s="19">
        <f t="shared" si="234"/>
        <v>0</v>
      </c>
      <c r="X216" s="19">
        <f t="shared" si="234"/>
        <v>0</v>
      </c>
      <c r="Y216" s="19">
        <f t="shared" si="234"/>
        <v>0</v>
      </c>
      <c r="Z216" s="19">
        <f t="shared" si="234"/>
        <v>0</v>
      </c>
      <c r="AA216" s="19">
        <f t="shared" si="234"/>
        <v>0</v>
      </c>
      <c r="AB216" s="19">
        <f t="shared" si="234"/>
        <v>0</v>
      </c>
      <c r="AC216" s="19">
        <f t="shared" si="234"/>
        <v>0</v>
      </c>
      <c r="AD216" s="19">
        <f t="shared" si="234"/>
        <v>0</v>
      </c>
      <c r="AE216" s="19">
        <f t="shared" si="234"/>
        <v>0</v>
      </c>
      <c r="AF216" s="19">
        <f t="shared" si="234"/>
        <v>0</v>
      </c>
      <c r="AG216" s="19">
        <f t="shared" si="234"/>
        <v>0</v>
      </c>
      <c r="AH216" s="19">
        <f t="shared" si="234"/>
        <v>0</v>
      </c>
      <c r="AI216" s="19">
        <f t="shared" si="234"/>
        <v>0</v>
      </c>
      <c r="AJ216" s="19">
        <f t="shared" si="234"/>
        <v>0</v>
      </c>
      <c r="AK216" s="19">
        <f t="shared" si="234"/>
        <v>0</v>
      </c>
      <c r="AL216" s="19">
        <f t="shared" si="234"/>
        <v>0</v>
      </c>
      <c r="AM216" s="19">
        <f t="shared" si="234"/>
        <v>0</v>
      </c>
      <c r="AN216" s="19">
        <f t="shared" si="234"/>
        <v>0</v>
      </c>
      <c r="AO216" s="19">
        <f t="shared" si="234"/>
        <v>0</v>
      </c>
      <c r="AP216" s="19">
        <f t="shared" si="234"/>
        <v>0</v>
      </c>
      <c r="AQ216" s="19">
        <f t="shared" si="234"/>
        <v>0</v>
      </c>
      <c r="AR216" s="19">
        <f t="shared" si="234"/>
        <v>0</v>
      </c>
      <c r="AS216" s="19">
        <f t="shared" si="234"/>
        <v>0</v>
      </c>
      <c r="AT216" s="19">
        <f t="shared" si="234"/>
        <v>0</v>
      </c>
      <c r="AU216" s="19">
        <f t="shared" si="234"/>
        <v>0</v>
      </c>
      <c r="AV216" s="19">
        <f t="shared" si="234"/>
        <v>0</v>
      </c>
      <c r="AW216" s="19">
        <f t="shared" si="234"/>
        <v>0</v>
      </c>
      <c r="AX216" s="19">
        <f t="shared" si="234"/>
        <v>0</v>
      </c>
      <c r="AY216" s="19">
        <f t="shared" si="234"/>
        <v>234163287</v>
      </c>
      <c r="AZ216" s="19">
        <f t="shared" si="234"/>
        <v>461285</v>
      </c>
      <c r="BA216" s="19">
        <f t="shared" si="234"/>
        <v>461285</v>
      </c>
      <c r="BB216" s="19">
        <f t="shared" si="234"/>
        <v>0</v>
      </c>
      <c r="BC216" s="19">
        <f t="shared" si="234"/>
        <v>0</v>
      </c>
      <c r="BD216" s="19">
        <f t="shared" si="234"/>
        <v>0</v>
      </c>
      <c r="BE216" s="19">
        <f t="shared" si="234"/>
        <v>0</v>
      </c>
      <c r="BF216" s="19">
        <f t="shared" si="234"/>
        <v>0</v>
      </c>
      <c r="BG216" s="19">
        <f t="shared" si="234"/>
        <v>233702002</v>
      </c>
      <c r="BH216" s="19">
        <f t="shared" si="234"/>
        <v>0</v>
      </c>
      <c r="BI216" s="19">
        <f t="shared" si="234"/>
        <v>0</v>
      </c>
      <c r="BJ216" s="19">
        <f t="shared" si="234"/>
        <v>0</v>
      </c>
      <c r="BK216" s="19">
        <f t="shared" si="234"/>
        <v>0</v>
      </c>
      <c r="BL216" s="19">
        <f t="shared" si="234"/>
        <v>0</v>
      </c>
      <c r="BM216" s="19">
        <f t="shared" si="234"/>
        <v>0</v>
      </c>
      <c r="BN216" s="19">
        <f t="shared" si="234"/>
        <v>0</v>
      </c>
      <c r="BO216" s="19">
        <f t="shared" si="234"/>
        <v>0</v>
      </c>
      <c r="BP216" s="19">
        <f t="shared" si="234"/>
        <v>0</v>
      </c>
      <c r="BQ216" s="19">
        <f t="shared" si="234"/>
        <v>0</v>
      </c>
      <c r="BR216" s="19">
        <f aca="true" t="shared" si="235" ref="BR216:CR216">BR217+BR218</f>
        <v>0</v>
      </c>
      <c r="BS216" s="19">
        <f t="shared" si="235"/>
        <v>0</v>
      </c>
      <c r="BT216" s="19">
        <f t="shared" si="235"/>
        <v>0</v>
      </c>
      <c r="BU216" s="19">
        <f t="shared" si="235"/>
        <v>0</v>
      </c>
      <c r="BV216" s="19">
        <f t="shared" si="235"/>
        <v>0</v>
      </c>
      <c r="BW216" s="19">
        <f t="shared" si="235"/>
        <v>0</v>
      </c>
      <c r="BX216" s="19">
        <f t="shared" si="235"/>
        <v>0</v>
      </c>
      <c r="BY216" s="19">
        <f t="shared" si="235"/>
        <v>0</v>
      </c>
      <c r="BZ216" s="19">
        <f t="shared" si="235"/>
        <v>0</v>
      </c>
      <c r="CA216" s="19">
        <f t="shared" si="225"/>
        <v>0</v>
      </c>
      <c r="CB216" s="19">
        <f t="shared" si="235"/>
        <v>0</v>
      </c>
      <c r="CC216" s="19">
        <f t="shared" si="235"/>
        <v>0</v>
      </c>
      <c r="CD216" s="19">
        <f t="shared" si="235"/>
        <v>0</v>
      </c>
      <c r="CE216" s="19">
        <f t="shared" si="235"/>
        <v>0</v>
      </c>
      <c r="CF216" s="19">
        <f t="shared" si="235"/>
        <v>0</v>
      </c>
      <c r="CG216" s="19">
        <f t="shared" si="235"/>
        <v>0</v>
      </c>
      <c r="CH216" s="19">
        <f t="shared" si="235"/>
        <v>0</v>
      </c>
      <c r="CI216" s="19">
        <f t="shared" si="235"/>
        <v>0</v>
      </c>
      <c r="CJ216" s="19">
        <f t="shared" si="235"/>
        <v>0</v>
      </c>
      <c r="CK216" s="19">
        <f t="shared" si="235"/>
        <v>0</v>
      </c>
      <c r="CL216" s="19">
        <f t="shared" si="235"/>
        <v>0</v>
      </c>
      <c r="CM216" s="19">
        <f t="shared" si="235"/>
        <v>0</v>
      </c>
      <c r="CN216" s="19">
        <f t="shared" si="235"/>
        <v>0</v>
      </c>
      <c r="CO216" s="19">
        <f t="shared" si="235"/>
        <v>0</v>
      </c>
      <c r="CP216" s="19">
        <f t="shared" si="235"/>
        <v>0</v>
      </c>
      <c r="CQ216" s="19">
        <f t="shared" si="235"/>
        <v>0</v>
      </c>
      <c r="CR216" s="19">
        <f t="shared" si="235"/>
        <v>0</v>
      </c>
    </row>
    <row r="217" spans="1:96" ht="12.75">
      <c r="A217" s="20" t="s">
        <v>1</v>
      </c>
      <c r="B217" s="20" t="s">
        <v>1</v>
      </c>
      <c r="C217" s="20" t="s">
        <v>45</v>
      </c>
      <c r="D217" s="23" t="s">
        <v>250</v>
      </c>
      <c r="E217" s="22">
        <f t="shared" si="211"/>
        <v>233702002</v>
      </c>
      <c r="F217" s="22">
        <f t="shared" si="212"/>
        <v>233702002</v>
      </c>
      <c r="G217" s="22">
        <f t="shared" si="213"/>
        <v>0</v>
      </c>
      <c r="H217" s="22">
        <v>0</v>
      </c>
      <c r="I217" s="22">
        <v>0</v>
      </c>
      <c r="J217" s="22">
        <f t="shared" si="214"/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f t="shared" si="215"/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f t="shared" si="216"/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f t="shared" si="217"/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2">
        <v>0</v>
      </c>
      <c r="AX217" s="22">
        <v>0</v>
      </c>
      <c r="AY217" s="22">
        <f t="shared" si="218"/>
        <v>233702002</v>
      </c>
      <c r="AZ217" s="22">
        <f t="shared" si="219"/>
        <v>0</v>
      </c>
      <c r="BA217" s="22">
        <v>0</v>
      </c>
      <c r="BB217" s="22">
        <v>0</v>
      </c>
      <c r="BC217" s="22">
        <f t="shared" si="220"/>
        <v>0</v>
      </c>
      <c r="BD217" s="22">
        <v>0</v>
      </c>
      <c r="BE217" s="22">
        <v>0</v>
      </c>
      <c r="BF217" s="22">
        <v>0</v>
      </c>
      <c r="BG217" s="22">
        <v>233702002</v>
      </c>
      <c r="BH217" s="22">
        <f t="shared" si="221"/>
        <v>0</v>
      </c>
      <c r="BI217" s="22">
        <v>0</v>
      </c>
      <c r="BJ217" s="22">
        <f t="shared" si="222"/>
        <v>0</v>
      </c>
      <c r="BK217" s="22">
        <v>0</v>
      </c>
      <c r="BL217" s="22">
        <v>0</v>
      </c>
      <c r="BM217" s="22">
        <v>0</v>
      </c>
      <c r="BN217" s="22">
        <v>0</v>
      </c>
      <c r="BO217" s="22">
        <v>0</v>
      </c>
      <c r="BP217" s="22">
        <v>0</v>
      </c>
      <c r="BQ217" s="22">
        <v>0</v>
      </c>
      <c r="BR217" s="22">
        <v>0</v>
      </c>
      <c r="BS217" s="22">
        <v>0</v>
      </c>
      <c r="BT217" s="22">
        <v>0</v>
      </c>
      <c r="BU217" s="22">
        <f t="shared" si="223"/>
        <v>0</v>
      </c>
      <c r="BV217" s="22">
        <v>0</v>
      </c>
      <c r="BW217" s="22">
        <f>BX217+CK217+CI217</f>
        <v>0</v>
      </c>
      <c r="BX217" s="22">
        <f>BY217+CA217+CF217</f>
        <v>0</v>
      </c>
      <c r="BY217" s="22">
        <f t="shared" si="224"/>
        <v>0</v>
      </c>
      <c r="BZ217" s="22">
        <v>0</v>
      </c>
      <c r="CA217" s="22">
        <f t="shared" si="225"/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f t="shared" si="226"/>
        <v>0</v>
      </c>
      <c r="CG217" s="22">
        <v>0</v>
      </c>
      <c r="CH217" s="22">
        <v>0</v>
      </c>
      <c r="CI217" s="22">
        <f t="shared" si="227"/>
        <v>0</v>
      </c>
      <c r="CJ217" s="22">
        <v>0</v>
      </c>
      <c r="CK217" s="22">
        <v>0</v>
      </c>
      <c r="CL217" s="22">
        <f aca="true" t="shared" si="236" ref="CL217:CM219">CM217</f>
        <v>0</v>
      </c>
      <c r="CM217" s="22">
        <f t="shared" si="236"/>
        <v>0</v>
      </c>
      <c r="CN217" s="22">
        <v>0</v>
      </c>
      <c r="CO217" s="22">
        <f t="shared" si="228"/>
        <v>0</v>
      </c>
      <c r="CP217" s="22">
        <f t="shared" si="229"/>
        <v>0</v>
      </c>
      <c r="CQ217" s="22">
        <v>0</v>
      </c>
      <c r="CR217" s="22">
        <v>0</v>
      </c>
    </row>
    <row r="218" spans="1:96" ht="12.75">
      <c r="A218" s="20" t="s">
        <v>1</v>
      </c>
      <c r="B218" s="20" t="s">
        <v>1</v>
      </c>
      <c r="C218" s="20" t="s">
        <v>45</v>
      </c>
      <c r="D218" s="23" t="s">
        <v>251</v>
      </c>
      <c r="E218" s="22">
        <f t="shared" si="211"/>
        <v>461285</v>
      </c>
      <c r="F218" s="22">
        <f t="shared" si="212"/>
        <v>461285</v>
      </c>
      <c r="G218" s="22">
        <f t="shared" si="213"/>
        <v>0</v>
      </c>
      <c r="H218" s="22">
        <v>0</v>
      </c>
      <c r="I218" s="22">
        <v>0</v>
      </c>
      <c r="J218" s="22">
        <f t="shared" si="214"/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f t="shared" si="215"/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f t="shared" si="216"/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f t="shared" si="217"/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f t="shared" si="218"/>
        <v>461285</v>
      </c>
      <c r="AZ218" s="22">
        <f t="shared" si="219"/>
        <v>461285</v>
      </c>
      <c r="BA218" s="22">
        <v>461285</v>
      </c>
      <c r="BB218" s="22">
        <v>0</v>
      </c>
      <c r="BC218" s="22">
        <f t="shared" si="220"/>
        <v>0</v>
      </c>
      <c r="BD218" s="22">
        <v>0</v>
      </c>
      <c r="BE218" s="22">
        <v>0</v>
      </c>
      <c r="BF218" s="22">
        <v>0</v>
      </c>
      <c r="BG218" s="22">
        <v>0</v>
      </c>
      <c r="BH218" s="22">
        <f t="shared" si="221"/>
        <v>0</v>
      </c>
      <c r="BI218" s="22">
        <v>0</v>
      </c>
      <c r="BJ218" s="22">
        <f t="shared" si="222"/>
        <v>0</v>
      </c>
      <c r="BK218" s="22">
        <v>0</v>
      </c>
      <c r="BL218" s="22">
        <v>0</v>
      </c>
      <c r="BM218" s="22">
        <v>0</v>
      </c>
      <c r="BN218" s="22">
        <v>0</v>
      </c>
      <c r="BO218" s="22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f t="shared" si="223"/>
        <v>0</v>
      </c>
      <c r="BV218" s="22">
        <v>0</v>
      </c>
      <c r="BW218" s="22">
        <f>BX218+CK218+CI218</f>
        <v>0</v>
      </c>
      <c r="BX218" s="22">
        <f>BY218+CA218+CF218</f>
        <v>0</v>
      </c>
      <c r="BY218" s="22">
        <f t="shared" si="224"/>
        <v>0</v>
      </c>
      <c r="BZ218" s="22">
        <v>0</v>
      </c>
      <c r="CA218" s="22">
        <f t="shared" si="225"/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f t="shared" si="226"/>
        <v>0</v>
      </c>
      <c r="CG218" s="22">
        <v>0</v>
      </c>
      <c r="CH218" s="22">
        <v>0</v>
      </c>
      <c r="CI218" s="22">
        <f t="shared" si="227"/>
        <v>0</v>
      </c>
      <c r="CJ218" s="22">
        <v>0</v>
      </c>
      <c r="CK218" s="22">
        <v>0</v>
      </c>
      <c r="CL218" s="22">
        <f t="shared" si="236"/>
        <v>0</v>
      </c>
      <c r="CM218" s="22">
        <f t="shared" si="236"/>
        <v>0</v>
      </c>
      <c r="CN218" s="22">
        <v>0</v>
      </c>
      <c r="CO218" s="22">
        <f t="shared" si="228"/>
        <v>0</v>
      </c>
      <c r="CP218" s="22">
        <f t="shared" si="229"/>
        <v>0</v>
      </c>
      <c r="CQ218" s="22">
        <v>0</v>
      </c>
      <c r="CR218" s="22">
        <v>0</v>
      </c>
    </row>
    <row r="219" spans="1:96" ht="12.75">
      <c r="A219" s="20"/>
      <c r="B219" s="20"/>
      <c r="C219" s="20"/>
      <c r="D219" s="21"/>
      <c r="E219" s="22">
        <f t="shared" si="211"/>
        <v>0</v>
      </c>
      <c r="F219" s="22">
        <f t="shared" si="212"/>
        <v>0</v>
      </c>
      <c r="G219" s="22">
        <f t="shared" si="213"/>
        <v>0</v>
      </c>
      <c r="H219" s="22"/>
      <c r="I219" s="22"/>
      <c r="J219" s="22">
        <f t="shared" si="214"/>
        <v>0</v>
      </c>
      <c r="K219" s="22"/>
      <c r="L219" s="22"/>
      <c r="M219" s="22"/>
      <c r="N219" s="22"/>
      <c r="O219" s="22"/>
      <c r="P219" s="22"/>
      <c r="Q219" s="22">
        <f t="shared" si="215"/>
        <v>0</v>
      </c>
      <c r="R219" s="22"/>
      <c r="S219" s="22"/>
      <c r="T219" s="22"/>
      <c r="U219" s="22"/>
      <c r="V219" s="22">
        <f t="shared" si="216"/>
        <v>0</v>
      </c>
      <c r="W219" s="22"/>
      <c r="X219" s="22"/>
      <c r="Y219" s="22"/>
      <c r="Z219" s="22"/>
      <c r="AA219" s="22"/>
      <c r="AB219" s="22"/>
      <c r="AC219" s="22"/>
      <c r="AD219" s="22"/>
      <c r="AE219" s="22">
        <f t="shared" si="217"/>
        <v>0</v>
      </c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>
        <f t="shared" si="218"/>
        <v>0</v>
      </c>
      <c r="AZ219" s="22">
        <f t="shared" si="219"/>
        <v>0</v>
      </c>
      <c r="BA219" s="22"/>
      <c r="BB219" s="22"/>
      <c r="BC219" s="22">
        <f t="shared" si="220"/>
        <v>0</v>
      </c>
      <c r="BD219" s="22"/>
      <c r="BE219" s="22"/>
      <c r="BF219" s="22"/>
      <c r="BG219" s="22"/>
      <c r="BH219" s="22">
        <f t="shared" si="221"/>
        <v>0</v>
      </c>
      <c r="BI219" s="22"/>
      <c r="BJ219" s="22">
        <f t="shared" si="222"/>
        <v>0</v>
      </c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>
        <f t="shared" si="223"/>
        <v>0</v>
      </c>
      <c r="BV219" s="22"/>
      <c r="BW219" s="22">
        <f>BX219+CK219+CI219</f>
        <v>0</v>
      </c>
      <c r="BX219" s="22">
        <f>BY219+CA219+CF219</f>
        <v>0</v>
      </c>
      <c r="BY219" s="22">
        <f t="shared" si="224"/>
        <v>0</v>
      </c>
      <c r="BZ219" s="22"/>
      <c r="CA219" s="22">
        <f t="shared" si="225"/>
        <v>0</v>
      </c>
      <c r="CB219" s="22"/>
      <c r="CC219" s="22"/>
      <c r="CD219" s="22"/>
      <c r="CE219" s="22"/>
      <c r="CF219" s="22">
        <f t="shared" si="226"/>
        <v>0</v>
      </c>
      <c r="CG219" s="22"/>
      <c r="CH219" s="22"/>
      <c r="CI219" s="22">
        <f t="shared" si="227"/>
        <v>0</v>
      </c>
      <c r="CJ219" s="22"/>
      <c r="CK219" s="22"/>
      <c r="CL219" s="22">
        <f t="shared" si="236"/>
        <v>0</v>
      </c>
      <c r="CM219" s="22">
        <f t="shared" si="236"/>
        <v>0</v>
      </c>
      <c r="CN219" s="22"/>
      <c r="CO219" s="22">
        <f t="shared" si="228"/>
        <v>0</v>
      </c>
      <c r="CP219" s="22">
        <f t="shared" si="229"/>
        <v>0</v>
      </c>
      <c r="CQ219" s="22"/>
      <c r="CR219" s="22"/>
    </row>
    <row r="220" spans="1:96" s="12" customFormat="1" ht="21" customHeight="1">
      <c r="A220" s="14" t="s">
        <v>252</v>
      </c>
      <c r="B220" s="14" t="s">
        <v>1</v>
      </c>
      <c r="C220" s="14" t="s">
        <v>1</v>
      </c>
      <c r="D220" s="24" t="s">
        <v>253</v>
      </c>
      <c r="E220" s="16">
        <f t="shared" si="211"/>
        <v>402939923</v>
      </c>
      <c r="F220" s="16">
        <f aca="true" t="shared" si="237" ref="F220:BQ220">F221+F223+F225+F269+F281</f>
        <v>324131603</v>
      </c>
      <c r="G220" s="16">
        <f t="shared" si="237"/>
        <v>212828704</v>
      </c>
      <c r="H220" s="16">
        <f t="shared" si="237"/>
        <v>76165316</v>
      </c>
      <c r="I220" s="16">
        <f t="shared" si="237"/>
        <v>14829690</v>
      </c>
      <c r="J220" s="16">
        <f t="shared" si="237"/>
        <v>41604031</v>
      </c>
      <c r="K220" s="16">
        <f t="shared" si="237"/>
        <v>14339923</v>
      </c>
      <c r="L220" s="16">
        <f t="shared" si="237"/>
        <v>2116927</v>
      </c>
      <c r="M220" s="16">
        <f t="shared" si="237"/>
        <v>3413396</v>
      </c>
      <c r="N220" s="16">
        <f t="shared" si="237"/>
        <v>15236</v>
      </c>
      <c r="O220" s="16">
        <f t="shared" si="237"/>
        <v>8718065</v>
      </c>
      <c r="P220" s="16">
        <f t="shared" si="237"/>
        <v>13000484</v>
      </c>
      <c r="Q220" s="16">
        <f t="shared" si="237"/>
        <v>703549</v>
      </c>
      <c r="R220" s="16">
        <f t="shared" si="237"/>
        <v>192967</v>
      </c>
      <c r="S220" s="16">
        <f t="shared" si="237"/>
        <v>510582</v>
      </c>
      <c r="T220" s="16">
        <f t="shared" si="237"/>
        <v>146117</v>
      </c>
      <c r="U220" s="16">
        <f t="shared" si="237"/>
        <v>1788750</v>
      </c>
      <c r="V220" s="16">
        <f t="shared" si="237"/>
        <v>16839971</v>
      </c>
      <c r="W220" s="16">
        <f t="shared" si="237"/>
        <v>1654633</v>
      </c>
      <c r="X220" s="16">
        <f t="shared" si="237"/>
        <v>4201906</v>
      </c>
      <c r="Y220" s="16">
        <f t="shared" si="237"/>
        <v>8766652</v>
      </c>
      <c r="Z220" s="16">
        <f t="shared" si="237"/>
        <v>1065246</v>
      </c>
      <c r="AA220" s="16">
        <f t="shared" si="237"/>
        <v>774717</v>
      </c>
      <c r="AB220" s="16">
        <f t="shared" si="237"/>
        <v>237434</v>
      </c>
      <c r="AC220" s="16">
        <f t="shared" si="237"/>
        <v>0</v>
      </c>
      <c r="AD220" s="16">
        <f t="shared" si="237"/>
        <v>139383</v>
      </c>
      <c r="AE220" s="16">
        <f t="shared" si="237"/>
        <v>60751280</v>
      </c>
      <c r="AF220" s="16">
        <f t="shared" si="237"/>
        <v>325856</v>
      </c>
      <c r="AG220" s="16">
        <f t="shared" si="237"/>
        <v>2283869</v>
      </c>
      <c r="AH220" s="16">
        <f t="shared" si="237"/>
        <v>6842428</v>
      </c>
      <c r="AI220" s="16">
        <f t="shared" si="237"/>
        <v>319721</v>
      </c>
      <c r="AJ220" s="16">
        <f t="shared" si="237"/>
        <v>901296</v>
      </c>
      <c r="AK220" s="16">
        <f t="shared" si="237"/>
        <v>15000</v>
      </c>
      <c r="AL220" s="16">
        <f t="shared" si="237"/>
        <v>319584</v>
      </c>
      <c r="AM220" s="16">
        <f t="shared" si="237"/>
        <v>2947442</v>
      </c>
      <c r="AN220" s="16">
        <f t="shared" si="237"/>
        <v>9894</v>
      </c>
      <c r="AO220" s="16">
        <f t="shared" si="237"/>
        <v>12600</v>
      </c>
      <c r="AP220" s="16">
        <f t="shared" si="237"/>
        <v>15925806</v>
      </c>
      <c r="AQ220" s="16">
        <f t="shared" si="237"/>
        <v>836371</v>
      </c>
      <c r="AR220" s="16">
        <f t="shared" si="237"/>
        <v>387760</v>
      </c>
      <c r="AS220" s="16">
        <f t="shared" si="237"/>
        <v>0</v>
      </c>
      <c r="AT220" s="16">
        <f t="shared" si="237"/>
        <v>156205</v>
      </c>
      <c r="AU220" s="16">
        <f t="shared" si="237"/>
        <v>38221</v>
      </c>
      <c r="AV220" s="16">
        <f t="shared" si="237"/>
        <v>0</v>
      </c>
      <c r="AW220" s="16">
        <f t="shared" si="237"/>
        <v>0</v>
      </c>
      <c r="AX220" s="16">
        <f t="shared" si="237"/>
        <v>29429227</v>
      </c>
      <c r="AY220" s="16">
        <f t="shared" si="237"/>
        <v>111302899</v>
      </c>
      <c r="AZ220" s="16">
        <f t="shared" si="237"/>
        <v>0</v>
      </c>
      <c r="BA220" s="16">
        <f t="shared" si="237"/>
        <v>0</v>
      </c>
      <c r="BB220" s="16">
        <f t="shared" si="237"/>
        <v>0</v>
      </c>
      <c r="BC220" s="16">
        <f t="shared" si="237"/>
        <v>0</v>
      </c>
      <c r="BD220" s="16">
        <f t="shared" si="237"/>
        <v>0</v>
      </c>
      <c r="BE220" s="16">
        <f t="shared" si="237"/>
        <v>0</v>
      </c>
      <c r="BF220" s="16">
        <f t="shared" si="237"/>
        <v>0</v>
      </c>
      <c r="BG220" s="16">
        <f t="shared" si="237"/>
        <v>111293815</v>
      </c>
      <c r="BH220" s="16">
        <f t="shared" si="237"/>
        <v>0</v>
      </c>
      <c r="BI220" s="16">
        <f t="shared" si="237"/>
        <v>0</v>
      </c>
      <c r="BJ220" s="16">
        <f t="shared" si="237"/>
        <v>9084</v>
      </c>
      <c r="BK220" s="16">
        <f t="shared" si="237"/>
        <v>0</v>
      </c>
      <c r="BL220" s="16">
        <f t="shared" si="237"/>
        <v>0</v>
      </c>
      <c r="BM220" s="16">
        <f t="shared" si="237"/>
        <v>5000</v>
      </c>
      <c r="BN220" s="16">
        <f t="shared" si="237"/>
        <v>0</v>
      </c>
      <c r="BO220" s="16">
        <f t="shared" si="237"/>
        <v>0</v>
      </c>
      <c r="BP220" s="16">
        <f t="shared" si="237"/>
        <v>0</v>
      </c>
      <c r="BQ220" s="16">
        <f t="shared" si="237"/>
        <v>0</v>
      </c>
      <c r="BR220" s="16">
        <f aca="true" t="shared" si="238" ref="BR220:CR220">BR221+BR223+BR225+BR269+BR281</f>
        <v>0</v>
      </c>
      <c r="BS220" s="16">
        <f t="shared" si="238"/>
        <v>4084</v>
      </c>
      <c r="BT220" s="16">
        <f t="shared" si="238"/>
        <v>0</v>
      </c>
      <c r="BU220" s="16">
        <f t="shared" si="238"/>
        <v>0</v>
      </c>
      <c r="BV220" s="16">
        <f t="shared" si="238"/>
        <v>0</v>
      </c>
      <c r="BW220" s="16">
        <f t="shared" si="238"/>
        <v>71008320</v>
      </c>
      <c r="BX220" s="16">
        <f t="shared" si="238"/>
        <v>17913134</v>
      </c>
      <c r="BY220" s="16">
        <f t="shared" si="238"/>
        <v>13098508</v>
      </c>
      <c r="BZ220" s="16">
        <f t="shared" si="238"/>
        <v>13098508</v>
      </c>
      <c r="CA220" s="16">
        <f t="shared" si="225"/>
        <v>3200000</v>
      </c>
      <c r="CB220" s="16">
        <f t="shared" si="238"/>
        <v>0</v>
      </c>
      <c r="CC220" s="16">
        <f t="shared" si="238"/>
        <v>0</v>
      </c>
      <c r="CD220" s="16">
        <f t="shared" si="238"/>
        <v>3200000</v>
      </c>
      <c r="CE220" s="16">
        <f t="shared" si="238"/>
        <v>0</v>
      </c>
      <c r="CF220" s="16">
        <f t="shared" si="238"/>
        <v>1614626</v>
      </c>
      <c r="CG220" s="16">
        <f t="shared" si="238"/>
        <v>669096</v>
      </c>
      <c r="CH220" s="16">
        <f t="shared" si="238"/>
        <v>945530</v>
      </c>
      <c r="CI220" s="16">
        <f t="shared" si="238"/>
        <v>0</v>
      </c>
      <c r="CJ220" s="16">
        <f t="shared" si="238"/>
        <v>0</v>
      </c>
      <c r="CK220" s="16">
        <f t="shared" si="238"/>
        <v>53095186</v>
      </c>
      <c r="CL220" s="16">
        <f t="shared" si="238"/>
        <v>7800000</v>
      </c>
      <c r="CM220" s="16">
        <f t="shared" si="238"/>
        <v>7800000</v>
      </c>
      <c r="CN220" s="16">
        <f t="shared" si="238"/>
        <v>7800000</v>
      </c>
      <c r="CO220" s="16">
        <f t="shared" si="238"/>
        <v>0</v>
      </c>
      <c r="CP220" s="16">
        <f t="shared" si="238"/>
        <v>0</v>
      </c>
      <c r="CQ220" s="16">
        <f t="shared" si="238"/>
        <v>0</v>
      </c>
      <c r="CR220" s="16">
        <f t="shared" si="238"/>
        <v>0</v>
      </c>
    </row>
    <row r="221" spans="1:96" s="12" customFormat="1" ht="12.75">
      <c r="A221" s="17" t="s">
        <v>254</v>
      </c>
      <c r="B221" s="17" t="s">
        <v>3</v>
      </c>
      <c r="C221" s="17" t="s">
        <v>1</v>
      </c>
      <c r="D221" s="25" t="s">
        <v>255</v>
      </c>
      <c r="E221" s="19">
        <f t="shared" si="211"/>
        <v>6000000</v>
      </c>
      <c r="F221" s="19">
        <f aca="true" t="shared" si="239" ref="F221:BQ221">F222</f>
        <v>0</v>
      </c>
      <c r="G221" s="19">
        <f t="shared" si="239"/>
        <v>0</v>
      </c>
      <c r="H221" s="19">
        <f t="shared" si="239"/>
        <v>0</v>
      </c>
      <c r="I221" s="19">
        <f t="shared" si="239"/>
        <v>0</v>
      </c>
      <c r="J221" s="19">
        <f t="shared" si="239"/>
        <v>0</v>
      </c>
      <c r="K221" s="19">
        <f t="shared" si="239"/>
        <v>0</v>
      </c>
      <c r="L221" s="19">
        <f t="shared" si="239"/>
        <v>0</v>
      </c>
      <c r="M221" s="19">
        <f t="shared" si="239"/>
        <v>0</v>
      </c>
      <c r="N221" s="19">
        <f t="shared" si="239"/>
        <v>0</v>
      </c>
      <c r="O221" s="19">
        <f t="shared" si="239"/>
        <v>0</v>
      </c>
      <c r="P221" s="19">
        <f t="shared" si="239"/>
        <v>0</v>
      </c>
      <c r="Q221" s="19">
        <f t="shared" si="239"/>
        <v>0</v>
      </c>
      <c r="R221" s="19">
        <f t="shared" si="239"/>
        <v>0</v>
      </c>
      <c r="S221" s="19">
        <f t="shared" si="239"/>
        <v>0</v>
      </c>
      <c r="T221" s="19">
        <f t="shared" si="239"/>
        <v>0</v>
      </c>
      <c r="U221" s="19">
        <f t="shared" si="239"/>
        <v>0</v>
      </c>
      <c r="V221" s="19">
        <f t="shared" si="239"/>
        <v>0</v>
      </c>
      <c r="W221" s="19">
        <f t="shared" si="239"/>
        <v>0</v>
      </c>
      <c r="X221" s="19">
        <f t="shared" si="239"/>
        <v>0</v>
      </c>
      <c r="Y221" s="19">
        <f t="shared" si="239"/>
        <v>0</v>
      </c>
      <c r="Z221" s="19">
        <f t="shared" si="239"/>
        <v>0</v>
      </c>
      <c r="AA221" s="19">
        <f t="shared" si="239"/>
        <v>0</v>
      </c>
      <c r="AB221" s="19">
        <f t="shared" si="239"/>
        <v>0</v>
      </c>
      <c r="AC221" s="19">
        <f t="shared" si="239"/>
        <v>0</v>
      </c>
      <c r="AD221" s="19">
        <f t="shared" si="239"/>
        <v>0</v>
      </c>
      <c r="AE221" s="19">
        <f t="shared" si="239"/>
        <v>0</v>
      </c>
      <c r="AF221" s="19">
        <f t="shared" si="239"/>
        <v>0</v>
      </c>
      <c r="AG221" s="19">
        <f t="shared" si="239"/>
        <v>0</v>
      </c>
      <c r="AH221" s="19">
        <f t="shared" si="239"/>
        <v>0</v>
      </c>
      <c r="AI221" s="19">
        <f t="shared" si="239"/>
        <v>0</v>
      </c>
      <c r="AJ221" s="19">
        <f t="shared" si="239"/>
        <v>0</v>
      </c>
      <c r="AK221" s="19">
        <f t="shared" si="239"/>
        <v>0</v>
      </c>
      <c r="AL221" s="19">
        <f t="shared" si="239"/>
        <v>0</v>
      </c>
      <c r="AM221" s="19">
        <f t="shared" si="239"/>
        <v>0</v>
      </c>
      <c r="AN221" s="19">
        <f t="shared" si="239"/>
        <v>0</v>
      </c>
      <c r="AO221" s="19">
        <f t="shared" si="239"/>
        <v>0</v>
      </c>
      <c r="AP221" s="19">
        <f t="shared" si="239"/>
        <v>0</v>
      </c>
      <c r="AQ221" s="19">
        <f t="shared" si="239"/>
        <v>0</v>
      </c>
      <c r="AR221" s="19">
        <f t="shared" si="239"/>
        <v>0</v>
      </c>
      <c r="AS221" s="19">
        <f t="shared" si="239"/>
        <v>0</v>
      </c>
      <c r="AT221" s="19">
        <f t="shared" si="239"/>
        <v>0</v>
      </c>
      <c r="AU221" s="19">
        <f t="shared" si="239"/>
        <v>0</v>
      </c>
      <c r="AV221" s="19">
        <f t="shared" si="239"/>
        <v>0</v>
      </c>
      <c r="AW221" s="19">
        <f t="shared" si="239"/>
        <v>0</v>
      </c>
      <c r="AX221" s="19">
        <f t="shared" si="239"/>
        <v>0</v>
      </c>
      <c r="AY221" s="19">
        <f t="shared" si="239"/>
        <v>0</v>
      </c>
      <c r="AZ221" s="19">
        <f t="shared" si="239"/>
        <v>0</v>
      </c>
      <c r="BA221" s="19">
        <f t="shared" si="239"/>
        <v>0</v>
      </c>
      <c r="BB221" s="19">
        <f t="shared" si="239"/>
        <v>0</v>
      </c>
      <c r="BC221" s="19">
        <f t="shared" si="239"/>
        <v>0</v>
      </c>
      <c r="BD221" s="19">
        <f t="shared" si="239"/>
        <v>0</v>
      </c>
      <c r="BE221" s="19">
        <f t="shared" si="239"/>
        <v>0</v>
      </c>
      <c r="BF221" s="19">
        <f t="shared" si="239"/>
        <v>0</v>
      </c>
      <c r="BG221" s="19">
        <f t="shared" si="239"/>
        <v>0</v>
      </c>
      <c r="BH221" s="19">
        <f t="shared" si="239"/>
        <v>0</v>
      </c>
      <c r="BI221" s="19">
        <f t="shared" si="239"/>
        <v>0</v>
      </c>
      <c r="BJ221" s="19">
        <f t="shared" si="239"/>
        <v>0</v>
      </c>
      <c r="BK221" s="19">
        <f t="shared" si="239"/>
        <v>0</v>
      </c>
      <c r="BL221" s="19">
        <f t="shared" si="239"/>
        <v>0</v>
      </c>
      <c r="BM221" s="19">
        <f t="shared" si="239"/>
        <v>0</v>
      </c>
      <c r="BN221" s="19">
        <f t="shared" si="239"/>
        <v>0</v>
      </c>
      <c r="BO221" s="19">
        <f t="shared" si="239"/>
        <v>0</v>
      </c>
      <c r="BP221" s="19">
        <f t="shared" si="239"/>
        <v>0</v>
      </c>
      <c r="BQ221" s="19">
        <f t="shared" si="239"/>
        <v>0</v>
      </c>
      <c r="BR221" s="19">
        <f aca="true" t="shared" si="240" ref="BR221:CR221">BR222</f>
        <v>0</v>
      </c>
      <c r="BS221" s="19">
        <f t="shared" si="240"/>
        <v>0</v>
      </c>
      <c r="BT221" s="19">
        <f t="shared" si="240"/>
        <v>0</v>
      </c>
      <c r="BU221" s="19">
        <f t="shared" si="240"/>
        <v>0</v>
      </c>
      <c r="BV221" s="19">
        <f t="shared" si="240"/>
        <v>0</v>
      </c>
      <c r="BW221" s="19">
        <f t="shared" si="240"/>
        <v>6000000</v>
      </c>
      <c r="BX221" s="19">
        <f t="shared" si="240"/>
        <v>0</v>
      </c>
      <c r="BY221" s="19">
        <f t="shared" si="240"/>
        <v>0</v>
      </c>
      <c r="BZ221" s="19">
        <f t="shared" si="240"/>
        <v>0</v>
      </c>
      <c r="CA221" s="19">
        <f t="shared" si="225"/>
        <v>0</v>
      </c>
      <c r="CB221" s="19">
        <f t="shared" si="240"/>
        <v>0</v>
      </c>
      <c r="CC221" s="19">
        <f t="shared" si="240"/>
        <v>0</v>
      </c>
      <c r="CD221" s="19">
        <f t="shared" si="240"/>
        <v>0</v>
      </c>
      <c r="CE221" s="19">
        <f t="shared" si="240"/>
        <v>0</v>
      </c>
      <c r="CF221" s="19">
        <f t="shared" si="240"/>
        <v>0</v>
      </c>
      <c r="CG221" s="19">
        <f t="shared" si="240"/>
        <v>0</v>
      </c>
      <c r="CH221" s="19">
        <f t="shared" si="240"/>
        <v>0</v>
      </c>
      <c r="CI221" s="19">
        <f t="shared" si="240"/>
        <v>0</v>
      </c>
      <c r="CJ221" s="19">
        <f t="shared" si="240"/>
        <v>0</v>
      </c>
      <c r="CK221" s="19">
        <f t="shared" si="240"/>
        <v>6000000</v>
      </c>
      <c r="CL221" s="19">
        <f t="shared" si="240"/>
        <v>0</v>
      </c>
      <c r="CM221" s="19">
        <f t="shared" si="240"/>
        <v>0</v>
      </c>
      <c r="CN221" s="19">
        <f t="shared" si="240"/>
        <v>0</v>
      </c>
      <c r="CO221" s="19">
        <f t="shared" si="240"/>
        <v>0</v>
      </c>
      <c r="CP221" s="19">
        <f t="shared" si="240"/>
        <v>0</v>
      </c>
      <c r="CQ221" s="19">
        <f t="shared" si="240"/>
        <v>0</v>
      </c>
      <c r="CR221" s="19">
        <f t="shared" si="240"/>
        <v>0</v>
      </c>
    </row>
    <row r="222" spans="1:96" ht="12.75">
      <c r="A222" s="20" t="s">
        <v>1</v>
      </c>
      <c r="B222" s="20" t="s">
        <v>1</v>
      </c>
      <c r="C222" s="20" t="s">
        <v>256</v>
      </c>
      <c r="D222" s="21" t="s">
        <v>255</v>
      </c>
      <c r="E222" s="22">
        <f t="shared" si="211"/>
        <v>6000000</v>
      </c>
      <c r="F222" s="22">
        <f t="shared" si="212"/>
        <v>0</v>
      </c>
      <c r="G222" s="22">
        <f t="shared" si="213"/>
        <v>0</v>
      </c>
      <c r="H222" s="22">
        <v>0</v>
      </c>
      <c r="I222" s="22">
        <v>0</v>
      </c>
      <c r="J222" s="22">
        <f t="shared" si="214"/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f t="shared" si="215"/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f t="shared" si="216"/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f t="shared" si="217"/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0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f t="shared" si="218"/>
        <v>0</v>
      </c>
      <c r="AZ222" s="22">
        <f t="shared" si="219"/>
        <v>0</v>
      </c>
      <c r="BA222" s="22">
        <v>0</v>
      </c>
      <c r="BB222" s="22">
        <v>0</v>
      </c>
      <c r="BC222" s="22">
        <f t="shared" si="220"/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f t="shared" si="221"/>
        <v>0</v>
      </c>
      <c r="BI222" s="22">
        <v>0</v>
      </c>
      <c r="BJ222" s="22">
        <f t="shared" si="222"/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  <c r="BQ222" s="22">
        <v>0</v>
      </c>
      <c r="BR222" s="22">
        <v>0</v>
      </c>
      <c r="BS222" s="22">
        <v>0</v>
      </c>
      <c r="BT222" s="22">
        <v>0</v>
      </c>
      <c r="BU222" s="22">
        <f t="shared" si="223"/>
        <v>0</v>
      </c>
      <c r="BV222" s="22">
        <v>0</v>
      </c>
      <c r="BW222" s="22">
        <f>BX222+CK222+CI222</f>
        <v>6000000</v>
      </c>
      <c r="BX222" s="22">
        <f>BY222+CA222+CF222</f>
        <v>0</v>
      </c>
      <c r="BY222" s="22">
        <f t="shared" si="224"/>
        <v>0</v>
      </c>
      <c r="BZ222" s="22">
        <v>0</v>
      </c>
      <c r="CA222" s="22">
        <f t="shared" si="225"/>
        <v>0</v>
      </c>
      <c r="CB222" s="22">
        <v>0</v>
      </c>
      <c r="CC222" s="22">
        <v>0</v>
      </c>
      <c r="CD222" s="22">
        <v>0</v>
      </c>
      <c r="CE222" s="22">
        <v>0</v>
      </c>
      <c r="CF222" s="22">
        <f t="shared" si="226"/>
        <v>0</v>
      </c>
      <c r="CG222" s="22">
        <v>0</v>
      </c>
      <c r="CH222" s="22">
        <v>0</v>
      </c>
      <c r="CI222" s="22">
        <f t="shared" si="227"/>
        <v>0</v>
      </c>
      <c r="CJ222" s="22">
        <v>0</v>
      </c>
      <c r="CK222" s="22">
        <v>6000000</v>
      </c>
      <c r="CL222" s="22">
        <f>CM222</f>
        <v>0</v>
      </c>
      <c r="CM222" s="22">
        <f>CN222</f>
        <v>0</v>
      </c>
      <c r="CN222" s="22">
        <v>0</v>
      </c>
      <c r="CO222" s="22">
        <f t="shared" si="228"/>
        <v>0</v>
      </c>
      <c r="CP222" s="22">
        <f t="shared" si="229"/>
        <v>0</v>
      </c>
      <c r="CQ222" s="22">
        <v>0</v>
      </c>
      <c r="CR222" s="22">
        <v>0</v>
      </c>
    </row>
    <row r="223" spans="1:96" s="12" customFormat="1" ht="12.75">
      <c r="A223" s="17" t="s">
        <v>254</v>
      </c>
      <c r="B223" s="17" t="s">
        <v>52</v>
      </c>
      <c r="C223" s="17" t="s">
        <v>1</v>
      </c>
      <c r="D223" s="25" t="s">
        <v>257</v>
      </c>
      <c r="E223" s="19">
        <f t="shared" si="211"/>
        <v>805591</v>
      </c>
      <c r="F223" s="19">
        <f aca="true" t="shared" si="241" ref="F223:BQ223">F224</f>
        <v>795591</v>
      </c>
      <c r="G223" s="19">
        <f t="shared" si="241"/>
        <v>791507</v>
      </c>
      <c r="H223" s="19">
        <f t="shared" si="241"/>
        <v>531119</v>
      </c>
      <c r="I223" s="19">
        <f t="shared" si="241"/>
        <v>125229</v>
      </c>
      <c r="J223" s="19">
        <f t="shared" si="241"/>
        <v>47000</v>
      </c>
      <c r="K223" s="19">
        <f t="shared" si="241"/>
        <v>0</v>
      </c>
      <c r="L223" s="19">
        <f t="shared" si="241"/>
        <v>0</v>
      </c>
      <c r="M223" s="19">
        <f t="shared" si="241"/>
        <v>0</v>
      </c>
      <c r="N223" s="19">
        <f t="shared" si="241"/>
        <v>0</v>
      </c>
      <c r="O223" s="19">
        <f t="shared" si="241"/>
        <v>40000</v>
      </c>
      <c r="P223" s="19">
        <f t="shared" si="241"/>
        <v>7000</v>
      </c>
      <c r="Q223" s="19">
        <f t="shared" si="241"/>
        <v>4876</v>
      </c>
      <c r="R223" s="19">
        <f t="shared" si="241"/>
        <v>2438</v>
      </c>
      <c r="S223" s="19">
        <f t="shared" si="241"/>
        <v>2438</v>
      </c>
      <c r="T223" s="19">
        <f t="shared" si="241"/>
        <v>0</v>
      </c>
      <c r="U223" s="19">
        <f t="shared" si="241"/>
        <v>18000</v>
      </c>
      <c r="V223" s="19">
        <f t="shared" si="241"/>
        <v>16455</v>
      </c>
      <c r="W223" s="19">
        <f t="shared" si="241"/>
        <v>3085</v>
      </c>
      <c r="X223" s="19">
        <f t="shared" si="241"/>
        <v>11392</v>
      </c>
      <c r="Y223" s="19">
        <f t="shared" si="241"/>
        <v>1478</v>
      </c>
      <c r="Z223" s="19">
        <f t="shared" si="241"/>
        <v>500</v>
      </c>
      <c r="AA223" s="19">
        <f t="shared" si="241"/>
        <v>0</v>
      </c>
      <c r="AB223" s="19">
        <f t="shared" si="241"/>
        <v>0</v>
      </c>
      <c r="AC223" s="19">
        <f t="shared" si="241"/>
        <v>0</v>
      </c>
      <c r="AD223" s="19">
        <f t="shared" si="241"/>
        <v>0</v>
      </c>
      <c r="AE223" s="19">
        <f t="shared" si="241"/>
        <v>48828</v>
      </c>
      <c r="AF223" s="19">
        <f t="shared" si="241"/>
        <v>0</v>
      </c>
      <c r="AG223" s="19">
        <f t="shared" si="241"/>
        <v>597</v>
      </c>
      <c r="AH223" s="19">
        <f t="shared" si="241"/>
        <v>3096</v>
      </c>
      <c r="AI223" s="19">
        <f t="shared" si="241"/>
        <v>0</v>
      </c>
      <c r="AJ223" s="19">
        <f t="shared" si="241"/>
        <v>1191</v>
      </c>
      <c r="AK223" s="19">
        <f t="shared" si="241"/>
        <v>0</v>
      </c>
      <c r="AL223" s="19">
        <f t="shared" si="241"/>
        <v>4800</v>
      </c>
      <c r="AM223" s="19">
        <f t="shared" si="241"/>
        <v>0</v>
      </c>
      <c r="AN223" s="19">
        <f t="shared" si="241"/>
        <v>9894</v>
      </c>
      <c r="AO223" s="19">
        <f t="shared" si="241"/>
        <v>0</v>
      </c>
      <c r="AP223" s="19">
        <f t="shared" si="241"/>
        <v>0</v>
      </c>
      <c r="AQ223" s="19">
        <f t="shared" si="241"/>
        <v>27000</v>
      </c>
      <c r="AR223" s="19">
        <f t="shared" si="241"/>
        <v>2250</v>
      </c>
      <c r="AS223" s="19">
        <f t="shared" si="241"/>
        <v>0</v>
      </c>
      <c r="AT223" s="19">
        <f t="shared" si="241"/>
        <v>0</v>
      </c>
      <c r="AU223" s="19">
        <f t="shared" si="241"/>
        <v>0</v>
      </c>
      <c r="AV223" s="19">
        <f t="shared" si="241"/>
        <v>0</v>
      </c>
      <c r="AW223" s="19">
        <f t="shared" si="241"/>
        <v>0</v>
      </c>
      <c r="AX223" s="19">
        <f t="shared" si="241"/>
        <v>0</v>
      </c>
      <c r="AY223" s="19">
        <f t="shared" si="241"/>
        <v>4084</v>
      </c>
      <c r="AZ223" s="19">
        <f t="shared" si="241"/>
        <v>0</v>
      </c>
      <c r="BA223" s="19">
        <f t="shared" si="241"/>
        <v>0</v>
      </c>
      <c r="BB223" s="19">
        <f t="shared" si="241"/>
        <v>0</v>
      </c>
      <c r="BC223" s="19">
        <f t="shared" si="241"/>
        <v>0</v>
      </c>
      <c r="BD223" s="19">
        <f t="shared" si="241"/>
        <v>0</v>
      </c>
      <c r="BE223" s="19">
        <f t="shared" si="241"/>
        <v>0</v>
      </c>
      <c r="BF223" s="19">
        <f t="shared" si="241"/>
        <v>0</v>
      </c>
      <c r="BG223" s="19">
        <f t="shared" si="241"/>
        <v>0</v>
      </c>
      <c r="BH223" s="19">
        <f t="shared" si="241"/>
        <v>0</v>
      </c>
      <c r="BI223" s="19">
        <f t="shared" si="241"/>
        <v>0</v>
      </c>
      <c r="BJ223" s="19">
        <f t="shared" si="241"/>
        <v>4084</v>
      </c>
      <c r="BK223" s="19">
        <f t="shared" si="241"/>
        <v>0</v>
      </c>
      <c r="BL223" s="19">
        <f t="shared" si="241"/>
        <v>0</v>
      </c>
      <c r="BM223" s="19">
        <f t="shared" si="241"/>
        <v>0</v>
      </c>
      <c r="BN223" s="19">
        <f t="shared" si="241"/>
        <v>0</v>
      </c>
      <c r="BO223" s="19">
        <f t="shared" si="241"/>
        <v>0</v>
      </c>
      <c r="BP223" s="19">
        <f t="shared" si="241"/>
        <v>0</v>
      </c>
      <c r="BQ223" s="19">
        <f t="shared" si="241"/>
        <v>0</v>
      </c>
      <c r="BR223" s="19">
        <f aca="true" t="shared" si="242" ref="BR223:CR223">BR224</f>
        <v>0</v>
      </c>
      <c r="BS223" s="19">
        <f t="shared" si="242"/>
        <v>4084</v>
      </c>
      <c r="BT223" s="19">
        <f t="shared" si="242"/>
        <v>0</v>
      </c>
      <c r="BU223" s="19">
        <f t="shared" si="242"/>
        <v>0</v>
      </c>
      <c r="BV223" s="19">
        <f t="shared" si="242"/>
        <v>0</v>
      </c>
      <c r="BW223" s="19">
        <f t="shared" si="242"/>
        <v>10000</v>
      </c>
      <c r="BX223" s="19">
        <f t="shared" si="242"/>
        <v>10000</v>
      </c>
      <c r="BY223" s="19">
        <f t="shared" si="242"/>
        <v>10000</v>
      </c>
      <c r="BZ223" s="19">
        <f t="shared" si="242"/>
        <v>10000</v>
      </c>
      <c r="CA223" s="19">
        <f t="shared" si="225"/>
        <v>0</v>
      </c>
      <c r="CB223" s="19">
        <f t="shared" si="242"/>
        <v>0</v>
      </c>
      <c r="CC223" s="19">
        <f t="shared" si="242"/>
        <v>0</v>
      </c>
      <c r="CD223" s="19">
        <f t="shared" si="242"/>
        <v>0</v>
      </c>
      <c r="CE223" s="19">
        <f t="shared" si="242"/>
        <v>0</v>
      </c>
      <c r="CF223" s="19">
        <f t="shared" si="242"/>
        <v>0</v>
      </c>
      <c r="CG223" s="19">
        <f t="shared" si="242"/>
        <v>0</v>
      </c>
      <c r="CH223" s="19">
        <f t="shared" si="242"/>
        <v>0</v>
      </c>
      <c r="CI223" s="19">
        <f t="shared" si="242"/>
        <v>0</v>
      </c>
      <c r="CJ223" s="19">
        <f t="shared" si="242"/>
        <v>0</v>
      </c>
      <c r="CK223" s="19">
        <f t="shared" si="242"/>
        <v>0</v>
      </c>
      <c r="CL223" s="19">
        <f t="shared" si="242"/>
        <v>0</v>
      </c>
      <c r="CM223" s="19">
        <f t="shared" si="242"/>
        <v>0</v>
      </c>
      <c r="CN223" s="19">
        <f t="shared" si="242"/>
        <v>0</v>
      </c>
      <c r="CO223" s="19">
        <f t="shared" si="242"/>
        <v>0</v>
      </c>
      <c r="CP223" s="19">
        <f t="shared" si="242"/>
        <v>0</v>
      </c>
      <c r="CQ223" s="19">
        <f t="shared" si="242"/>
        <v>0</v>
      </c>
      <c r="CR223" s="19">
        <f t="shared" si="242"/>
        <v>0</v>
      </c>
    </row>
    <row r="224" spans="1:96" ht="12.75">
      <c r="A224" s="20" t="s">
        <v>1</v>
      </c>
      <c r="B224" s="20" t="s">
        <v>1</v>
      </c>
      <c r="C224" s="20" t="s">
        <v>258</v>
      </c>
      <c r="D224" s="23" t="s">
        <v>259</v>
      </c>
      <c r="E224" s="22">
        <f t="shared" si="211"/>
        <v>805591</v>
      </c>
      <c r="F224" s="22">
        <f t="shared" si="212"/>
        <v>795591</v>
      </c>
      <c r="G224" s="22">
        <f t="shared" si="213"/>
        <v>791507</v>
      </c>
      <c r="H224" s="22">
        <f>528861+2258</f>
        <v>531119</v>
      </c>
      <c r="I224" s="22">
        <f>124478+751</f>
        <v>125229</v>
      </c>
      <c r="J224" s="22">
        <f t="shared" si="214"/>
        <v>47000</v>
      </c>
      <c r="K224" s="22">
        <v>0</v>
      </c>
      <c r="L224" s="22">
        <v>0</v>
      </c>
      <c r="M224" s="22">
        <v>0</v>
      </c>
      <c r="N224" s="22">
        <v>0</v>
      </c>
      <c r="O224" s="22">
        <v>40000</v>
      </c>
      <c r="P224" s="22">
        <v>7000</v>
      </c>
      <c r="Q224" s="22">
        <f t="shared" si="215"/>
        <v>4876</v>
      </c>
      <c r="R224" s="22">
        <v>2438</v>
      </c>
      <c r="S224" s="22">
        <v>2438</v>
      </c>
      <c r="T224" s="22">
        <v>0</v>
      </c>
      <c r="U224" s="22">
        <v>18000</v>
      </c>
      <c r="V224" s="22">
        <f t="shared" si="216"/>
        <v>16455</v>
      </c>
      <c r="W224" s="22">
        <v>3085</v>
      </c>
      <c r="X224" s="22">
        <v>11392</v>
      </c>
      <c r="Y224" s="22">
        <v>1478</v>
      </c>
      <c r="Z224" s="22">
        <v>500</v>
      </c>
      <c r="AA224" s="22">
        <v>0</v>
      </c>
      <c r="AB224" s="22">
        <v>0</v>
      </c>
      <c r="AC224" s="22">
        <v>0</v>
      </c>
      <c r="AD224" s="22">
        <v>0</v>
      </c>
      <c r="AE224" s="22">
        <f t="shared" si="217"/>
        <v>48828</v>
      </c>
      <c r="AF224" s="22">
        <v>0</v>
      </c>
      <c r="AG224" s="22">
        <v>597</v>
      </c>
      <c r="AH224" s="22">
        <v>3096</v>
      </c>
      <c r="AI224" s="22">
        <v>0</v>
      </c>
      <c r="AJ224" s="22">
        <v>1191</v>
      </c>
      <c r="AK224" s="22">
        <v>0</v>
      </c>
      <c r="AL224" s="22">
        <v>4800</v>
      </c>
      <c r="AM224" s="22">
        <v>0</v>
      </c>
      <c r="AN224" s="22">
        <v>9894</v>
      </c>
      <c r="AO224" s="22">
        <v>0</v>
      </c>
      <c r="AP224" s="22">
        <v>0</v>
      </c>
      <c r="AQ224" s="22">
        <v>27000</v>
      </c>
      <c r="AR224" s="22">
        <v>2250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f t="shared" si="218"/>
        <v>4084</v>
      </c>
      <c r="AZ224" s="22">
        <f t="shared" si="219"/>
        <v>0</v>
      </c>
      <c r="BA224" s="22">
        <v>0</v>
      </c>
      <c r="BB224" s="22">
        <v>0</v>
      </c>
      <c r="BC224" s="22">
        <f t="shared" si="220"/>
        <v>0</v>
      </c>
      <c r="BD224" s="22">
        <v>0</v>
      </c>
      <c r="BE224" s="22">
        <v>0</v>
      </c>
      <c r="BF224" s="22">
        <v>0</v>
      </c>
      <c r="BG224" s="22">
        <v>0</v>
      </c>
      <c r="BH224" s="22">
        <f t="shared" si="221"/>
        <v>0</v>
      </c>
      <c r="BI224" s="22">
        <v>0</v>
      </c>
      <c r="BJ224" s="22">
        <f t="shared" si="222"/>
        <v>4084</v>
      </c>
      <c r="BK224" s="22">
        <v>0</v>
      </c>
      <c r="BL224" s="22">
        <v>0</v>
      </c>
      <c r="BM224" s="22">
        <v>0</v>
      </c>
      <c r="BN224" s="22">
        <v>0</v>
      </c>
      <c r="BO224" s="22">
        <v>0</v>
      </c>
      <c r="BP224" s="22">
        <v>0</v>
      </c>
      <c r="BQ224" s="22">
        <v>0</v>
      </c>
      <c r="BR224" s="22">
        <v>0</v>
      </c>
      <c r="BS224" s="22">
        <v>4084</v>
      </c>
      <c r="BT224" s="22">
        <v>0</v>
      </c>
      <c r="BU224" s="22">
        <f t="shared" si="223"/>
        <v>0</v>
      </c>
      <c r="BV224" s="22">
        <v>0</v>
      </c>
      <c r="BW224" s="22">
        <f>BX224+CK224+CI224</f>
        <v>10000</v>
      </c>
      <c r="BX224" s="22">
        <f>BY224+CA224+CF224</f>
        <v>10000</v>
      </c>
      <c r="BY224" s="22">
        <f t="shared" si="224"/>
        <v>10000</v>
      </c>
      <c r="BZ224" s="22">
        <v>10000</v>
      </c>
      <c r="CA224" s="22">
        <f t="shared" si="225"/>
        <v>0</v>
      </c>
      <c r="CB224" s="22">
        <v>0</v>
      </c>
      <c r="CC224" s="22">
        <v>0</v>
      </c>
      <c r="CD224" s="22">
        <v>0</v>
      </c>
      <c r="CE224" s="22">
        <v>0</v>
      </c>
      <c r="CF224" s="22">
        <f t="shared" si="226"/>
        <v>0</v>
      </c>
      <c r="CG224" s="22">
        <v>0</v>
      </c>
      <c r="CH224" s="22">
        <v>0</v>
      </c>
      <c r="CI224" s="22">
        <f t="shared" si="227"/>
        <v>0</v>
      </c>
      <c r="CJ224" s="22">
        <v>0</v>
      </c>
      <c r="CK224" s="22">
        <v>0</v>
      </c>
      <c r="CL224" s="22">
        <f>CM224</f>
        <v>0</v>
      </c>
      <c r="CM224" s="22">
        <f>CN224</f>
        <v>0</v>
      </c>
      <c r="CN224" s="22">
        <v>0</v>
      </c>
      <c r="CO224" s="22">
        <f t="shared" si="228"/>
        <v>0</v>
      </c>
      <c r="CP224" s="22">
        <f t="shared" si="229"/>
        <v>0</v>
      </c>
      <c r="CQ224" s="22">
        <v>0</v>
      </c>
      <c r="CR224" s="22">
        <v>0</v>
      </c>
    </row>
    <row r="225" spans="1:96" s="12" customFormat="1" ht="12.75">
      <c r="A225" s="17" t="s">
        <v>254</v>
      </c>
      <c r="B225" s="17" t="s">
        <v>101</v>
      </c>
      <c r="C225" s="17" t="s">
        <v>1</v>
      </c>
      <c r="D225" s="18" t="s">
        <v>260</v>
      </c>
      <c r="E225" s="19">
        <f t="shared" si="211"/>
        <v>348461650</v>
      </c>
      <c r="F225" s="19">
        <f aca="true" t="shared" si="243" ref="F225:BQ225">F226+F227+F228+F229+F230+F232+F233+F234+F235+F236+F237</f>
        <v>322758516</v>
      </c>
      <c r="G225" s="19">
        <f t="shared" si="243"/>
        <v>211459701</v>
      </c>
      <c r="H225" s="19">
        <f t="shared" si="243"/>
        <v>75634197</v>
      </c>
      <c r="I225" s="19">
        <f t="shared" si="243"/>
        <v>14704461</v>
      </c>
      <c r="J225" s="19">
        <f t="shared" si="243"/>
        <v>41557031</v>
      </c>
      <c r="K225" s="19">
        <f t="shared" si="243"/>
        <v>14339923</v>
      </c>
      <c r="L225" s="19">
        <f t="shared" si="243"/>
        <v>2116927</v>
      </c>
      <c r="M225" s="19">
        <f t="shared" si="243"/>
        <v>3413396</v>
      </c>
      <c r="N225" s="19">
        <f t="shared" si="243"/>
        <v>15236</v>
      </c>
      <c r="O225" s="19">
        <f t="shared" si="243"/>
        <v>8678065</v>
      </c>
      <c r="P225" s="19">
        <f t="shared" si="243"/>
        <v>12993484</v>
      </c>
      <c r="Q225" s="19">
        <f t="shared" si="243"/>
        <v>698673</v>
      </c>
      <c r="R225" s="19">
        <f t="shared" si="243"/>
        <v>190529</v>
      </c>
      <c r="S225" s="19">
        <f t="shared" si="243"/>
        <v>508144</v>
      </c>
      <c r="T225" s="19">
        <f t="shared" si="243"/>
        <v>146117</v>
      </c>
      <c r="U225" s="19">
        <f t="shared" si="243"/>
        <v>1770750</v>
      </c>
      <c r="V225" s="19">
        <f t="shared" si="243"/>
        <v>16823516</v>
      </c>
      <c r="W225" s="19">
        <f t="shared" si="243"/>
        <v>1651548</v>
      </c>
      <c r="X225" s="19">
        <f t="shared" si="243"/>
        <v>4190514</v>
      </c>
      <c r="Y225" s="19">
        <f t="shared" si="243"/>
        <v>8765174</v>
      </c>
      <c r="Z225" s="19">
        <f t="shared" si="243"/>
        <v>1064746</v>
      </c>
      <c r="AA225" s="19">
        <f t="shared" si="243"/>
        <v>774717</v>
      </c>
      <c r="AB225" s="19">
        <f t="shared" si="243"/>
        <v>237434</v>
      </c>
      <c r="AC225" s="19">
        <f t="shared" si="243"/>
        <v>0</v>
      </c>
      <c r="AD225" s="19">
        <f t="shared" si="243"/>
        <v>139383</v>
      </c>
      <c r="AE225" s="19">
        <f t="shared" si="243"/>
        <v>60124956</v>
      </c>
      <c r="AF225" s="19">
        <f t="shared" si="243"/>
        <v>325856</v>
      </c>
      <c r="AG225" s="19">
        <f t="shared" si="243"/>
        <v>2283272</v>
      </c>
      <c r="AH225" s="19">
        <f t="shared" si="243"/>
        <v>6839332</v>
      </c>
      <c r="AI225" s="19">
        <f t="shared" si="243"/>
        <v>319721</v>
      </c>
      <c r="AJ225" s="19">
        <f t="shared" si="243"/>
        <v>900105</v>
      </c>
      <c r="AK225" s="19">
        <f t="shared" si="243"/>
        <v>15000</v>
      </c>
      <c r="AL225" s="19">
        <f t="shared" si="243"/>
        <v>314784</v>
      </c>
      <c r="AM225" s="19">
        <f t="shared" si="243"/>
        <v>2947442</v>
      </c>
      <c r="AN225" s="19">
        <f t="shared" si="243"/>
        <v>0</v>
      </c>
      <c r="AO225" s="19">
        <f t="shared" si="243"/>
        <v>12600</v>
      </c>
      <c r="AP225" s="19">
        <f t="shared" si="243"/>
        <v>15925806</v>
      </c>
      <c r="AQ225" s="19">
        <f t="shared" si="243"/>
        <v>809371</v>
      </c>
      <c r="AR225" s="19">
        <f t="shared" si="243"/>
        <v>385510</v>
      </c>
      <c r="AS225" s="19">
        <f t="shared" si="243"/>
        <v>0</v>
      </c>
      <c r="AT225" s="19">
        <f t="shared" si="243"/>
        <v>156205</v>
      </c>
      <c r="AU225" s="19">
        <f t="shared" si="243"/>
        <v>38221</v>
      </c>
      <c r="AV225" s="19">
        <f t="shared" si="243"/>
        <v>0</v>
      </c>
      <c r="AW225" s="19">
        <f t="shared" si="243"/>
        <v>0</v>
      </c>
      <c r="AX225" s="19">
        <f t="shared" si="243"/>
        <v>28851731</v>
      </c>
      <c r="AY225" s="19">
        <f t="shared" si="243"/>
        <v>111298815</v>
      </c>
      <c r="AZ225" s="19">
        <f t="shared" si="243"/>
        <v>0</v>
      </c>
      <c r="BA225" s="19">
        <f t="shared" si="243"/>
        <v>0</v>
      </c>
      <c r="BB225" s="19">
        <f t="shared" si="243"/>
        <v>0</v>
      </c>
      <c r="BC225" s="19">
        <f t="shared" si="243"/>
        <v>0</v>
      </c>
      <c r="BD225" s="19">
        <f t="shared" si="243"/>
        <v>0</v>
      </c>
      <c r="BE225" s="19">
        <f t="shared" si="243"/>
        <v>0</v>
      </c>
      <c r="BF225" s="19">
        <f t="shared" si="243"/>
        <v>0</v>
      </c>
      <c r="BG225" s="19">
        <f t="shared" si="243"/>
        <v>111293815</v>
      </c>
      <c r="BH225" s="19">
        <f t="shared" si="243"/>
        <v>0</v>
      </c>
      <c r="BI225" s="19">
        <f t="shared" si="243"/>
        <v>0</v>
      </c>
      <c r="BJ225" s="19">
        <f t="shared" si="243"/>
        <v>5000</v>
      </c>
      <c r="BK225" s="19">
        <f t="shared" si="243"/>
        <v>0</v>
      </c>
      <c r="BL225" s="19">
        <f t="shared" si="243"/>
        <v>0</v>
      </c>
      <c r="BM225" s="19">
        <f t="shared" si="243"/>
        <v>5000</v>
      </c>
      <c r="BN225" s="19">
        <f t="shared" si="243"/>
        <v>0</v>
      </c>
      <c r="BO225" s="19">
        <f t="shared" si="243"/>
        <v>0</v>
      </c>
      <c r="BP225" s="19">
        <f t="shared" si="243"/>
        <v>0</v>
      </c>
      <c r="BQ225" s="19">
        <f t="shared" si="243"/>
        <v>0</v>
      </c>
      <c r="BR225" s="19">
        <f aca="true" t="shared" si="244" ref="BR225:CR225">BR226+BR227+BR228+BR229+BR230+BR232+BR233+BR234+BR235+BR236+BR237</f>
        <v>0</v>
      </c>
      <c r="BS225" s="19">
        <f t="shared" si="244"/>
        <v>0</v>
      </c>
      <c r="BT225" s="19">
        <f t="shared" si="244"/>
        <v>0</v>
      </c>
      <c r="BU225" s="19">
        <f t="shared" si="244"/>
        <v>0</v>
      </c>
      <c r="BV225" s="19">
        <f t="shared" si="244"/>
        <v>0</v>
      </c>
      <c r="BW225" s="19">
        <f t="shared" si="244"/>
        <v>17903134</v>
      </c>
      <c r="BX225" s="19">
        <f t="shared" si="244"/>
        <v>17903134</v>
      </c>
      <c r="BY225" s="19">
        <f t="shared" si="244"/>
        <v>13088508</v>
      </c>
      <c r="BZ225" s="19">
        <f t="shared" si="244"/>
        <v>13088508</v>
      </c>
      <c r="CA225" s="19">
        <f t="shared" si="225"/>
        <v>3200000</v>
      </c>
      <c r="CB225" s="19">
        <f t="shared" si="244"/>
        <v>0</v>
      </c>
      <c r="CC225" s="19">
        <f t="shared" si="244"/>
        <v>0</v>
      </c>
      <c r="CD225" s="19">
        <f t="shared" si="244"/>
        <v>3200000</v>
      </c>
      <c r="CE225" s="19">
        <f t="shared" si="244"/>
        <v>0</v>
      </c>
      <c r="CF225" s="19">
        <f t="shared" si="244"/>
        <v>1614626</v>
      </c>
      <c r="CG225" s="19">
        <f t="shared" si="244"/>
        <v>669096</v>
      </c>
      <c r="CH225" s="19">
        <f t="shared" si="244"/>
        <v>945530</v>
      </c>
      <c r="CI225" s="19">
        <f t="shared" si="244"/>
        <v>0</v>
      </c>
      <c r="CJ225" s="19">
        <f t="shared" si="244"/>
        <v>0</v>
      </c>
      <c r="CK225" s="19">
        <f t="shared" si="244"/>
        <v>0</v>
      </c>
      <c r="CL225" s="19">
        <f t="shared" si="244"/>
        <v>7800000</v>
      </c>
      <c r="CM225" s="19">
        <f t="shared" si="244"/>
        <v>7800000</v>
      </c>
      <c r="CN225" s="19">
        <f t="shared" si="244"/>
        <v>7800000</v>
      </c>
      <c r="CO225" s="19">
        <f t="shared" si="244"/>
        <v>0</v>
      </c>
      <c r="CP225" s="19">
        <f t="shared" si="244"/>
        <v>0</v>
      </c>
      <c r="CQ225" s="19">
        <f t="shared" si="244"/>
        <v>0</v>
      </c>
      <c r="CR225" s="19">
        <f t="shared" si="244"/>
        <v>0</v>
      </c>
    </row>
    <row r="226" spans="1:96" ht="12.75">
      <c r="A226" s="20" t="s">
        <v>1</v>
      </c>
      <c r="B226" s="20" t="s">
        <v>1</v>
      </c>
      <c r="C226" s="20" t="s">
        <v>61</v>
      </c>
      <c r="D226" s="21" t="s">
        <v>261</v>
      </c>
      <c r="E226" s="22">
        <f t="shared" si="211"/>
        <v>500000</v>
      </c>
      <c r="F226" s="22">
        <f t="shared" si="212"/>
        <v>500000</v>
      </c>
      <c r="G226" s="22">
        <f t="shared" si="213"/>
        <v>500000</v>
      </c>
      <c r="H226" s="22">
        <v>0</v>
      </c>
      <c r="I226" s="22">
        <v>0</v>
      </c>
      <c r="J226" s="22">
        <f t="shared" si="214"/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f t="shared" si="215"/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f t="shared" si="216"/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f t="shared" si="217"/>
        <v>500000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500000</v>
      </c>
      <c r="AY226" s="22">
        <f t="shared" si="218"/>
        <v>0</v>
      </c>
      <c r="AZ226" s="22">
        <f t="shared" si="219"/>
        <v>0</v>
      </c>
      <c r="BA226" s="22">
        <v>0</v>
      </c>
      <c r="BB226" s="22">
        <v>0</v>
      </c>
      <c r="BC226" s="22">
        <f t="shared" si="220"/>
        <v>0</v>
      </c>
      <c r="BD226" s="22">
        <v>0</v>
      </c>
      <c r="BE226" s="22">
        <v>0</v>
      </c>
      <c r="BF226" s="22">
        <v>0</v>
      </c>
      <c r="BG226" s="22">
        <v>0</v>
      </c>
      <c r="BH226" s="22">
        <f t="shared" si="221"/>
        <v>0</v>
      </c>
      <c r="BI226" s="22">
        <v>0</v>
      </c>
      <c r="BJ226" s="22">
        <f t="shared" si="222"/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f t="shared" si="223"/>
        <v>0</v>
      </c>
      <c r="BV226" s="22">
        <v>0</v>
      </c>
      <c r="BW226" s="22">
        <f aca="true" t="shared" si="245" ref="BW226:BW236">BX226+CK226+CI226</f>
        <v>0</v>
      </c>
      <c r="BX226" s="22">
        <f aca="true" t="shared" si="246" ref="BX226:BX236">BY226+CA226+CF226</f>
        <v>0</v>
      </c>
      <c r="BY226" s="22">
        <f t="shared" si="224"/>
        <v>0</v>
      </c>
      <c r="BZ226" s="22">
        <v>0</v>
      </c>
      <c r="CA226" s="22">
        <f t="shared" si="225"/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f t="shared" si="226"/>
        <v>0</v>
      </c>
      <c r="CG226" s="22">
        <v>0</v>
      </c>
      <c r="CH226" s="22">
        <v>0</v>
      </c>
      <c r="CI226" s="22">
        <f t="shared" si="227"/>
        <v>0</v>
      </c>
      <c r="CJ226" s="22">
        <v>0</v>
      </c>
      <c r="CK226" s="22">
        <v>0</v>
      </c>
      <c r="CL226" s="22">
        <f aca="true" t="shared" si="247" ref="CL226:CM236">CM226</f>
        <v>0</v>
      </c>
      <c r="CM226" s="22">
        <f t="shared" si="247"/>
        <v>0</v>
      </c>
      <c r="CN226" s="22">
        <v>0</v>
      </c>
      <c r="CO226" s="22">
        <f t="shared" si="228"/>
        <v>0</v>
      </c>
      <c r="CP226" s="22">
        <f t="shared" si="229"/>
        <v>0</v>
      </c>
      <c r="CQ226" s="22">
        <v>0</v>
      </c>
      <c r="CR226" s="22">
        <v>0</v>
      </c>
    </row>
    <row r="227" spans="1:96" ht="12.75">
      <c r="A227" s="20" t="s">
        <v>1</v>
      </c>
      <c r="B227" s="20" t="s">
        <v>1</v>
      </c>
      <c r="C227" s="20" t="s">
        <v>5</v>
      </c>
      <c r="D227" s="23" t="s">
        <v>262</v>
      </c>
      <c r="E227" s="22">
        <f t="shared" si="211"/>
        <v>15795138</v>
      </c>
      <c r="F227" s="22">
        <f t="shared" si="212"/>
        <v>15795138</v>
      </c>
      <c r="G227" s="22">
        <f t="shared" si="213"/>
        <v>15795138</v>
      </c>
      <c r="H227" s="22">
        <v>0</v>
      </c>
      <c r="I227" s="22">
        <v>0</v>
      </c>
      <c r="J227" s="22">
        <f t="shared" si="214"/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f t="shared" si="215"/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f t="shared" si="216"/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f t="shared" si="217"/>
        <v>15795138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15795138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f t="shared" si="218"/>
        <v>0</v>
      </c>
      <c r="AZ227" s="22">
        <f t="shared" si="219"/>
        <v>0</v>
      </c>
      <c r="BA227" s="22">
        <v>0</v>
      </c>
      <c r="BB227" s="22">
        <v>0</v>
      </c>
      <c r="BC227" s="22">
        <f t="shared" si="220"/>
        <v>0</v>
      </c>
      <c r="BD227" s="22">
        <v>0</v>
      </c>
      <c r="BE227" s="22">
        <v>0</v>
      </c>
      <c r="BF227" s="22">
        <v>0</v>
      </c>
      <c r="BG227" s="22">
        <v>0</v>
      </c>
      <c r="BH227" s="22">
        <f t="shared" si="221"/>
        <v>0</v>
      </c>
      <c r="BI227" s="22">
        <v>0</v>
      </c>
      <c r="BJ227" s="22">
        <f t="shared" si="222"/>
        <v>0</v>
      </c>
      <c r="BK227" s="22">
        <v>0</v>
      </c>
      <c r="BL227" s="22">
        <v>0</v>
      </c>
      <c r="BM227" s="22">
        <v>0</v>
      </c>
      <c r="BN227" s="22">
        <v>0</v>
      </c>
      <c r="BO227" s="22">
        <v>0</v>
      </c>
      <c r="BP227" s="22">
        <v>0</v>
      </c>
      <c r="BQ227" s="22">
        <v>0</v>
      </c>
      <c r="BR227" s="22">
        <v>0</v>
      </c>
      <c r="BS227" s="22">
        <v>0</v>
      </c>
      <c r="BT227" s="22">
        <v>0</v>
      </c>
      <c r="BU227" s="22">
        <f t="shared" si="223"/>
        <v>0</v>
      </c>
      <c r="BV227" s="22">
        <v>0</v>
      </c>
      <c r="BW227" s="22">
        <f t="shared" si="245"/>
        <v>0</v>
      </c>
      <c r="BX227" s="22">
        <f t="shared" si="246"/>
        <v>0</v>
      </c>
      <c r="BY227" s="22">
        <f t="shared" si="224"/>
        <v>0</v>
      </c>
      <c r="BZ227" s="22">
        <v>0</v>
      </c>
      <c r="CA227" s="22">
        <f t="shared" si="225"/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f t="shared" si="226"/>
        <v>0</v>
      </c>
      <c r="CG227" s="22">
        <v>0</v>
      </c>
      <c r="CH227" s="22">
        <v>0</v>
      </c>
      <c r="CI227" s="22">
        <f t="shared" si="227"/>
        <v>0</v>
      </c>
      <c r="CJ227" s="22">
        <v>0</v>
      </c>
      <c r="CK227" s="22">
        <v>0</v>
      </c>
      <c r="CL227" s="22">
        <f t="shared" si="247"/>
        <v>0</v>
      </c>
      <c r="CM227" s="22">
        <f t="shared" si="247"/>
        <v>0</v>
      </c>
      <c r="CN227" s="22">
        <v>0</v>
      </c>
      <c r="CO227" s="22">
        <f t="shared" si="228"/>
        <v>0</v>
      </c>
      <c r="CP227" s="22">
        <f t="shared" si="229"/>
        <v>0</v>
      </c>
      <c r="CQ227" s="22">
        <v>0</v>
      </c>
      <c r="CR227" s="22">
        <v>0</v>
      </c>
    </row>
    <row r="228" spans="1:96" ht="12.75">
      <c r="A228" s="20" t="s">
        <v>1</v>
      </c>
      <c r="B228" s="20" t="s">
        <v>1</v>
      </c>
      <c r="C228" s="20" t="s">
        <v>17</v>
      </c>
      <c r="D228" s="21" t="s">
        <v>263</v>
      </c>
      <c r="E228" s="22">
        <f t="shared" si="211"/>
        <v>800000</v>
      </c>
      <c r="F228" s="22">
        <f t="shared" si="212"/>
        <v>0</v>
      </c>
      <c r="G228" s="22">
        <f t="shared" si="213"/>
        <v>0</v>
      </c>
      <c r="H228" s="22">
        <v>0</v>
      </c>
      <c r="I228" s="22">
        <v>0</v>
      </c>
      <c r="J228" s="22">
        <f t="shared" si="214"/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f t="shared" si="215"/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f t="shared" si="216"/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f t="shared" si="217"/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f t="shared" si="218"/>
        <v>0</v>
      </c>
      <c r="AZ228" s="22">
        <f t="shared" si="219"/>
        <v>0</v>
      </c>
      <c r="BA228" s="22">
        <v>0</v>
      </c>
      <c r="BB228" s="22">
        <v>0</v>
      </c>
      <c r="BC228" s="22">
        <f t="shared" si="220"/>
        <v>0</v>
      </c>
      <c r="BD228" s="22">
        <v>0</v>
      </c>
      <c r="BE228" s="22">
        <v>0</v>
      </c>
      <c r="BF228" s="22">
        <v>0</v>
      </c>
      <c r="BG228" s="22">
        <v>0</v>
      </c>
      <c r="BH228" s="22">
        <f t="shared" si="221"/>
        <v>0</v>
      </c>
      <c r="BI228" s="22">
        <v>0</v>
      </c>
      <c r="BJ228" s="22">
        <f t="shared" si="222"/>
        <v>0</v>
      </c>
      <c r="BK228" s="22">
        <v>0</v>
      </c>
      <c r="BL228" s="22">
        <v>0</v>
      </c>
      <c r="BM228" s="22">
        <v>0</v>
      </c>
      <c r="BN228" s="22">
        <v>0</v>
      </c>
      <c r="BO228" s="22">
        <v>0</v>
      </c>
      <c r="BP228" s="22">
        <v>0</v>
      </c>
      <c r="BQ228" s="22">
        <v>0</v>
      </c>
      <c r="BR228" s="22">
        <v>0</v>
      </c>
      <c r="BS228" s="22">
        <v>0</v>
      </c>
      <c r="BT228" s="22">
        <v>0</v>
      </c>
      <c r="BU228" s="22">
        <f t="shared" si="223"/>
        <v>0</v>
      </c>
      <c r="BV228" s="22">
        <v>0</v>
      </c>
      <c r="BW228" s="22">
        <f t="shared" si="245"/>
        <v>0</v>
      </c>
      <c r="BX228" s="22">
        <f t="shared" si="246"/>
        <v>0</v>
      </c>
      <c r="BY228" s="22">
        <f t="shared" si="224"/>
        <v>0</v>
      </c>
      <c r="BZ228" s="22">
        <v>0</v>
      </c>
      <c r="CA228" s="22">
        <f t="shared" si="225"/>
        <v>0</v>
      </c>
      <c r="CB228" s="22">
        <v>0</v>
      </c>
      <c r="CC228" s="22">
        <v>0</v>
      </c>
      <c r="CD228" s="22">
        <v>0</v>
      </c>
      <c r="CE228" s="22">
        <v>0</v>
      </c>
      <c r="CF228" s="22">
        <f t="shared" si="226"/>
        <v>0</v>
      </c>
      <c r="CG228" s="22">
        <v>0</v>
      </c>
      <c r="CH228" s="22">
        <v>0</v>
      </c>
      <c r="CI228" s="22">
        <f t="shared" si="227"/>
        <v>0</v>
      </c>
      <c r="CJ228" s="22">
        <v>0</v>
      </c>
      <c r="CK228" s="22">
        <v>0</v>
      </c>
      <c r="CL228" s="22">
        <f t="shared" si="247"/>
        <v>800000</v>
      </c>
      <c r="CM228" s="22">
        <f t="shared" si="247"/>
        <v>800000</v>
      </c>
      <c r="CN228" s="22">
        <v>800000</v>
      </c>
      <c r="CO228" s="22">
        <f t="shared" si="228"/>
        <v>0</v>
      </c>
      <c r="CP228" s="22">
        <f t="shared" si="229"/>
        <v>0</v>
      </c>
      <c r="CQ228" s="22">
        <v>0</v>
      </c>
      <c r="CR228" s="22">
        <v>0</v>
      </c>
    </row>
    <row r="229" spans="1:96" ht="12.75">
      <c r="A229" s="20" t="s">
        <v>1</v>
      </c>
      <c r="B229" s="20" t="s">
        <v>1</v>
      </c>
      <c r="C229" s="20" t="s">
        <v>17</v>
      </c>
      <c r="D229" s="23" t="s">
        <v>492</v>
      </c>
      <c r="E229" s="22">
        <f t="shared" si="211"/>
        <v>7000000</v>
      </c>
      <c r="F229" s="22">
        <f t="shared" si="212"/>
        <v>0</v>
      </c>
      <c r="G229" s="22">
        <f t="shared" si="213"/>
        <v>0</v>
      </c>
      <c r="H229" s="22">
        <v>0</v>
      </c>
      <c r="I229" s="22">
        <v>0</v>
      </c>
      <c r="J229" s="22">
        <f t="shared" si="214"/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f t="shared" si="215"/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f t="shared" si="216"/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f t="shared" si="217"/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f t="shared" si="218"/>
        <v>0</v>
      </c>
      <c r="AZ229" s="22">
        <f t="shared" si="219"/>
        <v>0</v>
      </c>
      <c r="BA229" s="22">
        <v>0</v>
      </c>
      <c r="BB229" s="22">
        <v>0</v>
      </c>
      <c r="BC229" s="22">
        <f t="shared" si="220"/>
        <v>0</v>
      </c>
      <c r="BD229" s="22">
        <v>0</v>
      </c>
      <c r="BE229" s="22">
        <v>0</v>
      </c>
      <c r="BF229" s="22">
        <v>0</v>
      </c>
      <c r="BG229" s="22"/>
      <c r="BH229" s="22">
        <f t="shared" si="221"/>
        <v>0</v>
      </c>
      <c r="BI229" s="22">
        <v>0</v>
      </c>
      <c r="BJ229" s="22">
        <f t="shared" si="222"/>
        <v>0</v>
      </c>
      <c r="BK229" s="22">
        <v>0</v>
      </c>
      <c r="BL229" s="22">
        <v>0</v>
      </c>
      <c r="BM229" s="22">
        <v>0</v>
      </c>
      <c r="BN229" s="22">
        <v>0</v>
      </c>
      <c r="BO229" s="22">
        <v>0</v>
      </c>
      <c r="BP229" s="22">
        <v>0</v>
      </c>
      <c r="BQ229" s="22">
        <v>0</v>
      </c>
      <c r="BR229" s="22">
        <v>0</v>
      </c>
      <c r="BS229" s="22">
        <v>0</v>
      </c>
      <c r="BT229" s="22">
        <v>0</v>
      </c>
      <c r="BU229" s="22">
        <f t="shared" si="223"/>
        <v>0</v>
      </c>
      <c r="BV229" s="22">
        <v>0</v>
      </c>
      <c r="BW229" s="22">
        <f t="shared" si="245"/>
        <v>0</v>
      </c>
      <c r="BX229" s="22">
        <f t="shared" si="246"/>
        <v>0</v>
      </c>
      <c r="BY229" s="22">
        <f t="shared" si="224"/>
        <v>0</v>
      </c>
      <c r="BZ229" s="22">
        <v>0</v>
      </c>
      <c r="CA229" s="22">
        <f t="shared" si="225"/>
        <v>0</v>
      </c>
      <c r="CB229" s="22">
        <v>0</v>
      </c>
      <c r="CC229" s="22">
        <v>0</v>
      </c>
      <c r="CD229" s="22">
        <v>0</v>
      </c>
      <c r="CE229" s="22">
        <v>0</v>
      </c>
      <c r="CF229" s="22">
        <f t="shared" si="226"/>
        <v>0</v>
      </c>
      <c r="CG229" s="22">
        <v>0</v>
      </c>
      <c r="CH229" s="22">
        <v>0</v>
      </c>
      <c r="CI229" s="22">
        <f t="shared" si="227"/>
        <v>0</v>
      </c>
      <c r="CJ229" s="22">
        <v>0</v>
      </c>
      <c r="CK229" s="22">
        <v>0</v>
      </c>
      <c r="CL229" s="22">
        <f t="shared" si="247"/>
        <v>7000000</v>
      </c>
      <c r="CM229" s="22">
        <f t="shared" si="247"/>
        <v>7000000</v>
      </c>
      <c r="CN229" s="22">
        <v>7000000</v>
      </c>
      <c r="CO229" s="22">
        <f t="shared" si="228"/>
        <v>0</v>
      </c>
      <c r="CP229" s="22">
        <f t="shared" si="229"/>
        <v>0</v>
      </c>
      <c r="CQ229" s="22">
        <v>0</v>
      </c>
      <c r="CR229" s="22">
        <v>0</v>
      </c>
    </row>
    <row r="230" spans="1:96" ht="12.75">
      <c r="A230" s="20" t="s">
        <v>1</v>
      </c>
      <c r="B230" s="20" t="s">
        <v>1</v>
      </c>
      <c r="C230" s="20" t="s">
        <v>17</v>
      </c>
      <c r="D230" s="23" t="s">
        <v>493</v>
      </c>
      <c r="E230" s="22">
        <f t="shared" si="211"/>
        <v>232755</v>
      </c>
      <c r="F230" s="22">
        <f t="shared" si="212"/>
        <v>232755</v>
      </c>
      <c r="G230" s="22">
        <f t="shared" si="213"/>
        <v>232755</v>
      </c>
      <c r="H230" s="22">
        <v>0</v>
      </c>
      <c r="I230" s="22">
        <v>0</v>
      </c>
      <c r="J230" s="22">
        <f t="shared" si="214"/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f t="shared" si="215"/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f t="shared" si="216"/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f t="shared" si="217"/>
        <v>232755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0</v>
      </c>
      <c r="AS230" s="22">
        <v>0</v>
      </c>
      <c r="AT230" s="22">
        <v>0</v>
      </c>
      <c r="AU230" s="22">
        <v>0</v>
      </c>
      <c r="AV230" s="22">
        <v>0</v>
      </c>
      <c r="AW230" s="22">
        <v>0</v>
      </c>
      <c r="AX230" s="22">
        <v>232755</v>
      </c>
      <c r="AY230" s="22">
        <f t="shared" si="218"/>
        <v>0</v>
      </c>
      <c r="AZ230" s="22">
        <f t="shared" si="219"/>
        <v>0</v>
      </c>
      <c r="BA230" s="22">
        <v>0</v>
      </c>
      <c r="BB230" s="22">
        <v>0</v>
      </c>
      <c r="BC230" s="22">
        <f t="shared" si="220"/>
        <v>0</v>
      </c>
      <c r="BD230" s="22">
        <v>0</v>
      </c>
      <c r="BE230" s="22">
        <v>0</v>
      </c>
      <c r="BF230" s="22">
        <v>0</v>
      </c>
      <c r="BG230" s="22">
        <v>0</v>
      </c>
      <c r="BH230" s="22">
        <f t="shared" si="221"/>
        <v>0</v>
      </c>
      <c r="BI230" s="22">
        <v>0</v>
      </c>
      <c r="BJ230" s="22">
        <f t="shared" si="222"/>
        <v>0</v>
      </c>
      <c r="BK230" s="22">
        <v>0</v>
      </c>
      <c r="BL230" s="22">
        <v>0</v>
      </c>
      <c r="BM230" s="22">
        <v>0</v>
      </c>
      <c r="BN230" s="22">
        <v>0</v>
      </c>
      <c r="BO230" s="22">
        <v>0</v>
      </c>
      <c r="BP230" s="22">
        <v>0</v>
      </c>
      <c r="BQ230" s="22">
        <v>0</v>
      </c>
      <c r="BR230" s="22">
        <v>0</v>
      </c>
      <c r="BS230" s="22">
        <v>0</v>
      </c>
      <c r="BT230" s="22">
        <v>0</v>
      </c>
      <c r="BU230" s="22">
        <f t="shared" si="223"/>
        <v>0</v>
      </c>
      <c r="BV230" s="22">
        <v>0</v>
      </c>
      <c r="BW230" s="22">
        <f t="shared" si="245"/>
        <v>0</v>
      </c>
      <c r="BX230" s="22">
        <f t="shared" si="246"/>
        <v>0</v>
      </c>
      <c r="BY230" s="22">
        <f t="shared" si="224"/>
        <v>0</v>
      </c>
      <c r="BZ230" s="22">
        <v>0</v>
      </c>
      <c r="CA230" s="22">
        <f t="shared" si="225"/>
        <v>0</v>
      </c>
      <c r="CB230" s="22">
        <v>0</v>
      </c>
      <c r="CC230" s="22">
        <v>0</v>
      </c>
      <c r="CD230" s="22">
        <v>0</v>
      </c>
      <c r="CE230" s="22">
        <v>0</v>
      </c>
      <c r="CF230" s="22">
        <f t="shared" si="226"/>
        <v>0</v>
      </c>
      <c r="CG230" s="22">
        <v>0</v>
      </c>
      <c r="CH230" s="22">
        <v>0</v>
      </c>
      <c r="CI230" s="22">
        <f t="shared" si="227"/>
        <v>0</v>
      </c>
      <c r="CJ230" s="22">
        <v>0</v>
      </c>
      <c r="CK230" s="22">
        <v>0</v>
      </c>
      <c r="CL230" s="22">
        <f t="shared" si="247"/>
        <v>0</v>
      </c>
      <c r="CM230" s="22">
        <f t="shared" si="247"/>
        <v>0</v>
      </c>
      <c r="CN230" s="22">
        <v>0</v>
      </c>
      <c r="CO230" s="22">
        <f t="shared" si="228"/>
        <v>0</v>
      </c>
      <c r="CP230" s="22">
        <f t="shared" si="229"/>
        <v>0</v>
      </c>
      <c r="CQ230" s="22">
        <v>0</v>
      </c>
      <c r="CR230" s="22">
        <v>0</v>
      </c>
    </row>
    <row r="231" spans="1:96" ht="12.75">
      <c r="A231" s="20"/>
      <c r="B231" s="20"/>
      <c r="C231" s="20"/>
      <c r="D231" s="23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</row>
    <row r="232" spans="1:96" ht="12.75">
      <c r="A232" s="20" t="s">
        <v>1</v>
      </c>
      <c r="B232" s="20" t="s">
        <v>1</v>
      </c>
      <c r="C232" s="20" t="s">
        <v>29</v>
      </c>
      <c r="D232" s="23" t="s">
        <v>274</v>
      </c>
      <c r="E232" s="22">
        <f t="shared" si="211"/>
        <v>3738000</v>
      </c>
      <c r="F232" s="22">
        <f t="shared" si="212"/>
        <v>3738000</v>
      </c>
      <c r="G232" s="22">
        <f t="shared" si="213"/>
        <v>3738000</v>
      </c>
      <c r="H232" s="22">
        <v>0</v>
      </c>
      <c r="I232" s="22">
        <v>0</v>
      </c>
      <c r="J232" s="22">
        <f t="shared" si="214"/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f t="shared" si="215"/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f t="shared" si="216"/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f t="shared" si="217"/>
        <v>3738000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3738000</v>
      </c>
      <c r="AY232" s="22">
        <f t="shared" si="218"/>
        <v>0</v>
      </c>
      <c r="AZ232" s="22">
        <f t="shared" si="219"/>
        <v>0</v>
      </c>
      <c r="BA232" s="22">
        <v>0</v>
      </c>
      <c r="BB232" s="22">
        <v>0</v>
      </c>
      <c r="BC232" s="22">
        <f t="shared" si="220"/>
        <v>0</v>
      </c>
      <c r="BD232" s="22">
        <v>0</v>
      </c>
      <c r="BE232" s="22">
        <v>0</v>
      </c>
      <c r="BF232" s="22">
        <v>0</v>
      </c>
      <c r="BG232" s="22">
        <v>0</v>
      </c>
      <c r="BH232" s="22">
        <f t="shared" si="221"/>
        <v>0</v>
      </c>
      <c r="BI232" s="22">
        <v>0</v>
      </c>
      <c r="BJ232" s="22">
        <f t="shared" si="222"/>
        <v>0</v>
      </c>
      <c r="BK232" s="22">
        <v>0</v>
      </c>
      <c r="BL232" s="22">
        <v>0</v>
      </c>
      <c r="BM232" s="22">
        <v>0</v>
      </c>
      <c r="BN232" s="22">
        <v>0</v>
      </c>
      <c r="BO232" s="22">
        <v>0</v>
      </c>
      <c r="BP232" s="22">
        <v>0</v>
      </c>
      <c r="BQ232" s="22">
        <v>0</v>
      </c>
      <c r="BR232" s="22">
        <v>0</v>
      </c>
      <c r="BS232" s="22">
        <v>0</v>
      </c>
      <c r="BT232" s="22">
        <v>0</v>
      </c>
      <c r="BU232" s="22">
        <f t="shared" si="223"/>
        <v>0</v>
      </c>
      <c r="BV232" s="22">
        <v>0</v>
      </c>
      <c r="BW232" s="22">
        <f t="shared" si="245"/>
        <v>0</v>
      </c>
      <c r="BX232" s="22">
        <f t="shared" si="246"/>
        <v>0</v>
      </c>
      <c r="BY232" s="22">
        <f t="shared" si="224"/>
        <v>0</v>
      </c>
      <c r="BZ232" s="22">
        <v>0</v>
      </c>
      <c r="CA232" s="22">
        <f t="shared" si="225"/>
        <v>0</v>
      </c>
      <c r="CB232" s="22">
        <v>0</v>
      </c>
      <c r="CC232" s="22">
        <v>0</v>
      </c>
      <c r="CD232" s="22">
        <v>0</v>
      </c>
      <c r="CE232" s="22">
        <v>0</v>
      </c>
      <c r="CF232" s="22">
        <f t="shared" si="226"/>
        <v>0</v>
      </c>
      <c r="CG232" s="22">
        <v>0</v>
      </c>
      <c r="CH232" s="22">
        <v>0</v>
      </c>
      <c r="CI232" s="22">
        <f t="shared" si="227"/>
        <v>0</v>
      </c>
      <c r="CJ232" s="22">
        <v>0</v>
      </c>
      <c r="CK232" s="22">
        <v>0</v>
      </c>
      <c r="CL232" s="22">
        <f t="shared" si="247"/>
        <v>0</v>
      </c>
      <c r="CM232" s="22">
        <f t="shared" si="247"/>
        <v>0</v>
      </c>
      <c r="CN232" s="22">
        <v>0</v>
      </c>
      <c r="CO232" s="22">
        <f t="shared" si="228"/>
        <v>0</v>
      </c>
      <c r="CP232" s="22">
        <f t="shared" si="229"/>
        <v>0</v>
      </c>
      <c r="CQ232" s="22">
        <v>0</v>
      </c>
      <c r="CR232" s="22">
        <v>0</v>
      </c>
    </row>
    <row r="233" spans="1:96" ht="12.75">
      <c r="A233" s="20" t="s">
        <v>1</v>
      </c>
      <c r="B233" s="20" t="s">
        <v>1</v>
      </c>
      <c r="C233" s="20" t="s">
        <v>29</v>
      </c>
      <c r="D233" s="21" t="s">
        <v>275</v>
      </c>
      <c r="E233" s="22">
        <f t="shared" si="211"/>
        <v>2000000</v>
      </c>
      <c r="F233" s="22">
        <f t="shared" si="212"/>
        <v>2000000</v>
      </c>
      <c r="G233" s="22">
        <f t="shared" si="213"/>
        <v>2000000</v>
      </c>
      <c r="H233" s="22">
        <v>0</v>
      </c>
      <c r="I233" s="22">
        <v>0</v>
      </c>
      <c r="J233" s="22">
        <f t="shared" si="214"/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f t="shared" si="215"/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f t="shared" si="216"/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f t="shared" si="217"/>
        <v>2000000</v>
      </c>
      <c r="AF233" s="22">
        <v>0</v>
      </c>
      <c r="AG233" s="22">
        <v>0</v>
      </c>
      <c r="AH233" s="22">
        <v>0</v>
      </c>
      <c r="AI233" s="22">
        <v>0</v>
      </c>
      <c r="AJ233" s="22">
        <v>0</v>
      </c>
      <c r="AK233" s="22">
        <v>0</v>
      </c>
      <c r="AL233" s="22">
        <v>0</v>
      </c>
      <c r="AM233" s="22">
        <v>0</v>
      </c>
      <c r="AN233" s="22">
        <v>0</v>
      </c>
      <c r="AO233" s="22">
        <v>0</v>
      </c>
      <c r="AP233" s="22">
        <v>0</v>
      </c>
      <c r="AQ233" s="22">
        <v>0</v>
      </c>
      <c r="AR233" s="22">
        <v>0</v>
      </c>
      <c r="AS233" s="22">
        <v>0</v>
      </c>
      <c r="AT233" s="22">
        <v>0</v>
      </c>
      <c r="AU233" s="22">
        <v>0</v>
      </c>
      <c r="AV233" s="22">
        <v>0</v>
      </c>
      <c r="AW233" s="22">
        <v>0</v>
      </c>
      <c r="AX233" s="22">
        <v>2000000</v>
      </c>
      <c r="AY233" s="22">
        <f t="shared" si="218"/>
        <v>0</v>
      </c>
      <c r="AZ233" s="22">
        <f t="shared" si="219"/>
        <v>0</v>
      </c>
      <c r="BA233" s="22">
        <v>0</v>
      </c>
      <c r="BB233" s="22">
        <v>0</v>
      </c>
      <c r="BC233" s="22">
        <f t="shared" si="220"/>
        <v>0</v>
      </c>
      <c r="BD233" s="22">
        <v>0</v>
      </c>
      <c r="BE233" s="22">
        <v>0</v>
      </c>
      <c r="BF233" s="22">
        <v>0</v>
      </c>
      <c r="BG233" s="22">
        <v>0</v>
      </c>
      <c r="BH233" s="22">
        <f t="shared" si="221"/>
        <v>0</v>
      </c>
      <c r="BI233" s="22">
        <v>0</v>
      </c>
      <c r="BJ233" s="22">
        <f t="shared" si="222"/>
        <v>0</v>
      </c>
      <c r="BK233" s="22">
        <v>0</v>
      </c>
      <c r="BL233" s="22">
        <v>0</v>
      </c>
      <c r="BM233" s="22">
        <v>0</v>
      </c>
      <c r="BN233" s="22">
        <v>0</v>
      </c>
      <c r="BO233" s="22">
        <v>0</v>
      </c>
      <c r="BP233" s="22">
        <v>0</v>
      </c>
      <c r="BQ233" s="22">
        <v>0</v>
      </c>
      <c r="BR233" s="22">
        <v>0</v>
      </c>
      <c r="BS233" s="22">
        <v>0</v>
      </c>
      <c r="BT233" s="22">
        <v>0</v>
      </c>
      <c r="BU233" s="22">
        <f t="shared" si="223"/>
        <v>0</v>
      </c>
      <c r="BV233" s="22">
        <v>0</v>
      </c>
      <c r="BW233" s="22">
        <f t="shared" si="245"/>
        <v>0</v>
      </c>
      <c r="BX233" s="22">
        <f t="shared" si="246"/>
        <v>0</v>
      </c>
      <c r="BY233" s="22">
        <f t="shared" si="224"/>
        <v>0</v>
      </c>
      <c r="BZ233" s="22">
        <v>0</v>
      </c>
      <c r="CA233" s="22">
        <f t="shared" si="225"/>
        <v>0</v>
      </c>
      <c r="CB233" s="22">
        <v>0</v>
      </c>
      <c r="CC233" s="22">
        <v>0</v>
      </c>
      <c r="CD233" s="22">
        <v>0</v>
      </c>
      <c r="CE233" s="22">
        <v>0</v>
      </c>
      <c r="CF233" s="22">
        <f t="shared" si="226"/>
        <v>0</v>
      </c>
      <c r="CG233" s="22">
        <v>0</v>
      </c>
      <c r="CH233" s="22">
        <v>0</v>
      </c>
      <c r="CI233" s="22">
        <f t="shared" si="227"/>
        <v>0</v>
      </c>
      <c r="CJ233" s="22">
        <v>0</v>
      </c>
      <c r="CK233" s="22">
        <v>0</v>
      </c>
      <c r="CL233" s="22">
        <f t="shared" si="247"/>
        <v>0</v>
      </c>
      <c r="CM233" s="22">
        <f t="shared" si="247"/>
        <v>0</v>
      </c>
      <c r="CN233" s="22">
        <v>0</v>
      </c>
      <c r="CO233" s="22">
        <f t="shared" si="228"/>
        <v>0</v>
      </c>
      <c r="CP233" s="22">
        <f t="shared" si="229"/>
        <v>0</v>
      </c>
      <c r="CQ233" s="22">
        <v>0</v>
      </c>
      <c r="CR233" s="22">
        <v>0</v>
      </c>
    </row>
    <row r="234" spans="1:96" ht="12.75">
      <c r="A234" s="20" t="s">
        <v>1</v>
      </c>
      <c r="B234" s="20" t="s">
        <v>1</v>
      </c>
      <c r="C234" s="20" t="s">
        <v>29</v>
      </c>
      <c r="D234" s="23" t="s">
        <v>276</v>
      </c>
      <c r="E234" s="22">
        <f t="shared" si="211"/>
        <v>2000000</v>
      </c>
      <c r="F234" s="22">
        <f t="shared" si="212"/>
        <v>2000000</v>
      </c>
      <c r="G234" s="22">
        <f t="shared" si="213"/>
        <v>2000000</v>
      </c>
      <c r="H234" s="22">
        <v>0</v>
      </c>
      <c r="I234" s="22">
        <v>0</v>
      </c>
      <c r="J234" s="22">
        <f t="shared" si="214"/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f t="shared" si="215"/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f t="shared" si="216"/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f t="shared" si="217"/>
        <v>2000000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0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2000000</v>
      </c>
      <c r="AY234" s="22">
        <f t="shared" si="218"/>
        <v>0</v>
      </c>
      <c r="AZ234" s="22">
        <f t="shared" si="219"/>
        <v>0</v>
      </c>
      <c r="BA234" s="22">
        <v>0</v>
      </c>
      <c r="BB234" s="22">
        <v>0</v>
      </c>
      <c r="BC234" s="22">
        <f t="shared" si="220"/>
        <v>0</v>
      </c>
      <c r="BD234" s="22">
        <v>0</v>
      </c>
      <c r="BE234" s="22">
        <v>0</v>
      </c>
      <c r="BF234" s="22">
        <v>0</v>
      </c>
      <c r="BG234" s="22">
        <v>0</v>
      </c>
      <c r="BH234" s="22">
        <f t="shared" si="221"/>
        <v>0</v>
      </c>
      <c r="BI234" s="22">
        <v>0</v>
      </c>
      <c r="BJ234" s="22">
        <f t="shared" si="222"/>
        <v>0</v>
      </c>
      <c r="BK234" s="22">
        <v>0</v>
      </c>
      <c r="BL234" s="22">
        <v>0</v>
      </c>
      <c r="BM234" s="22">
        <v>0</v>
      </c>
      <c r="BN234" s="22">
        <v>0</v>
      </c>
      <c r="BO234" s="22">
        <v>0</v>
      </c>
      <c r="BP234" s="22">
        <v>0</v>
      </c>
      <c r="BQ234" s="22">
        <v>0</v>
      </c>
      <c r="BR234" s="22">
        <v>0</v>
      </c>
      <c r="BS234" s="22">
        <v>0</v>
      </c>
      <c r="BT234" s="22">
        <v>0</v>
      </c>
      <c r="BU234" s="22">
        <f t="shared" si="223"/>
        <v>0</v>
      </c>
      <c r="BV234" s="22">
        <v>0</v>
      </c>
      <c r="BW234" s="22">
        <f t="shared" si="245"/>
        <v>0</v>
      </c>
      <c r="BX234" s="22">
        <f t="shared" si="246"/>
        <v>0</v>
      </c>
      <c r="BY234" s="22">
        <f t="shared" si="224"/>
        <v>0</v>
      </c>
      <c r="BZ234" s="22">
        <v>0</v>
      </c>
      <c r="CA234" s="22">
        <f t="shared" si="225"/>
        <v>0</v>
      </c>
      <c r="CB234" s="22">
        <v>0</v>
      </c>
      <c r="CC234" s="22">
        <v>0</v>
      </c>
      <c r="CD234" s="22">
        <v>0</v>
      </c>
      <c r="CE234" s="22">
        <v>0</v>
      </c>
      <c r="CF234" s="22">
        <f t="shared" si="226"/>
        <v>0</v>
      </c>
      <c r="CG234" s="22">
        <v>0</v>
      </c>
      <c r="CH234" s="22">
        <v>0</v>
      </c>
      <c r="CI234" s="22">
        <f t="shared" si="227"/>
        <v>0</v>
      </c>
      <c r="CJ234" s="22">
        <v>0</v>
      </c>
      <c r="CK234" s="22">
        <v>0</v>
      </c>
      <c r="CL234" s="22">
        <f t="shared" si="247"/>
        <v>0</v>
      </c>
      <c r="CM234" s="22">
        <f t="shared" si="247"/>
        <v>0</v>
      </c>
      <c r="CN234" s="22">
        <v>0</v>
      </c>
      <c r="CO234" s="22">
        <f t="shared" si="228"/>
        <v>0</v>
      </c>
      <c r="CP234" s="22">
        <f t="shared" si="229"/>
        <v>0</v>
      </c>
      <c r="CQ234" s="22">
        <v>0</v>
      </c>
      <c r="CR234" s="22">
        <v>0</v>
      </c>
    </row>
    <row r="235" spans="1:96" ht="12.75">
      <c r="A235" s="20" t="s">
        <v>1</v>
      </c>
      <c r="B235" s="20" t="s">
        <v>1</v>
      </c>
      <c r="C235" s="20" t="s">
        <v>45</v>
      </c>
      <c r="D235" s="23" t="s">
        <v>297</v>
      </c>
      <c r="E235" s="22">
        <f t="shared" si="211"/>
        <v>600000</v>
      </c>
      <c r="F235" s="22">
        <f t="shared" si="212"/>
        <v>390000</v>
      </c>
      <c r="G235" s="22">
        <f t="shared" si="213"/>
        <v>390000</v>
      </c>
      <c r="H235" s="22">
        <v>0</v>
      </c>
      <c r="I235" s="22">
        <v>0</v>
      </c>
      <c r="J235" s="22">
        <f t="shared" si="214"/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f t="shared" si="215"/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f t="shared" si="216"/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f t="shared" si="217"/>
        <v>390000</v>
      </c>
      <c r="AF235" s="22">
        <v>0</v>
      </c>
      <c r="AG235" s="22">
        <v>0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2">
        <v>0</v>
      </c>
      <c r="AX235" s="22">
        <v>390000</v>
      </c>
      <c r="AY235" s="22">
        <f t="shared" si="218"/>
        <v>0</v>
      </c>
      <c r="AZ235" s="22">
        <f t="shared" si="219"/>
        <v>0</v>
      </c>
      <c r="BA235" s="22">
        <v>0</v>
      </c>
      <c r="BB235" s="22">
        <v>0</v>
      </c>
      <c r="BC235" s="22">
        <f t="shared" si="220"/>
        <v>0</v>
      </c>
      <c r="BD235" s="22">
        <v>0</v>
      </c>
      <c r="BE235" s="22">
        <v>0</v>
      </c>
      <c r="BF235" s="22">
        <v>0</v>
      </c>
      <c r="BG235" s="22">
        <v>0</v>
      </c>
      <c r="BH235" s="22">
        <f t="shared" si="221"/>
        <v>0</v>
      </c>
      <c r="BI235" s="22">
        <v>0</v>
      </c>
      <c r="BJ235" s="22">
        <f t="shared" si="222"/>
        <v>0</v>
      </c>
      <c r="BK235" s="22">
        <v>0</v>
      </c>
      <c r="BL235" s="22">
        <v>0</v>
      </c>
      <c r="BM235" s="22">
        <v>0</v>
      </c>
      <c r="BN235" s="22">
        <v>0</v>
      </c>
      <c r="BO235" s="22">
        <v>0</v>
      </c>
      <c r="BP235" s="22">
        <v>0</v>
      </c>
      <c r="BQ235" s="22">
        <v>0</v>
      </c>
      <c r="BR235" s="22">
        <v>0</v>
      </c>
      <c r="BS235" s="22">
        <v>0</v>
      </c>
      <c r="BT235" s="22">
        <v>0</v>
      </c>
      <c r="BU235" s="22">
        <f t="shared" si="223"/>
        <v>0</v>
      </c>
      <c r="BV235" s="22">
        <v>0</v>
      </c>
      <c r="BW235" s="22">
        <f t="shared" si="245"/>
        <v>210000</v>
      </c>
      <c r="BX235" s="22">
        <f t="shared" si="246"/>
        <v>210000</v>
      </c>
      <c r="BY235" s="22">
        <f t="shared" si="224"/>
        <v>210000</v>
      </c>
      <c r="BZ235" s="22">
        <v>210000</v>
      </c>
      <c r="CA235" s="22">
        <f t="shared" si="225"/>
        <v>0</v>
      </c>
      <c r="CB235" s="22">
        <v>0</v>
      </c>
      <c r="CC235" s="22">
        <v>0</v>
      </c>
      <c r="CD235" s="22">
        <v>0</v>
      </c>
      <c r="CE235" s="22">
        <v>0</v>
      </c>
      <c r="CF235" s="22">
        <f t="shared" si="226"/>
        <v>0</v>
      </c>
      <c r="CG235" s="22">
        <v>0</v>
      </c>
      <c r="CH235" s="22">
        <v>0</v>
      </c>
      <c r="CI235" s="22">
        <f t="shared" si="227"/>
        <v>0</v>
      </c>
      <c r="CJ235" s="22">
        <v>0</v>
      </c>
      <c r="CK235" s="22">
        <v>0</v>
      </c>
      <c r="CL235" s="22">
        <f t="shared" si="247"/>
        <v>0</v>
      </c>
      <c r="CM235" s="22">
        <f t="shared" si="247"/>
        <v>0</v>
      </c>
      <c r="CN235" s="22">
        <v>0</v>
      </c>
      <c r="CO235" s="22">
        <f t="shared" si="228"/>
        <v>0</v>
      </c>
      <c r="CP235" s="22">
        <f t="shared" si="229"/>
        <v>0</v>
      </c>
      <c r="CQ235" s="22">
        <v>0</v>
      </c>
      <c r="CR235" s="22">
        <v>0</v>
      </c>
    </row>
    <row r="236" spans="1:96" ht="12.75">
      <c r="A236" s="20" t="s">
        <v>1</v>
      </c>
      <c r="B236" s="20" t="s">
        <v>1</v>
      </c>
      <c r="C236" s="20" t="s">
        <v>45</v>
      </c>
      <c r="D236" s="23" t="s">
        <v>298</v>
      </c>
      <c r="E236" s="22">
        <f t="shared" si="211"/>
        <v>111293815</v>
      </c>
      <c r="F236" s="22">
        <f t="shared" si="212"/>
        <v>111293815</v>
      </c>
      <c r="G236" s="22">
        <f t="shared" si="213"/>
        <v>0</v>
      </c>
      <c r="H236" s="22">
        <v>0</v>
      </c>
      <c r="I236" s="22">
        <v>0</v>
      </c>
      <c r="J236" s="22">
        <f t="shared" si="214"/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f t="shared" si="215"/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f t="shared" si="216"/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f t="shared" si="217"/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f t="shared" si="218"/>
        <v>111293815</v>
      </c>
      <c r="AZ236" s="22">
        <f t="shared" si="219"/>
        <v>0</v>
      </c>
      <c r="BA236" s="22">
        <v>0</v>
      </c>
      <c r="BB236" s="22">
        <v>0</v>
      </c>
      <c r="BC236" s="22">
        <f t="shared" si="220"/>
        <v>0</v>
      </c>
      <c r="BD236" s="22">
        <v>0</v>
      </c>
      <c r="BE236" s="22">
        <v>0</v>
      </c>
      <c r="BF236" s="22">
        <v>0</v>
      </c>
      <c r="BG236" s="22">
        <v>111293815</v>
      </c>
      <c r="BH236" s="22">
        <f t="shared" si="221"/>
        <v>0</v>
      </c>
      <c r="BI236" s="22">
        <v>0</v>
      </c>
      <c r="BJ236" s="22">
        <f t="shared" si="222"/>
        <v>0</v>
      </c>
      <c r="BK236" s="22">
        <v>0</v>
      </c>
      <c r="BL236" s="22">
        <v>0</v>
      </c>
      <c r="BM236" s="22">
        <v>0</v>
      </c>
      <c r="BN236" s="22">
        <v>0</v>
      </c>
      <c r="BO236" s="22">
        <v>0</v>
      </c>
      <c r="BP236" s="22">
        <v>0</v>
      </c>
      <c r="BQ236" s="22">
        <v>0</v>
      </c>
      <c r="BR236" s="22">
        <v>0</v>
      </c>
      <c r="BS236" s="22">
        <v>0</v>
      </c>
      <c r="BT236" s="22">
        <v>0</v>
      </c>
      <c r="BU236" s="22">
        <f t="shared" si="223"/>
        <v>0</v>
      </c>
      <c r="BV236" s="22">
        <v>0</v>
      </c>
      <c r="BW236" s="22">
        <f t="shared" si="245"/>
        <v>0</v>
      </c>
      <c r="BX236" s="22">
        <f t="shared" si="246"/>
        <v>0</v>
      </c>
      <c r="BY236" s="22">
        <f t="shared" si="224"/>
        <v>0</v>
      </c>
      <c r="BZ236" s="22">
        <v>0</v>
      </c>
      <c r="CA236" s="22">
        <f t="shared" si="225"/>
        <v>0</v>
      </c>
      <c r="CB236" s="22">
        <v>0</v>
      </c>
      <c r="CC236" s="22">
        <v>0</v>
      </c>
      <c r="CD236" s="22">
        <v>0</v>
      </c>
      <c r="CE236" s="22">
        <v>0</v>
      </c>
      <c r="CF236" s="22">
        <f t="shared" si="226"/>
        <v>0</v>
      </c>
      <c r="CG236" s="22">
        <v>0</v>
      </c>
      <c r="CH236" s="22">
        <v>0</v>
      </c>
      <c r="CI236" s="22">
        <f t="shared" si="227"/>
        <v>0</v>
      </c>
      <c r="CJ236" s="22">
        <v>0</v>
      </c>
      <c r="CK236" s="22">
        <v>0</v>
      </c>
      <c r="CL236" s="22">
        <f t="shared" si="247"/>
        <v>0</v>
      </c>
      <c r="CM236" s="22">
        <f t="shared" si="247"/>
        <v>0</v>
      </c>
      <c r="CN236" s="22">
        <v>0</v>
      </c>
      <c r="CO236" s="22">
        <f t="shared" si="228"/>
        <v>0</v>
      </c>
      <c r="CP236" s="22">
        <f t="shared" si="229"/>
        <v>0</v>
      </c>
      <c r="CQ236" s="22">
        <v>0</v>
      </c>
      <c r="CR236" s="22">
        <v>0</v>
      </c>
    </row>
    <row r="237" spans="1:96" s="31" customFormat="1" ht="18.75" customHeight="1">
      <c r="A237" s="28"/>
      <c r="B237" s="28"/>
      <c r="C237" s="28"/>
      <c r="D237" s="29" t="s">
        <v>515</v>
      </c>
      <c r="E237" s="30">
        <f t="shared" si="211"/>
        <v>204501942</v>
      </c>
      <c r="F237" s="30">
        <f aca="true" t="shared" si="248" ref="F237:BQ237">SUM(F238:F268)</f>
        <v>186808808</v>
      </c>
      <c r="G237" s="30">
        <f t="shared" si="248"/>
        <v>186803808</v>
      </c>
      <c r="H237" s="30">
        <f t="shared" si="248"/>
        <v>75634197</v>
      </c>
      <c r="I237" s="30">
        <f t="shared" si="248"/>
        <v>14704461</v>
      </c>
      <c r="J237" s="30">
        <f t="shared" si="248"/>
        <v>41557031</v>
      </c>
      <c r="K237" s="30">
        <f t="shared" si="248"/>
        <v>14339923</v>
      </c>
      <c r="L237" s="30">
        <f t="shared" si="248"/>
        <v>2116927</v>
      </c>
      <c r="M237" s="30">
        <f t="shared" si="248"/>
        <v>3413396</v>
      </c>
      <c r="N237" s="30">
        <f t="shared" si="248"/>
        <v>15236</v>
      </c>
      <c r="O237" s="30">
        <f t="shared" si="248"/>
        <v>8678065</v>
      </c>
      <c r="P237" s="30">
        <f t="shared" si="248"/>
        <v>12993484</v>
      </c>
      <c r="Q237" s="30">
        <f t="shared" si="248"/>
        <v>698673</v>
      </c>
      <c r="R237" s="30">
        <f t="shared" si="248"/>
        <v>190529</v>
      </c>
      <c r="S237" s="30">
        <f t="shared" si="248"/>
        <v>508144</v>
      </c>
      <c r="T237" s="30">
        <f t="shared" si="248"/>
        <v>146117</v>
      </c>
      <c r="U237" s="30">
        <f t="shared" si="248"/>
        <v>1770750</v>
      </c>
      <c r="V237" s="30">
        <f t="shared" si="248"/>
        <v>16823516</v>
      </c>
      <c r="W237" s="30">
        <f t="shared" si="248"/>
        <v>1651548</v>
      </c>
      <c r="X237" s="30">
        <f t="shared" si="248"/>
        <v>4190514</v>
      </c>
      <c r="Y237" s="30">
        <f t="shared" si="248"/>
        <v>8765174</v>
      </c>
      <c r="Z237" s="30">
        <f t="shared" si="248"/>
        <v>1064746</v>
      </c>
      <c r="AA237" s="30">
        <f t="shared" si="248"/>
        <v>774717</v>
      </c>
      <c r="AB237" s="30">
        <f t="shared" si="248"/>
        <v>237434</v>
      </c>
      <c r="AC237" s="30">
        <f t="shared" si="248"/>
        <v>0</v>
      </c>
      <c r="AD237" s="30">
        <f t="shared" si="248"/>
        <v>139383</v>
      </c>
      <c r="AE237" s="30">
        <f t="shared" si="248"/>
        <v>35469063</v>
      </c>
      <c r="AF237" s="30">
        <f t="shared" si="248"/>
        <v>325856</v>
      </c>
      <c r="AG237" s="30">
        <f t="shared" si="248"/>
        <v>2283272</v>
      </c>
      <c r="AH237" s="30">
        <f t="shared" si="248"/>
        <v>6839332</v>
      </c>
      <c r="AI237" s="30">
        <f t="shared" si="248"/>
        <v>319721</v>
      </c>
      <c r="AJ237" s="30">
        <f t="shared" si="248"/>
        <v>900105</v>
      </c>
      <c r="AK237" s="30">
        <f t="shared" si="248"/>
        <v>15000</v>
      </c>
      <c r="AL237" s="30">
        <f t="shared" si="248"/>
        <v>314784</v>
      </c>
      <c r="AM237" s="30">
        <f t="shared" si="248"/>
        <v>2947442</v>
      </c>
      <c r="AN237" s="30">
        <f t="shared" si="248"/>
        <v>0</v>
      </c>
      <c r="AO237" s="30">
        <f t="shared" si="248"/>
        <v>12600</v>
      </c>
      <c r="AP237" s="30">
        <f t="shared" si="248"/>
        <v>130668</v>
      </c>
      <c r="AQ237" s="30">
        <f t="shared" si="248"/>
        <v>809371</v>
      </c>
      <c r="AR237" s="30">
        <f t="shared" si="248"/>
        <v>385510</v>
      </c>
      <c r="AS237" s="30">
        <f t="shared" si="248"/>
        <v>0</v>
      </c>
      <c r="AT237" s="30">
        <f t="shared" si="248"/>
        <v>156205</v>
      </c>
      <c r="AU237" s="30">
        <f t="shared" si="248"/>
        <v>38221</v>
      </c>
      <c r="AV237" s="30">
        <f t="shared" si="248"/>
        <v>0</v>
      </c>
      <c r="AW237" s="30">
        <f t="shared" si="248"/>
        <v>0</v>
      </c>
      <c r="AX237" s="30">
        <f t="shared" si="248"/>
        <v>19990976</v>
      </c>
      <c r="AY237" s="30">
        <f t="shared" si="248"/>
        <v>5000</v>
      </c>
      <c r="AZ237" s="30">
        <f t="shared" si="248"/>
        <v>0</v>
      </c>
      <c r="BA237" s="30">
        <f t="shared" si="248"/>
        <v>0</v>
      </c>
      <c r="BB237" s="30">
        <f t="shared" si="248"/>
        <v>0</v>
      </c>
      <c r="BC237" s="30">
        <f t="shared" si="248"/>
        <v>0</v>
      </c>
      <c r="BD237" s="30">
        <f t="shared" si="248"/>
        <v>0</v>
      </c>
      <c r="BE237" s="30">
        <f t="shared" si="248"/>
        <v>0</v>
      </c>
      <c r="BF237" s="30">
        <f t="shared" si="248"/>
        <v>0</v>
      </c>
      <c r="BG237" s="30">
        <f t="shared" si="248"/>
        <v>0</v>
      </c>
      <c r="BH237" s="30">
        <f t="shared" si="248"/>
        <v>0</v>
      </c>
      <c r="BI237" s="30">
        <f t="shared" si="248"/>
        <v>0</v>
      </c>
      <c r="BJ237" s="30">
        <f t="shared" si="248"/>
        <v>5000</v>
      </c>
      <c r="BK237" s="30">
        <f t="shared" si="248"/>
        <v>0</v>
      </c>
      <c r="BL237" s="30">
        <f t="shared" si="248"/>
        <v>0</v>
      </c>
      <c r="BM237" s="30">
        <f t="shared" si="248"/>
        <v>5000</v>
      </c>
      <c r="BN237" s="30">
        <f t="shared" si="248"/>
        <v>0</v>
      </c>
      <c r="BO237" s="30">
        <f t="shared" si="248"/>
        <v>0</v>
      </c>
      <c r="BP237" s="30">
        <f t="shared" si="248"/>
        <v>0</v>
      </c>
      <c r="BQ237" s="30">
        <f t="shared" si="248"/>
        <v>0</v>
      </c>
      <c r="BR237" s="30">
        <f aca="true" t="shared" si="249" ref="BR237:CR237">SUM(BR238:BR268)</f>
        <v>0</v>
      </c>
      <c r="BS237" s="30">
        <f t="shared" si="249"/>
        <v>0</v>
      </c>
      <c r="BT237" s="30">
        <f t="shared" si="249"/>
        <v>0</v>
      </c>
      <c r="BU237" s="30">
        <f t="shared" si="249"/>
        <v>0</v>
      </c>
      <c r="BV237" s="30">
        <f t="shared" si="249"/>
        <v>0</v>
      </c>
      <c r="BW237" s="30">
        <f t="shared" si="249"/>
        <v>17693134</v>
      </c>
      <c r="BX237" s="30">
        <f t="shared" si="249"/>
        <v>17693134</v>
      </c>
      <c r="BY237" s="30">
        <f t="shared" si="249"/>
        <v>12878508</v>
      </c>
      <c r="BZ237" s="30">
        <f t="shared" si="249"/>
        <v>12878508</v>
      </c>
      <c r="CA237" s="30">
        <f t="shared" si="225"/>
        <v>3200000</v>
      </c>
      <c r="CB237" s="30">
        <f t="shared" si="249"/>
        <v>0</v>
      </c>
      <c r="CC237" s="30">
        <f t="shared" si="249"/>
        <v>0</v>
      </c>
      <c r="CD237" s="30">
        <f t="shared" si="249"/>
        <v>3200000</v>
      </c>
      <c r="CE237" s="30">
        <f t="shared" si="249"/>
        <v>0</v>
      </c>
      <c r="CF237" s="30">
        <f t="shared" si="249"/>
        <v>1614626</v>
      </c>
      <c r="CG237" s="30">
        <f t="shared" si="249"/>
        <v>669096</v>
      </c>
      <c r="CH237" s="30">
        <f t="shared" si="249"/>
        <v>945530</v>
      </c>
      <c r="CI237" s="30">
        <f t="shared" si="249"/>
        <v>0</v>
      </c>
      <c r="CJ237" s="30">
        <f t="shared" si="249"/>
        <v>0</v>
      </c>
      <c r="CK237" s="30">
        <f t="shared" si="249"/>
        <v>0</v>
      </c>
      <c r="CL237" s="30">
        <f t="shared" si="249"/>
        <v>0</v>
      </c>
      <c r="CM237" s="30">
        <f t="shared" si="249"/>
        <v>0</v>
      </c>
      <c r="CN237" s="30">
        <f t="shared" si="249"/>
        <v>0</v>
      </c>
      <c r="CO237" s="30">
        <f t="shared" si="249"/>
        <v>0</v>
      </c>
      <c r="CP237" s="30">
        <f t="shared" si="249"/>
        <v>0</v>
      </c>
      <c r="CQ237" s="30">
        <f t="shared" si="249"/>
        <v>0</v>
      </c>
      <c r="CR237" s="30">
        <f t="shared" si="249"/>
        <v>0</v>
      </c>
    </row>
    <row r="238" spans="1:96" ht="12.75">
      <c r="A238" s="20" t="s">
        <v>1</v>
      </c>
      <c r="B238" s="20" t="s">
        <v>1</v>
      </c>
      <c r="C238" s="20" t="s">
        <v>17</v>
      </c>
      <c r="D238" s="23" t="s">
        <v>264</v>
      </c>
      <c r="E238" s="22">
        <f t="shared" si="211"/>
        <v>102000</v>
      </c>
      <c r="F238" s="22">
        <f t="shared" si="212"/>
        <v>102000</v>
      </c>
      <c r="G238" s="22">
        <f t="shared" si="213"/>
        <v>102000</v>
      </c>
      <c r="H238" s="22">
        <v>24000</v>
      </c>
      <c r="I238" s="22">
        <v>6000</v>
      </c>
      <c r="J238" s="22">
        <f t="shared" si="214"/>
        <v>1000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1000</v>
      </c>
      <c r="Q238" s="22">
        <f t="shared" si="215"/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f t="shared" si="216"/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f t="shared" si="217"/>
        <v>71000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62000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9000</v>
      </c>
      <c r="AY238" s="22">
        <f t="shared" si="218"/>
        <v>0</v>
      </c>
      <c r="AZ238" s="22">
        <f t="shared" si="219"/>
        <v>0</v>
      </c>
      <c r="BA238" s="22">
        <v>0</v>
      </c>
      <c r="BB238" s="22">
        <v>0</v>
      </c>
      <c r="BC238" s="22">
        <f t="shared" si="220"/>
        <v>0</v>
      </c>
      <c r="BD238" s="22">
        <v>0</v>
      </c>
      <c r="BE238" s="22">
        <v>0</v>
      </c>
      <c r="BF238" s="22">
        <v>0</v>
      </c>
      <c r="BG238" s="22">
        <v>0</v>
      </c>
      <c r="BH238" s="22">
        <f t="shared" si="221"/>
        <v>0</v>
      </c>
      <c r="BI238" s="22">
        <v>0</v>
      </c>
      <c r="BJ238" s="22">
        <f t="shared" si="222"/>
        <v>0</v>
      </c>
      <c r="BK238" s="22">
        <v>0</v>
      </c>
      <c r="BL238" s="22">
        <v>0</v>
      </c>
      <c r="BM238" s="22">
        <v>0</v>
      </c>
      <c r="BN238" s="22">
        <v>0</v>
      </c>
      <c r="BO238" s="22">
        <v>0</v>
      </c>
      <c r="BP238" s="22">
        <v>0</v>
      </c>
      <c r="BQ238" s="22">
        <v>0</v>
      </c>
      <c r="BR238" s="22">
        <v>0</v>
      </c>
      <c r="BS238" s="22">
        <v>0</v>
      </c>
      <c r="BT238" s="22">
        <v>0</v>
      </c>
      <c r="BU238" s="22">
        <f t="shared" si="223"/>
        <v>0</v>
      </c>
      <c r="BV238" s="22">
        <v>0</v>
      </c>
      <c r="BW238" s="22">
        <f aca="true" t="shared" si="250" ref="BW238:BW268">BX238+CK238+CI238</f>
        <v>0</v>
      </c>
      <c r="BX238" s="22">
        <f aca="true" t="shared" si="251" ref="BX238:BX268">BY238+CA238+CF238</f>
        <v>0</v>
      </c>
      <c r="BY238" s="22">
        <f t="shared" si="224"/>
        <v>0</v>
      </c>
      <c r="BZ238" s="22">
        <v>0</v>
      </c>
      <c r="CA238" s="22">
        <f t="shared" si="225"/>
        <v>0</v>
      </c>
      <c r="CB238" s="22">
        <v>0</v>
      </c>
      <c r="CC238" s="22">
        <v>0</v>
      </c>
      <c r="CD238" s="22">
        <v>0</v>
      </c>
      <c r="CE238" s="22">
        <v>0</v>
      </c>
      <c r="CF238" s="22">
        <f t="shared" si="226"/>
        <v>0</v>
      </c>
      <c r="CG238" s="22">
        <v>0</v>
      </c>
      <c r="CH238" s="22">
        <v>0</v>
      </c>
      <c r="CI238" s="22">
        <f t="shared" si="227"/>
        <v>0</v>
      </c>
      <c r="CJ238" s="22">
        <v>0</v>
      </c>
      <c r="CK238" s="22">
        <v>0</v>
      </c>
      <c r="CL238" s="22">
        <f aca="true" t="shared" si="252" ref="CL238:CM268">CM238</f>
        <v>0</v>
      </c>
      <c r="CM238" s="22">
        <f t="shared" si="252"/>
        <v>0</v>
      </c>
      <c r="CN238" s="22">
        <v>0</v>
      </c>
      <c r="CO238" s="22">
        <f t="shared" si="228"/>
        <v>0</v>
      </c>
      <c r="CP238" s="22">
        <f t="shared" si="229"/>
        <v>0</v>
      </c>
      <c r="CQ238" s="22">
        <v>0</v>
      </c>
      <c r="CR238" s="22">
        <v>0</v>
      </c>
    </row>
    <row r="239" spans="1:96" ht="12.75">
      <c r="A239" s="20" t="s">
        <v>1</v>
      </c>
      <c r="B239" s="20" t="s">
        <v>1</v>
      </c>
      <c r="C239" s="20" t="s">
        <v>19</v>
      </c>
      <c r="D239" s="23" t="s">
        <v>265</v>
      </c>
      <c r="E239" s="22">
        <f t="shared" si="211"/>
        <v>528528</v>
      </c>
      <c r="F239" s="22">
        <f t="shared" si="212"/>
        <v>510149</v>
      </c>
      <c r="G239" s="22">
        <f t="shared" si="213"/>
        <v>510149</v>
      </c>
      <c r="H239" s="22">
        <v>0</v>
      </c>
      <c r="I239" s="22">
        <v>0</v>
      </c>
      <c r="J239" s="22">
        <f t="shared" si="214"/>
        <v>261446</v>
      </c>
      <c r="K239" s="22">
        <v>17175</v>
      </c>
      <c r="L239" s="22">
        <v>0</v>
      </c>
      <c r="M239" s="22">
        <v>130578</v>
      </c>
      <c r="N239" s="22">
        <v>0</v>
      </c>
      <c r="O239" s="22">
        <v>33000</v>
      </c>
      <c r="P239" s="22">
        <v>80693</v>
      </c>
      <c r="Q239" s="22">
        <f t="shared" si="215"/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f t="shared" si="216"/>
        <v>24000</v>
      </c>
      <c r="W239" s="22">
        <v>24000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f t="shared" si="217"/>
        <v>224703</v>
      </c>
      <c r="AF239" s="22">
        <v>0</v>
      </c>
      <c r="AG239" s="22">
        <v>23970</v>
      </c>
      <c r="AH239" s="22">
        <v>40000</v>
      </c>
      <c r="AI239" s="22">
        <v>0</v>
      </c>
      <c r="AJ239" s="22">
        <v>0</v>
      </c>
      <c r="AK239" s="22">
        <v>0</v>
      </c>
      <c r="AL239" s="22">
        <v>0</v>
      </c>
      <c r="AM239" s="22">
        <v>0</v>
      </c>
      <c r="AN239" s="22">
        <v>0</v>
      </c>
      <c r="AO239" s="22">
        <v>0</v>
      </c>
      <c r="AP239" s="22">
        <v>0</v>
      </c>
      <c r="AQ239" s="22">
        <v>0</v>
      </c>
      <c r="AR239" s="22">
        <v>0</v>
      </c>
      <c r="AS239" s="22">
        <v>0</v>
      </c>
      <c r="AT239" s="22">
        <v>0</v>
      </c>
      <c r="AU239" s="22">
        <v>0</v>
      </c>
      <c r="AV239" s="22">
        <v>0</v>
      </c>
      <c r="AW239" s="22">
        <v>0</v>
      </c>
      <c r="AX239" s="22">
        <v>160733</v>
      </c>
      <c r="AY239" s="22">
        <f t="shared" si="218"/>
        <v>0</v>
      </c>
      <c r="AZ239" s="22">
        <f t="shared" si="219"/>
        <v>0</v>
      </c>
      <c r="BA239" s="22">
        <v>0</v>
      </c>
      <c r="BB239" s="22">
        <v>0</v>
      </c>
      <c r="BC239" s="22">
        <f t="shared" si="220"/>
        <v>0</v>
      </c>
      <c r="BD239" s="22">
        <v>0</v>
      </c>
      <c r="BE239" s="22">
        <v>0</v>
      </c>
      <c r="BF239" s="22">
        <v>0</v>
      </c>
      <c r="BG239" s="22">
        <v>0</v>
      </c>
      <c r="BH239" s="22">
        <f t="shared" si="221"/>
        <v>0</v>
      </c>
      <c r="BI239" s="22">
        <v>0</v>
      </c>
      <c r="BJ239" s="22">
        <f t="shared" si="222"/>
        <v>0</v>
      </c>
      <c r="BK239" s="22">
        <v>0</v>
      </c>
      <c r="BL239" s="22">
        <v>0</v>
      </c>
      <c r="BM239" s="22">
        <v>0</v>
      </c>
      <c r="BN239" s="22">
        <v>0</v>
      </c>
      <c r="BO239" s="22">
        <v>0</v>
      </c>
      <c r="BP239" s="22">
        <v>0</v>
      </c>
      <c r="BQ239" s="22">
        <v>0</v>
      </c>
      <c r="BR239" s="22">
        <v>0</v>
      </c>
      <c r="BS239" s="22">
        <v>0</v>
      </c>
      <c r="BT239" s="22">
        <v>0</v>
      </c>
      <c r="BU239" s="22">
        <f t="shared" si="223"/>
        <v>0</v>
      </c>
      <c r="BV239" s="22">
        <v>0</v>
      </c>
      <c r="BW239" s="22">
        <f t="shared" si="250"/>
        <v>18379</v>
      </c>
      <c r="BX239" s="22">
        <f t="shared" si="251"/>
        <v>18379</v>
      </c>
      <c r="BY239" s="22">
        <f t="shared" si="224"/>
        <v>18379</v>
      </c>
      <c r="BZ239" s="22">
        <v>18379</v>
      </c>
      <c r="CA239" s="22">
        <f t="shared" si="225"/>
        <v>0</v>
      </c>
      <c r="CB239" s="22">
        <v>0</v>
      </c>
      <c r="CC239" s="22">
        <v>0</v>
      </c>
      <c r="CD239" s="22">
        <v>0</v>
      </c>
      <c r="CE239" s="22">
        <v>0</v>
      </c>
      <c r="CF239" s="22">
        <f t="shared" si="226"/>
        <v>0</v>
      </c>
      <c r="CG239" s="22">
        <v>0</v>
      </c>
      <c r="CH239" s="22">
        <v>0</v>
      </c>
      <c r="CI239" s="22">
        <f t="shared" si="227"/>
        <v>0</v>
      </c>
      <c r="CJ239" s="22">
        <v>0</v>
      </c>
      <c r="CK239" s="22">
        <v>0</v>
      </c>
      <c r="CL239" s="22">
        <f t="shared" si="252"/>
        <v>0</v>
      </c>
      <c r="CM239" s="22">
        <f t="shared" si="252"/>
        <v>0</v>
      </c>
      <c r="CN239" s="22">
        <v>0</v>
      </c>
      <c r="CO239" s="22">
        <f t="shared" si="228"/>
        <v>0</v>
      </c>
      <c r="CP239" s="22">
        <f t="shared" si="229"/>
        <v>0</v>
      </c>
      <c r="CQ239" s="22">
        <v>0</v>
      </c>
      <c r="CR239" s="22">
        <v>0</v>
      </c>
    </row>
    <row r="240" spans="1:96" ht="12.75">
      <c r="A240" s="20" t="s">
        <v>1</v>
      </c>
      <c r="B240" s="20" t="s">
        <v>1</v>
      </c>
      <c r="C240" s="20" t="s">
        <v>21</v>
      </c>
      <c r="D240" s="23" t="s">
        <v>266</v>
      </c>
      <c r="E240" s="22">
        <f t="shared" si="211"/>
        <v>26946453</v>
      </c>
      <c r="F240" s="22">
        <f t="shared" si="212"/>
        <v>25001876</v>
      </c>
      <c r="G240" s="22">
        <f t="shared" si="213"/>
        <v>25001876</v>
      </c>
      <c r="H240" s="22">
        <v>7778537</v>
      </c>
      <c r="I240" s="22">
        <v>1944488</v>
      </c>
      <c r="J240" s="22">
        <f t="shared" si="214"/>
        <v>9169885</v>
      </c>
      <c r="K240" s="22">
        <v>5567031</v>
      </c>
      <c r="L240" s="22">
        <v>227520</v>
      </c>
      <c r="M240" s="22">
        <v>213953</v>
      </c>
      <c r="N240" s="22">
        <v>0</v>
      </c>
      <c r="O240" s="22">
        <v>750234</v>
      </c>
      <c r="P240" s="22">
        <v>2411147</v>
      </c>
      <c r="Q240" s="22">
        <f t="shared" si="215"/>
        <v>77760</v>
      </c>
      <c r="R240" s="22">
        <v>10472</v>
      </c>
      <c r="S240" s="22">
        <v>67288</v>
      </c>
      <c r="T240" s="22">
        <v>4284</v>
      </c>
      <c r="U240" s="22">
        <v>128334</v>
      </c>
      <c r="V240" s="22">
        <f t="shared" si="216"/>
        <v>1543354</v>
      </c>
      <c r="W240" s="22">
        <v>692861</v>
      </c>
      <c r="X240" s="22">
        <v>291164</v>
      </c>
      <c r="Y240" s="22">
        <v>145924</v>
      </c>
      <c r="Z240" s="22">
        <v>148708</v>
      </c>
      <c r="AA240" s="22">
        <v>253023</v>
      </c>
      <c r="AB240" s="22">
        <v>0</v>
      </c>
      <c r="AC240" s="22">
        <v>0</v>
      </c>
      <c r="AD240" s="22">
        <v>11674</v>
      </c>
      <c r="AE240" s="22">
        <f t="shared" si="217"/>
        <v>4355234</v>
      </c>
      <c r="AF240" s="22">
        <v>0</v>
      </c>
      <c r="AG240" s="22">
        <v>880735</v>
      </c>
      <c r="AH240" s="22">
        <v>1120555</v>
      </c>
      <c r="AI240" s="22">
        <v>0</v>
      </c>
      <c r="AJ240" s="22">
        <v>103127</v>
      </c>
      <c r="AK240" s="22">
        <v>0</v>
      </c>
      <c r="AL240" s="22">
        <v>62115</v>
      </c>
      <c r="AM240" s="22">
        <v>465891</v>
      </c>
      <c r="AN240" s="22">
        <v>0</v>
      </c>
      <c r="AO240" s="22">
        <v>0</v>
      </c>
      <c r="AP240" s="22">
        <v>0</v>
      </c>
      <c r="AQ240" s="22">
        <v>529997</v>
      </c>
      <c r="AR240" s="22">
        <v>42650</v>
      </c>
      <c r="AS240" s="22">
        <v>0</v>
      </c>
      <c r="AT240" s="22">
        <v>156205</v>
      </c>
      <c r="AU240" s="22">
        <v>16000</v>
      </c>
      <c r="AV240" s="22">
        <v>0</v>
      </c>
      <c r="AW240" s="22">
        <v>0</v>
      </c>
      <c r="AX240" s="22">
        <v>977959</v>
      </c>
      <c r="AY240" s="22">
        <f t="shared" si="218"/>
        <v>0</v>
      </c>
      <c r="AZ240" s="22">
        <f t="shared" si="219"/>
        <v>0</v>
      </c>
      <c r="BA240" s="22">
        <v>0</v>
      </c>
      <c r="BB240" s="22">
        <v>0</v>
      </c>
      <c r="BC240" s="22">
        <f t="shared" si="220"/>
        <v>0</v>
      </c>
      <c r="BD240" s="22">
        <v>0</v>
      </c>
      <c r="BE240" s="22">
        <v>0</v>
      </c>
      <c r="BF240" s="22">
        <v>0</v>
      </c>
      <c r="BG240" s="22">
        <v>0</v>
      </c>
      <c r="BH240" s="22">
        <f t="shared" si="221"/>
        <v>0</v>
      </c>
      <c r="BI240" s="22">
        <v>0</v>
      </c>
      <c r="BJ240" s="22">
        <f t="shared" si="222"/>
        <v>0</v>
      </c>
      <c r="BK240" s="22">
        <v>0</v>
      </c>
      <c r="BL240" s="22">
        <v>0</v>
      </c>
      <c r="BM240" s="22">
        <v>0</v>
      </c>
      <c r="BN240" s="22">
        <v>0</v>
      </c>
      <c r="BO240" s="22">
        <v>0</v>
      </c>
      <c r="BP240" s="22">
        <v>0</v>
      </c>
      <c r="BQ240" s="22">
        <v>0</v>
      </c>
      <c r="BR240" s="22">
        <v>0</v>
      </c>
      <c r="BS240" s="22">
        <v>0</v>
      </c>
      <c r="BT240" s="22">
        <v>0</v>
      </c>
      <c r="BU240" s="22">
        <f t="shared" si="223"/>
        <v>0</v>
      </c>
      <c r="BV240" s="22">
        <v>0</v>
      </c>
      <c r="BW240" s="22">
        <f t="shared" si="250"/>
        <v>1944577</v>
      </c>
      <c r="BX240" s="22">
        <f t="shared" si="251"/>
        <v>1944577</v>
      </c>
      <c r="BY240" s="22">
        <f t="shared" si="224"/>
        <v>1615637</v>
      </c>
      <c r="BZ240" s="22">
        <v>1615637</v>
      </c>
      <c r="CA240" s="22">
        <f t="shared" si="225"/>
        <v>0</v>
      </c>
      <c r="CB240" s="22">
        <v>0</v>
      </c>
      <c r="CC240" s="22">
        <v>0</v>
      </c>
      <c r="CD240" s="22">
        <v>0</v>
      </c>
      <c r="CE240" s="22">
        <v>0</v>
      </c>
      <c r="CF240" s="22">
        <f t="shared" si="226"/>
        <v>328940</v>
      </c>
      <c r="CG240" s="22">
        <v>328940</v>
      </c>
      <c r="CH240" s="22">
        <v>0</v>
      </c>
      <c r="CI240" s="22">
        <f t="shared" si="227"/>
        <v>0</v>
      </c>
      <c r="CJ240" s="22">
        <v>0</v>
      </c>
      <c r="CK240" s="22">
        <v>0</v>
      </c>
      <c r="CL240" s="22">
        <f t="shared" si="252"/>
        <v>0</v>
      </c>
      <c r="CM240" s="22">
        <f t="shared" si="252"/>
        <v>0</v>
      </c>
      <c r="CN240" s="22">
        <v>0</v>
      </c>
      <c r="CO240" s="22">
        <f t="shared" si="228"/>
        <v>0</v>
      </c>
      <c r="CP240" s="22">
        <f t="shared" si="229"/>
        <v>0</v>
      </c>
      <c r="CQ240" s="22">
        <v>0</v>
      </c>
      <c r="CR240" s="22">
        <v>0</v>
      </c>
    </row>
    <row r="241" spans="1:96" ht="12.75">
      <c r="A241" s="20" t="s">
        <v>1</v>
      </c>
      <c r="B241" s="20" t="s">
        <v>1</v>
      </c>
      <c r="C241" s="20" t="s">
        <v>21</v>
      </c>
      <c r="D241" s="23" t="s">
        <v>267</v>
      </c>
      <c r="E241" s="22">
        <f t="shared" si="211"/>
        <v>7060823</v>
      </c>
      <c r="F241" s="22">
        <f t="shared" si="212"/>
        <v>6819430</v>
      </c>
      <c r="G241" s="22">
        <f t="shared" si="213"/>
        <v>6819430</v>
      </c>
      <c r="H241" s="22">
        <v>4687306</v>
      </c>
      <c r="I241" s="22">
        <v>1130248</v>
      </c>
      <c r="J241" s="22">
        <f t="shared" si="214"/>
        <v>159281</v>
      </c>
      <c r="K241" s="22">
        <v>2000</v>
      </c>
      <c r="L241" s="22">
        <v>7240</v>
      </c>
      <c r="M241" s="22">
        <v>59800</v>
      </c>
      <c r="N241" s="22">
        <v>0</v>
      </c>
      <c r="O241" s="22">
        <v>16550</v>
      </c>
      <c r="P241" s="22">
        <v>73691</v>
      </c>
      <c r="Q241" s="22">
        <f t="shared" si="215"/>
        <v>23236</v>
      </c>
      <c r="R241" s="22">
        <v>4060</v>
      </c>
      <c r="S241" s="22">
        <v>19176</v>
      </c>
      <c r="T241" s="22">
        <v>0</v>
      </c>
      <c r="U241" s="22">
        <v>35732</v>
      </c>
      <c r="V241" s="22">
        <f t="shared" si="216"/>
        <v>398571</v>
      </c>
      <c r="W241" s="22">
        <v>107970</v>
      </c>
      <c r="X241" s="22">
        <v>214259</v>
      </c>
      <c r="Y241" s="22">
        <v>52639</v>
      </c>
      <c r="Z241" s="22">
        <v>16536</v>
      </c>
      <c r="AA241" s="22">
        <v>7167</v>
      </c>
      <c r="AB241" s="22">
        <v>0</v>
      </c>
      <c r="AC241" s="22">
        <v>0</v>
      </c>
      <c r="AD241" s="22">
        <v>0</v>
      </c>
      <c r="AE241" s="22">
        <f t="shared" si="217"/>
        <v>385056</v>
      </c>
      <c r="AF241" s="22">
        <v>0</v>
      </c>
      <c r="AG241" s="22">
        <v>9015</v>
      </c>
      <c r="AH241" s="22">
        <v>114941</v>
      </c>
      <c r="AI241" s="22">
        <v>2880</v>
      </c>
      <c r="AJ241" s="22">
        <v>16120</v>
      </c>
      <c r="AK241" s="22">
        <v>0</v>
      </c>
      <c r="AL241" s="22">
        <v>2480</v>
      </c>
      <c r="AM241" s="22">
        <v>17740</v>
      </c>
      <c r="AN241" s="22">
        <v>0</v>
      </c>
      <c r="AO241" s="22">
        <v>0</v>
      </c>
      <c r="AP241" s="22">
        <v>0</v>
      </c>
      <c r="AQ241" s="22">
        <v>0</v>
      </c>
      <c r="AR241" s="22">
        <v>24000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197880</v>
      </c>
      <c r="AY241" s="22">
        <f t="shared" si="218"/>
        <v>0</v>
      </c>
      <c r="AZ241" s="22">
        <f t="shared" si="219"/>
        <v>0</v>
      </c>
      <c r="BA241" s="22">
        <v>0</v>
      </c>
      <c r="BB241" s="22">
        <v>0</v>
      </c>
      <c r="BC241" s="22">
        <f t="shared" si="220"/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f t="shared" si="221"/>
        <v>0</v>
      </c>
      <c r="BI241" s="22">
        <v>0</v>
      </c>
      <c r="BJ241" s="22">
        <f t="shared" si="222"/>
        <v>0</v>
      </c>
      <c r="BK241" s="22">
        <v>0</v>
      </c>
      <c r="BL241" s="22">
        <v>0</v>
      </c>
      <c r="BM241" s="22">
        <v>0</v>
      </c>
      <c r="BN241" s="22">
        <v>0</v>
      </c>
      <c r="BO241" s="22">
        <v>0</v>
      </c>
      <c r="BP241" s="22">
        <v>0</v>
      </c>
      <c r="BQ241" s="22">
        <v>0</v>
      </c>
      <c r="BR241" s="22">
        <v>0</v>
      </c>
      <c r="BS241" s="22">
        <v>0</v>
      </c>
      <c r="BT241" s="22">
        <v>0</v>
      </c>
      <c r="BU241" s="22">
        <f t="shared" si="223"/>
        <v>0</v>
      </c>
      <c r="BV241" s="22">
        <v>0</v>
      </c>
      <c r="BW241" s="22">
        <f t="shared" si="250"/>
        <v>241393</v>
      </c>
      <c r="BX241" s="22">
        <f t="shared" si="251"/>
        <v>241393</v>
      </c>
      <c r="BY241" s="22">
        <f t="shared" si="224"/>
        <v>146360</v>
      </c>
      <c r="BZ241" s="22">
        <v>146360</v>
      </c>
      <c r="CA241" s="22">
        <f t="shared" si="225"/>
        <v>0</v>
      </c>
      <c r="CB241" s="22">
        <v>0</v>
      </c>
      <c r="CC241" s="22">
        <v>0</v>
      </c>
      <c r="CD241" s="22">
        <v>0</v>
      </c>
      <c r="CE241" s="22">
        <v>0</v>
      </c>
      <c r="CF241" s="22">
        <f t="shared" si="226"/>
        <v>95033</v>
      </c>
      <c r="CG241" s="22">
        <v>95033</v>
      </c>
      <c r="CH241" s="22">
        <v>0</v>
      </c>
      <c r="CI241" s="22">
        <f t="shared" si="227"/>
        <v>0</v>
      </c>
      <c r="CJ241" s="22">
        <v>0</v>
      </c>
      <c r="CK241" s="22">
        <v>0</v>
      </c>
      <c r="CL241" s="22">
        <f t="shared" si="252"/>
        <v>0</v>
      </c>
      <c r="CM241" s="22">
        <f t="shared" si="252"/>
        <v>0</v>
      </c>
      <c r="CN241" s="22">
        <v>0</v>
      </c>
      <c r="CO241" s="22">
        <f t="shared" si="228"/>
        <v>0</v>
      </c>
      <c r="CP241" s="22">
        <f t="shared" si="229"/>
        <v>0</v>
      </c>
      <c r="CQ241" s="22">
        <v>0</v>
      </c>
      <c r="CR241" s="22">
        <v>0</v>
      </c>
    </row>
    <row r="242" spans="1:96" ht="12.75">
      <c r="A242" s="20" t="s">
        <v>1</v>
      </c>
      <c r="B242" s="20" t="s">
        <v>1</v>
      </c>
      <c r="C242" s="20" t="s">
        <v>21</v>
      </c>
      <c r="D242" s="23" t="s">
        <v>268</v>
      </c>
      <c r="E242" s="22">
        <f t="shared" si="211"/>
        <v>27971011</v>
      </c>
      <c r="F242" s="22">
        <f t="shared" si="212"/>
        <v>23480707</v>
      </c>
      <c r="G242" s="22">
        <f t="shared" si="213"/>
        <v>23480707</v>
      </c>
      <c r="H242" s="22">
        <v>7759718</v>
      </c>
      <c r="I242" s="22">
        <v>1939929</v>
      </c>
      <c r="J242" s="22">
        <f t="shared" si="214"/>
        <v>9076616</v>
      </c>
      <c r="K242" s="22">
        <v>6782141</v>
      </c>
      <c r="L242" s="22">
        <v>119024</v>
      </c>
      <c r="M242" s="22">
        <v>0</v>
      </c>
      <c r="N242" s="22">
        <v>1500</v>
      </c>
      <c r="O242" s="22">
        <v>338695</v>
      </c>
      <c r="P242" s="22">
        <v>1835256</v>
      </c>
      <c r="Q242" s="22">
        <f t="shared" si="215"/>
        <v>6743</v>
      </c>
      <c r="R242" s="22">
        <v>6143</v>
      </c>
      <c r="S242" s="22">
        <v>600</v>
      </c>
      <c r="T242" s="22">
        <v>45600</v>
      </c>
      <c r="U242" s="22">
        <v>168223</v>
      </c>
      <c r="V242" s="22">
        <f t="shared" si="216"/>
        <v>1189981</v>
      </c>
      <c r="W242" s="22">
        <v>404216</v>
      </c>
      <c r="X242" s="22">
        <v>323228</v>
      </c>
      <c r="Y242" s="22">
        <v>168695</v>
      </c>
      <c r="Z242" s="22">
        <v>91953</v>
      </c>
      <c r="AA242" s="22">
        <v>97669</v>
      </c>
      <c r="AB242" s="22">
        <v>98194</v>
      </c>
      <c r="AC242" s="22">
        <v>0</v>
      </c>
      <c r="AD242" s="22">
        <v>6026</v>
      </c>
      <c r="AE242" s="22">
        <f t="shared" si="217"/>
        <v>3293897</v>
      </c>
      <c r="AF242" s="22">
        <v>0</v>
      </c>
      <c r="AG242" s="22">
        <v>224853</v>
      </c>
      <c r="AH242" s="22">
        <v>1404025</v>
      </c>
      <c r="AI242" s="22">
        <v>0</v>
      </c>
      <c r="AJ242" s="22">
        <v>97147</v>
      </c>
      <c r="AK242" s="22">
        <v>0</v>
      </c>
      <c r="AL242" s="22">
        <v>10682</v>
      </c>
      <c r="AM242" s="22">
        <v>421751</v>
      </c>
      <c r="AN242" s="22">
        <v>0</v>
      </c>
      <c r="AO242" s="22">
        <v>2000</v>
      </c>
      <c r="AP242" s="22">
        <v>0</v>
      </c>
      <c r="AQ242" s="22">
        <v>70306</v>
      </c>
      <c r="AR242" s="22">
        <v>131700</v>
      </c>
      <c r="AS242" s="22">
        <v>0</v>
      </c>
      <c r="AT242" s="22">
        <v>0</v>
      </c>
      <c r="AU242" s="22">
        <v>22221</v>
      </c>
      <c r="AV242" s="22">
        <v>0</v>
      </c>
      <c r="AW242" s="22">
        <v>0</v>
      </c>
      <c r="AX242" s="22">
        <v>909212</v>
      </c>
      <c r="AY242" s="22">
        <f t="shared" si="218"/>
        <v>0</v>
      </c>
      <c r="AZ242" s="22">
        <f t="shared" si="219"/>
        <v>0</v>
      </c>
      <c r="BA242" s="22">
        <v>0</v>
      </c>
      <c r="BB242" s="22">
        <v>0</v>
      </c>
      <c r="BC242" s="22">
        <f t="shared" si="220"/>
        <v>0</v>
      </c>
      <c r="BD242" s="22">
        <v>0</v>
      </c>
      <c r="BE242" s="22">
        <v>0</v>
      </c>
      <c r="BF242" s="22">
        <v>0</v>
      </c>
      <c r="BG242" s="22">
        <v>0</v>
      </c>
      <c r="BH242" s="22">
        <f t="shared" si="221"/>
        <v>0</v>
      </c>
      <c r="BI242" s="22">
        <v>0</v>
      </c>
      <c r="BJ242" s="22">
        <f t="shared" si="222"/>
        <v>0</v>
      </c>
      <c r="BK242" s="22">
        <v>0</v>
      </c>
      <c r="BL242" s="22">
        <v>0</v>
      </c>
      <c r="BM242" s="22">
        <v>0</v>
      </c>
      <c r="BN242" s="22">
        <v>0</v>
      </c>
      <c r="BO242" s="22">
        <v>0</v>
      </c>
      <c r="BP242" s="22">
        <v>0</v>
      </c>
      <c r="BQ242" s="22">
        <v>0</v>
      </c>
      <c r="BR242" s="22">
        <v>0</v>
      </c>
      <c r="BS242" s="22">
        <v>0</v>
      </c>
      <c r="BT242" s="22">
        <v>0</v>
      </c>
      <c r="BU242" s="22">
        <f t="shared" si="223"/>
        <v>0</v>
      </c>
      <c r="BV242" s="22">
        <v>0</v>
      </c>
      <c r="BW242" s="22">
        <f t="shared" si="250"/>
        <v>4490304</v>
      </c>
      <c r="BX242" s="22">
        <f t="shared" si="251"/>
        <v>4490304</v>
      </c>
      <c r="BY242" s="22">
        <f t="shared" si="224"/>
        <v>4474304</v>
      </c>
      <c r="BZ242" s="22">
        <v>4474304</v>
      </c>
      <c r="CA242" s="22">
        <f t="shared" si="225"/>
        <v>0</v>
      </c>
      <c r="CB242" s="22">
        <v>0</v>
      </c>
      <c r="CC242" s="22">
        <v>0</v>
      </c>
      <c r="CD242" s="22">
        <v>0</v>
      </c>
      <c r="CE242" s="22">
        <v>0</v>
      </c>
      <c r="CF242" s="22">
        <f t="shared" si="226"/>
        <v>16000</v>
      </c>
      <c r="CG242" s="22">
        <v>16000</v>
      </c>
      <c r="CH242" s="22">
        <v>0</v>
      </c>
      <c r="CI242" s="22">
        <f t="shared" si="227"/>
        <v>0</v>
      </c>
      <c r="CJ242" s="22">
        <v>0</v>
      </c>
      <c r="CK242" s="22">
        <v>0</v>
      </c>
      <c r="CL242" s="22">
        <f t="shared" si="252"/>
        <v>0</v>
      </c>
      <c r="CM242" s="22">
        <f t="shared" si="252"/>
        <v>0</v>
      </c>
      <c r="CN242" s="22">
        <v>0</v>
      </c>
      <c r="CO242" s="22">
        <f t="shared" si="228"/>
        <v>0</v>
      </c>
      <c r="CP242" s="22">
        <f t="shared" si="229"/>
        <v>0</v>
      </c>
      <c r="CQ242" s="22">
        <v>0</v>
      </c>
      <c r="CR242" s="22">
        <v>0</v>
      </c>
    </row>
    <row r="243" spans="1:96" ht="12.75">
      <c r="A243" s="20" t="s">
        <v>1</v>
      </c>
      <c r="B243" s="20" t="s">
        <v>1</v>
      </c>
      <c r="C243" s="20" t="s">
        <v>21</v>
      </c>
      <c r="D243" s="23" t="s">
        <v>269</v>
      </c>
      <c r="E243" s="22">
        <f t="shared" si="211"/>
        <v>170515</v>
      </c>
      <c r="F243" s="22">
        <f t="shared" si="212"/>
        <v>153915</v>
      </c>
      <c r="G243" s="22">
        <f t="shared" si="213"/>
        <v>153915</v>
      </c>
      <c r="H243" s="22">
        <v>26778</v>
      </c>
      <c r="I243" s="22">
        <v>6695</v>
      </c>
      <c r="J243" s="22">
        <f t="shared" si="214"/>
        <v>70000</v>
      </c>
      <c r="K243" s="22">
        <v>20000</v>
      </c>
      <c r="L243" s="22">
        <v>4500</v>
      </c>
      <c r="M243" s="22">
        <v>0</v>
      </c>
      <c r="N243" s="22">
        <v>0</v>
      </c>
      <c r="O243" s="22">
        <v>5500</v>
      </c>
      <c r="P243" s="22">
        <v>40000</v>
      </c>
      <c r="Q243" s="22">
        <f t="shared" si="215"/>
        <v>0</v>
      </c>
      <c r="R243" s="22">
        <v>0</v>
      </c>
      <c r="S243" s="22">
        <v>0</v>
      </c>
      <c r="T243" s="22">
        <v>0</v>
      </c>
      <c r="U243" s="22">
        <v>2000</v>
      </c>
      <c r="V243" s="22">
        <f t="shared" si="216"/>
        <v>13500</v>
      </c>
      <c r="W243" s="22">
        <v>9000</v>
      </c>
      <c r="X243" s="22">
        <v>0</v>
      </c>
      <c r="Y243" s="22">
        <v>0</v>
      </c>
      <c r="Z243" s="22">
        <v>0</v>
      </c>
      <c r="AA243" s="22">
        <v>4500</v>
      </c>
      <c r="AB243" s="22">
        <v>0</v>
      </c>
      <c r="AC243" s="22">
        <v>0</v>
      </c>
      <c r="AD243" s="22">
        <v>0</v>
      </c>
      <c r="AE243" s="22">
        <f t="shared" si="217"/>
        <v>34942</v>
      </c>
      <c r="AF243" s="22">
        <v>0</v>
      </c>
      <c r="AG243" s="22">
        <v>6000</v>
      </c>
      <c r="AH243" s="22">
        <v>16142</v>
      </c>
      <c r="AI243" s="22">
        <v>0</v>
      </c>
      <c r="AJ243" s="22">
        <v>2000</v>
      </c>
      <c r="AK243" s="22">
        <v>0</v>
      </c>
      <c r="AL243" s="22">
        <v>0</v>
      </c>
      <c r="AM243" s="22">
        <v>2000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22">
        <v>0</v>
      </c>
      <c r="AX243" s="22">
        <v>8800</v>
      </c>
      <c r="AY243" s="22">
        <f t="shared" si="218"/>
        <v>0</v>
      </c>
      <c r="AZ243" s="22">
        <f t="shared" si="219"/>
        <v>0</v>
      </c>
      <c r="BA243" s="22">
        <v>0</v>
      </c>
      <c r="BB243" s="22">
        <v>0</v>
      </c>
      <c r="BC243" s="22">
        <f t="shared" si="220"/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f t="shared" si="221"/>
        <v>0</v>
      </c>
      <c r="BI243" s="22">
        <v>0</v>
      </c>
      <c r="BJ243" s="22">
        <f t="shared" si="222"/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2">
        <v>0</v>
      </c>
      <c r="BQ243" s="22">
        <v>0</v>
      </c>
      <c r="BR243" s="22">
        <v>0</v>
      </c>
      <c r="BS243" s="22">
        <v>0</v>
      </c>
      <c r="BT243" s="22">
        <v>0</v>
      </c>
      <c r="BU243" s="22">
        <f t="shared" si="223"/>
        <v>0</v>
      </c>
      <c r="BV243" s="22">
        <v>0</v>
      </c>
      <c r="BW243" s="22">
        <f t="shared" si="250"/>
        <v>16600</v>
      </c>
      <c r="BX243" s="22">
        <f t="shared" si="251"/>
        <v>16600</v>
      </c>
      <c r="BY243" s="22">
        <f t="shared" si="224"/>
        <v>16600</v>
      </c>
      <c r="BZ243" s="22">
        <v>16600</v>
      </c>
      <c r="CA243" s="22">
        <f t="shared" si="225"/>
        <v>0</v>
      </c>
      <c r="CB243" s="22">
        <v>0</v>
      </c>
      <c r="CC243" s="22">
        <v>0</v>
      </c>
      <c r="CD243" s="22">
        <v>0</v>
      </c>
      <c r="CE243" s="22">
        <v>0</v>
      </c>
      <c r="CF243" s="22">
        <f t="shared" si="226"/>
        <v>0</v>
      </c>
      <c r="CG243" s="22">
        <v>0</v>
      </c>
      <c r="CH243" s="22">
        <v>0</v>
      </c>
      <c r="CI243" s="22">
        <f t="shared" si="227"/>
        <v>0</v>
      </c>
      <c r="CJ243" s="22">
        <v>0</v>
      </c>
      <c r="CK243" s="22">
        <v>0</v>
      </c>
      <c r="CL243" s="22">
        <f t="shared" si="252"/>
        <v>0</v>
      </c>
      <c r="CM243" s="22">
        <f t="shared" si="252"/>
        <v>0</v>
      </c>
      <c r="CN243" s="22">
        <v>0</v>
      </c>
      <c r="CO243" s="22">
        <f t="shared" si="228"/>
        <v>0</v>
      </c>
      <c r="CP243" s="22">
        <f t="shared" si="229"/>
        <v>0</v>
      </c>
      <c r="CQ243" s="22">
        <v>0</v>
      </c>
      <c r="CR243" s="22">
        <v>0</v>
      </c>
    </row>
    <row r="244" spans="1:96" ht="12.75">
      <c r="A244" s="20" t="s">
        <v>1</v>
      </c>
      <c r="B244" s="20" t="s">
        <v>1</v>
      </c>
      <c r="C244" s="20" t="s">
        <v>21</v>
      </c>
      <c r="D244" s="23" t="s">
        <v>270</v>
      </c>
      <c r="E244" s="22">
        <f t="shared" si="211"/>
        <v>4512228</v>
      </c>
      <c r="F244" s="22">
        <f t="shared" si="212"/>
        <v>4038084</v>
      </c>
      <c r="G244" s="22">
        <f t="shared" si="213"/>
        <v>4038084</v>
      </c>
      <c r="H244" s="22">
        <v>1106523</v>
      </c>
      <c r="I244" s="22">
        <v>276628</v>
      </c>
      <c r="J244" s="22">
        <f t="shared" si="214"/>
        <v>1338252</v>
      </c>
      <c r="K244" s="22">
        <v>600779</v>
      </c>
      <c r="L244" s="22">
        <v>26916</v>
      </c>
      <c r="M244" s="22">
        <v>94000</v>
      </c>
      <c r="N244" s="22">
        <v>0</v>
      </c>
      <c r="O244" s="22">
        <v>197572</v>
      </c>
      <c r="P244" s="22">
        <v>418985</v>
      </c>
      <c r="Q244" s="22">
        <f t="shared" si="215"/>
        <v>50141</v>
      </c>
      <c r="R244" s="22">
        <v>45581</v>
      </c>
      <c r="S244" s="22">
        <v>4560</v>
      </c>
      <c r="T244" s="22">
        <v>0</v>
      </c>
      <c r="U244" s="22">
        <v>43676</v>
      </c>
      <c r="V244" s="22">
        <f t="shared" si="216"/>
        <v>255187</v>
      </c>
      <c r="W244" s="22">
        <v>35634</v>
      </c>
      <c r="X244" s="22">
        <v>63575</v>
      </c>
      <c r="Y244" s="22">
        <v>104341</v>
      </c>
      <c r="Z244" s="22">
        <v>32076</v>
      </c>
      <c r="AA244" s="22">
        <v>14744</v>
      </c>
      <c r="AB244" s="22">
        <v>0</v>
      </c>
      <c r="AC244" s="22">
        <v>0</v>
      </c>
      <c r="AD244" s="22">
        <v>4817</v>
      </c>
      <c r="AE244" s="22">
        <f t="shared" si="217"/>
        <v>967677</v>
      </c>
      <c r="AF244" s="22">
        <v>0</v>
      </c>
      <c r="AG244" s="22">
        <v>81988</v>
      </c>
      <c r="AH244" s="22">
        <v>460555</v>
      </c>
      <c r="AI244" s="22">
        <v>0</v>
      </c>
      <c r="AJ244" s="22">
        <v>36976</v>
      </c>
      <c r="AK244" s="22">
        <v>0</v>
      </c>
      <c r="AL244" s="22">
        <v>3300</v>
      </c>
      <c r="AM244" s="22">
        <v>30830</v>
      </c>
      <c r="AN244" s="22">
        <v>0</v>
      </c>
      <c r="AO244" s="22">
        <v>0</v>
      </c>
      <c r="AP244" s="22">
        <v>0</v>
      </c>
      <c r="AQ244" s="22">
        <v>8500</v>
      </c>
      <c r="AR244" s="22">
        <v>77000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268528</v>
      </c>
      <c r="AY244" s="22">
        <f t="shared" si="218"/>
        <v>0</v>
      </c>
      <c r="AZ244" s="22">
        <f t="shared" si="219"/>
        <v>0</v>
      </c>
      <c r="BA244" s="22">
        <v>0</v>
      </c>
      <c r="BB244" s="22">
        <v>0</v>
      </c>
      <c r="BC244" s="22">
        <f t="shared" si="220"/>
        <v>0</v>
      </c>
      <c r="BD244" s="22">
        <v>0</v>
      </c>
      <c r="BE244" s="22">
        <v>0</v>
      </c>
      <c r="BF244" s="22">
        <v>0</v>
      </c>
      <c r="BG244" s="22">
        <v>0</v>
      </c>
      <c r="BH244" s="22">
        <f t="shared" si="221"/>
        <v>0</v>
      </c>
      <c r="BI244" s="22">
        <v>0</v>
      </c>
      <c r="BJ244" s="22">
        <f t="shared" si="222"/>
        <v>0</v>
      </c>
      <c r="BK244" s="22">
        <v>0</v>
      </c>
      <c r="BL244" s="22">
        <v>0</v>
      </c>
      <c r="BM244" s="22">
        <v>0</v>
      </c>
      <c r="BN244" s="22">
        <v>0</v>
      </c>
      <c r="BO244" s="22">
        <v>0</v>
      </c>
      <c r="BP244" s="22">
        <v>0</v>
      </c>
      <c r="BQ244" s="22">
        <v>0</v>
      </c>
      <c r="BR244" s="22">
        <v>0</v>
      </c>
      <c r="BS244" s="22">
        <v>0</v>
      </c>
      <c r="BT244" s="22">
        <v>0</v>
      </c>
      <c r="BU244" s="22">
        <f t="shared" si="223"/>
        <v>0</v>
      </c>
      <c r="BV244" s="22">
        <v>0</v>
      </c>
      <c r="BW244" s="22">
        <f t="shared" si="250"/>
        <v>474144</v>
      </c>
      <c r="BX244" s="22">
        <f t="shared" si="251"/>
        <v>474144</v>
      </c>
      <c r="BY244" s="22">
        <f t="shared" si="224"/>
        <v>474144</v>
      </c>
      <c r="BZ244" s="22">
        <v>474144</v>
      </c>
      <c r="CA244" s="22">
        <f t="shared" si="225"/>
        <v>0</v>
      </c>
      <c r="CB244" s="22">
        <v>0</v>
      </c>
      <c r="CC244" s="22">
        <v>0</v>
      </c>
      <c r="CD244" s="22">
        <v>0</v>
      </c>
      <c r="CE244" s="22">
        <v>0</v>
      </c>
      <c r="CF244" s="22">
        <f t="shared" si="226"/>
        <v>0</v>
      </c>
      <c r="CG244" s="22">
        <v>0</v>
      </c>
      <c r="CH244" s="22">
        <v>0</v>
      </c>
      <c r="CI244" s="22">
        <f t="shared" si="227"/>
        <v>0</v>
      </c>
      <c r="CJ244" s="22">
        <v>0</v>
      </c>
      <c r="CK244" s="22">
        <v>0</v>
      </c>
      <c r="CL244" s="22">
        <f t="shared" si="252"/>
        <v>0</v>
      </c>
      <c r="CM244" s="22">
        <f t="shared" si="252"/>
        <v>0</v>
      </c>
      <c r="CN244" s="22">
        <v>0</v>
      </c>
      <c r="CO244" s="22">
        <f t="shared" si="228"/>
        <v>0</v>
      </c>
      <c r="CP244" s="22">
        <f t="shared" si="229"/>
        <v>0</v>
      </c>
      <c r="CQ244" s="22">
        <v>0</v>
      </c>
      <c r="CR244" s="22">
        <v>0</v>
      </c>
    </row>
    <row r="245" spans="1:96" ht="12.75">
      <c r="A245" s="20" t="s">
        <v>1</v>
      </c>
      <c r="B245" s="20" t="s">
        <v>1</v>
      </c>
      <c r="C245" s="20" t="s">
        <v>23</v>
      </c>
      <c r="D245" s="23" t="s">
        <v>271</v>
      </c>
      <c r="E245" s="22">
        <f t="shared" si="211"/>
        <v>14087631</v>
      </c>
      <c r="F245" s="22">
        <f t="shared" si="212"/>
        <v>13075801</v>
      </c>
      <c r="G245" s="22">
        <f t="shared" si="213"/>
        <v>13075801</v>
      </c>
      <c r="H245" s="22">
        <v>3083473</v>
      </c>
      <c r="I245" s="22">
        <v>783513</v>
      </c>
      <c r="J245" s="22">
        <f t="shared" si="214"/>
        <v>3810698</v>
      </c>
      <c r="K245" s="22">
        <v>35369</v>
      </c>
      <c r="L245" s="22">
        <v>23349</v>
      </c>
      <c r="M245" s="22">
        <v>1154010</v>
      </c>
      <c r="N245" s="22">
        <v>0</v>
      </c>
      <c r="O245" s="22">
        <v>543786</v>
      </c>
      <c r="P245" s="22">
        <v>2054184</v>
      </c>
      <c r="Q245" s="22">
        <f t="shared" si="215"/>
        <v>57330</v>
      </c>
      <c r="R245" s="22">
        <v>57330</v>
      </c>
      <c r="S245" s="22">
        <v>0</v>
      </c>
      <c r="T245" s="22">
        <v>0</v>
      </c>
      <c r="U245" s="22">
        <v>161569</v>
      </c>
      <c r="V245" s="22">
        <f t="shared" si="216"/>
        <v>2524794</v>
      </c>
      <c r="W245" s="22">
        <v>80388</v>
      </c>
      <c r="X245" s="22">
        <v>1282873</v>
      </c>
      <c r="Y245" s="22">
        <v>682033</v>
      </c>
      <c r="Z245" s="22">
        <v>343008</v>
      </c>
      <c r="AA245" s="22">
        <v>135090</v>
      </c>
      <c r="AB245" s="22">
        <v>0</v>
      </c>
      <c r="AC245" s="22">
        <v>0</v>
      </c>
      <c r="AD245" s="22">
        <v>1402</v>
      </c>
      <c r="AE245" s="22">
        <f t="shared" si="217"/>
        <v>2654424</v>
      </c>
      <c r="AF245" s="22">
        <v>0</v>
      </c>
      <c r="AG245" s="22">
        <v>127723</v>
      </c>
      <c r="AH245" s="22">
        <v>748022</v>
      </c>
      <c r="AI245" s="22">
        <v>84357</v>
      </c>
      <c r="AJ245" s="22">
        <v>257113</v>
      </c>
      <c r="AK245" s="22">
        <v>0</v>
      </c>
      <c r="AL245" s="22">
        <v>17242</v>
      </c>
      <c r="AM245" s="22">
        <v>97677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2">
        <v>0</v>
      </c>
      <c r="AX245" s="22">
        <v>1322290</v>
      </c>
      <c r="AY245" s="22">
        <f t="shared" si="218"/>
        <v>0</v>
      </c>
      <c r="AZ245" s="22">
        <f t="shared" si="219"/>
        <v>0</v>
      </c>
      <c r="BA245" s="22">
        <v>0</v>
      </c>
      <c r="BB245" s="22">
        <v>0</v>
      </c>
      <c r="BC245" s="22">
        <f t="shared" si="220"/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f t="shared" si="221"/>
        <v>0</v>
      </c>
      <c r="BI245" s="22">
        <v>0</v>
      </c>
      <c r="BJ245" s="22">
        <f t="shared" si="222"/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v>0</v>
      </c>
      <c r="BQ245" s="22">
        <v>0</v>
      </c>
      <c r="BR245" s="22">
        <v>0</v>
      </c>
      <c r="BS245" s="22">
        <v>0</v>
      </c>
      <c r="BT245" s="22">
        <v>0</v>
      </c>
      <c r="BU245" s="22">
        <f t="shared" si="223"/>
        <v>0</v>
      </c>
      <c r="BV245" s="22">
        <v>0</v>
      </c>
      <c r="BW245" s="22">
        <f t="shared" si="250"/>
        <v>1011830</v>
      </c>
      <c r="BX245" s="22">
        <f t="shared" si="251"/>
        <v>1011830</v>
      </c>
      <c r="BY245" s="22">
        <f t="shared" si="224"/>
        <v>970707</v>
      </c>
      <c r="BZ245" s="22">
        <v>970707</v>
      </c>
      <c r="CA245" s="22">
        <f t="shared" si="225"/>
        <v>0</v>
      </c>
      <c r="CB245" s="22">
        <v>0</v>
      </c>
      <c r="CC245" s="22">
        <v>0</v>
      </c>
      <c r="CD245" s="22">
        <v>0</v>
      </c>
      <c r="CE245" s="22">
        <v>0</v>
      </c>
      <c r="CF245" s="22">
        <f t="shared" si="226"/>
        <v>41123</v>
      </c>
      <c r="CG245" s="22">
        <v>41123</v>
      </c>
      <c r="CH245" s="22">
        <v>0</v>
      </c>
      <c r="CI245" s="22">
        <f t="shared" si="227"/>
        <v>0</v>
      </c>
      <c r="CJ245" s="22">
        <v>0</v>
      </c>
      <c r="CK245" s="22">
        <v>0</v>
      </c>
      <c r="CL245" s="22">
        <f t="shared" si="252"/>
        <v>0</v>
      </c>
      <c r="CM245" s="22">
        <f t="shared" si="252"/>
        <v>0</v>
      </c>
      <c r="CN245" s="22">
        <v>0</v>
      </c>
      <c r="CO245" s="22">
        <f t="shared" si="228"/>
        <v>0</v>
      </c>
      <c r="CP245" s="22">
        <f t="shared" si="229"/>
        <v>0</v>
      </c>
      <c r="CQ245" s="22">
        <v>0</v>
      </c>
      <c r="CR245" s="22">
        <v>0</v>
      </c>
    </row>
    <row r="246" spans="1:96" ht="12.75">
      <c r="A246" s="20" t="s">
        <v>1</v>
      </c>
      <c r="B246" s="20" t="s">
        <v>1</v>
      </c>
      <c r="C246" s="20" t="s">
        <v>25</v>
      </c>
      <c r="D246" s="23" t="s">
        <v>272</v>
      </c>
      <c r="E246" s="22">
        <f t="shared" si="211"/>
        <v>1245365</v>
      </c>
      <c r="F246" s="22">
        <f t="shared" si="212"/>
        <v>1207290</v>
      </c>
      <c r="G246" s="22">
        <f t="shared" si="213"/>
        <v>1207290</v>
      </c>
      <c r="H246" s="22">
        <v>429152</v>
      </c>
      <c r="I246" s="22">
        <v>100794</v>
      </c>
      <c r="J246" s="22">
        <f t="shared" si="214"/>
        <v>19038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19038</v>
      </c>
      <c r="Q246" s="22">
        <f t="shared" si="215"/>
        <v>3808</v>
      </c>
      <c r="R246" s="22">
        <v>3808</v>
      </c>
      <c r="S246" s="22">
        <v>0</v>
      </c>
      <c r="T246" s="22">
        <v>0</v>
      </c>
      <c r="U246" s="22">
        <v>8645</v>
      </c>
      <c r="V246" s="22">
        <f t="shared" si="216"/>
        <v>4266</v>
      </c>
      <c r="W246" s="22">
        <v>670</v>
      </c>
      <c r="X246" s="22">
        <v>1790</v>
      </c>
      <c r="Y246" s="22">
        <v>1529</v>
      </c>
      <c r="Z246" s="22">
        <v>277</v>
      </c>
      <c r="AA246" s="22">
        <v>0</v>
      </c>
      <c r="AB246" s="22">
        <v>0</v>
      </c>
      <c r="AC246" s="22">
        <v>0</v>
      </c>
      <c r="AD246" s="22">
        <v>0</v>
      </c>
      <c r="AE246" s="22">
        <f t="shared" si="217"/>
        <v>641587</v>
      </c>
      <c r="AF246" s="22">
        <v>0</v>
      </c>
      <c r="AG246" s="22">
        <v>0</v>
      </c>
      <c r="AH246" s="22">
        <v>270</v>
      </c>
      <c r="AI246" s="22">
        <v>0</v>
      </c>
      <c r="AJ246" s="22">
        <v>0</v>
      </c>
      <c r="AK246" s="22">
        <v>0</v>
      </c>
      <c r="AL246" s="22">
        <v>3808</v>
      </c>
      <c r="AM246" s="22">
        <v>634240</v>
      </c>
      <c r="AN246" s="22">
        <v>0</v>
      </c>
      <c r="AO246" s="22">
        <v>0</v>
      </c>
      <c r="AP246" s="22">
        <v>0</v>
      </c>
      <c r="AQ246" s="22">
        <v>0</v>
      </c>
      <c r="AR246" s="22">
        <v>160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3109</v>
      </c>
      <c r="AY246" s="22">
        <f t="shared" si="218"/>
        <v>0</v>
      </c>
      <c r="AZ246" s="22">
        <f t="shared" si="219"/>
        <v>0</v>
      </c>
      <c r="BA246" s="22">
        <v>0</v>
      </c>
      <c r="BB246" s="22">
        <v>0</v>
      </c>
      <c r="BC246" s="22">
        <f t="shared" si="220"/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f t="shared" si="221"/>
        <v>0</v>
      </c>
      <c r="BI246" s="22">
        <v>0</v>
      </c>
      <c r="BJ246" s="22">
        <f t="shared" si="222"/>
        <v>0</v>
      </c>
      <c r="BK246" s="22">
        <v>0</v>
      </c>
      <c r="BL246" s="22">
        <v>0</v>
      </c>
      <c r="BM246" s="22">
        <v>0</v>
      </c>
      <c r="BN246" s="22">
        <v>0</v>
      </c>
      <c r="BO246" s="22">
        <v>0</v>
      </c>
      <c r="BP246" s="22">
        <v>0</v>
      </c>
      <c r="BQ246" s="22">
        <v>0</v>
      </c>
      <c r="BR246" s="22">
        <v>0</v>
      </c>
      <c r="BS246" s="22">
        <v>0</v>
      </c>
      <c r="BT246" s="22">
        <v>0</v>
      </c>
      <c r="BU246" s="22">
        <f t="shared" si="223"/>
        <v>0</v>
      </c>
      <c r="BV246" s="22">
        <v>0</v>
      </c>
      <c r="BW246" s="22">
        <f t="shared" si="250"/>
        <v>38075</v>
      </c>
      <c r="BX246" s="22">
        <f t="shared" si="251"/>
        <v>38075</v>
      </c>
      <c r="BY246" s="22">
        <f t="shared" si="224"/>
        <v>38075</v>
      </c>
      <c r="BZ246" s="22">
        <v>38075</v>
      </c>
      <c r="CA246" s="22">
        <f t="shared" si="225"/>
        <v>0</v>
      </c>
      <c r="CB246" s="22">
        <v>0</v>
      </c>
      <c r="CC246" s="22">
        <v>0</v>
      </c>
      <c r="CD246" s="22">
        <v>0</v>
      </c>
      <c r="CE246" s="22">
        <v>0</v>
      </c>
      <c r="CF246" s="22">
        <f t="shared" si="226"/>
        <v>0</v>
      </c>
      <c r="CG246" s="22">
        <v>0</v>
      </c>
      <c r="CH246" s="22">
        <v>0</v>
      </c>
      <c r="CI246" s="22">
        <f t="shared" si="227"/>
        <v>0</v>
      </c>
      <c r="CJ246" s="22">
        <v>0</v>
      </c>
      <c r="CK246" s="22">
        <v>0</v>
      </c>
      <c r="CL246" s="22">
        <f t="shared" si="252"/>
        <v>0</v>
      </c>
      <c r="CM246" s="22">
        <f t="shared" si="252"/>
        <v>0</v>
      </c>
      <c r="CN246" s="22">
        <v>0</v>
      </c>
      <c r="CO246" s="22">
        <f t="shared" si="228"/>
        <v>0</v>
      </c>
      <c r="CP246" s="22">
        <f t="shared" si="229"/>
        <v>0</v>
      </c>
      <c r="CQ246" s="22">
        <v>0</v>
      </c>
      <c r="CR246" s="22">
        <v>0</v>
      </c>
    </row>
    <row r="247" spans="1:96" ht="12.75">
      <c r="A247" s="20" t="s">
        <v>1</v>
      </c>
      <c r="B247" s="20" t="s">
        <v>1</v>
      </c>
      <c r="C247" s="20" t="s">
        <v>92</v>
      </c>
      <c r="D247" s="23" t="s">
        <v>273</v>
      </c>
      <c r="E247" s="22">
        <f t="shared" si="211"/>
        <v>41386066</v>
      </c>
      <c r="F247" s="22">
        <f t="shared" si="212"/>
        <v>36277092</v>
      </c>
      <c r="G247" s="22">
        <f t="shared" si="213"/>
        <v>36277092</v>
      </c>
      <c r="H247" s="22">
        <v>24391606</v>
      </c>
      <c r="I247" s="22">
        <v>1846484</v>
      </c>
      <c r="J247" s="22">
        <f t="shared" si="214"/>
        <v>6490229</v>
      </c>
      <c r="K247" s="22">
        <v>0</v>
      </c>
      <c r="L247" s="22">
        <v>1286097</v>
      </c>
      <c r="M247" s="22">
        <v>0</v>
      </c>
      <c r="N247" s="22">
        <v>0</v>
      </c>
      <c r="O247" s="22">
        <v>2507432</v>
      </c>
      <c r="P247" s="22">
        <v>2696700</v>
      </c>
      <c r="Q247" s="22">
        <f t="shared" si="215"/>
        <v>109270</v>
      </c>
      <c r="R247" s="22">
        <v>21350</v>
      </c>
      <c r="S247" s="22">
        <v>87920</v>
      </c>
      <c r="T247" s="22">
        <v>0</v>
      </c>
      <c r="U247" s="22">
        <v>458250</v>
      </c>
      <c r="V247" s="22">
        <f t="shared" si="216"/>
        <v>367568</v>
      </c>
      <c r="W247" s="22">
        <v>17304</v>
      </c>
      <c r="X247" s="22">
        <v>161288</v>
      </c>
      <c r="Y247" s="22">
        <v>89129</v>
      </c>
      <c r="Z247" s="22">
        <v>65187</v>
      </c>
      <c r="AA247" s="22">
        <v>18347</v>
      </c>
      <c r="AB247" s="22">
        <v>13560</v>
      </c>
      <c r="AC247" s="22">
        <v>0</v>
      </c>
      <c r="AD247" s="22">
        <v>2753</v>
      </c>
      <c r="AE247" s="22">
        <f t="shared" si="217"/>
        <v>2613685</v>
      </c>
      <c r="AF247" s="22">
        <v>0</v>
      </c>
      <c r="AG247" s="22">
        <v>150405</v>
      </c>
      <c r="AH247" s="22">
        <v>844836</v>
      </c>
      <c r="AI247" s="22">
        <v>49532</v>
      </c>
      <c r="AJ247" s="22">
        <v>83227</v>
      </c>
      <c r="AK247" s="22">
        <v>0</v>
      </c>
      <c r="AL247" s="22">
        <v>10128</v>
      </c>
      <c r="AM247" s="22">
        <v>22163</v>
      </c>
      <c r="AN247" s="22">
        <v>0</v>
      </c>
      <c r="AO247" s="22">
        <v>0</v>
      </c>
      <c r="AP247" s="22">
        <v>130668</v>
      </c>
      <c r="AQ247" s="22">
        <v>0</v>
      </c>
      <c r="AR247" s="22">
        <v>98400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1224326</v>
      </c>
      <c r="AY247" s="22">
        <f t="shared" si="218"/>
        <v>0</v>
      </c>
      <c r="AZ247" s="22">
        <f t="shared" si="219"/>
        <v>0</v>
      </c>
      <c r="BA247" s="22">
        <v>0</v>
      </c>
      <c r="BB247" s="22">
        <v>0</v>
      </c>
      <c r="BC247" s="22">
        <f t="shared" si="220"/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f t="shared" si="221"/>
        <v>0</v>
      </c>
      <c r="BI247" s="22">
        <v>0</v>
      </c>
      <c r="BJ247" s="22">
        <f t="shared" si="222"/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2">
        <v>0</v>
      </c>
      <c r="BQ247" s="22">
        <v>0</v>
      </c>
      <c r="BR247" s="22">
        <v>0</v>
      </c>
      <c r="BS247" s="22">
        <v>0</v>
      </c>
      <c r="BT247" s="22">
        <v>0</v>
      </c>
      <c r="BU247" s="22">
        <f t="shared" si="223"/>
        <v>0</v>
      </c>
      <c r="BV247" s="22">
        <v>0</v>
      </c>
      <c r="BW247" s="22">
        <f t="shared" si="250"/>
        <v>5108974</v>
      </c>
      <c r="BX247" s="22">
        <f t="shared" si="251"/>
        <v>5108974</v>
      </c>
      <c r="BY247" s="22">
        <f t="shared" si="224"/>
        <v>1163444</v>
      </c>
      <c r="BZ247" s="22">
        <v>1163444</v>
      </c>
      <c r="CA247" s="22">
        <f t="shared" si="225"/>
        <v>3200000</v>
      </c>
      <c r="CB247" s="22">
        <v>0</v>
      </c>
      <c r="CC247" s="22"/>
      <c r="CD247" s="22">
        <v>3200000</v>
      </c>
      <c r="CE247" s="22"/>
      <c r="CF247" s="22">
        <f t="shared" si="226"/>
        <v>745530</v>
      </c>
      <c r="CG247" s="22">
        <v>0</v>
      </c>
      <c r="CH247" s="22">
        <v>745530</v>
      </c>
      <c r="CI247" s="22">
        <f t="shared" si="227"/>
        <v>0</v>
      </c>
      <c r="CJ247" s="22">
        <v>0</v>
      </c>
      <c r="CK247" s="22">
        <v>0</v>
      </c>
      <c r="CL247" s="22">
        <f t="shared" si="252"/>
        <v>0</v>
      </c>
      <c r="CM247" s="22">
        <f t="shared" si="252"/>
        <v>0</v>
      </c>
      <c r="CN247" s="22">
        <v>0</v>
      </c>
      <c r="CO247" s="22">
        <f t="shared" si="228"/>
        <v>0</v>
      </c>
      <c r="CP247" s="22">
        <f t="shared" si="229"/>
        <v>0</v>
      </c>
      <c r="CQ247" s="22">
        <v>0</v>
      </c>
      <c r="CR247" s="22">
        <v>0</v>
      </c>
    </row>
    <row r="248" spans="1:96" ht="12.75">
      <c r="A248" s="20" t="s">
        <v>1</v>
      </c>
      <c r="B248" s="20" t="s">
        <v>1</v>
      </c>
      <c r="C248" s="20" t="s">
        <v>29</v>
      </c>
      <c r="D248" s="23" t="s">
        <v>277</v>
      </c>
      <c r="E248" s="22">
        <f t="shared" si="211"/>
        <v>162079</v>
      </c>
      <c r="F248" s="22">
        <f t="shared" si="212"/>
        <v>137079</v>
      </c>
      <c r="G248" s="22">
        <f t="shared" si="213"/>
        <v>137079</v>
      </c>
      <c r="H248" s="22">
        <v>20000</v>
      </c>
      <c r="I248" s="22">
        <v>5000</v>
      </c>
      <c r="J248" s="22">
        <f t="shared" si="214"/>
        <v>73493</v>
      </c>
      <c r="K248" s="22">
        <v>0</v>
      </c>
      <c r="L248" s="22">
        <v>2575</v>
      </c>
      <c r="M248" s="22">
        <v>8964</v>
      </c>
      <c r="N248" s="22">
        <v>1820</v>
      </c>
      <c r="O248" s="22">
        <v>21470</v>
      </c>
      <c r="P248" s="22">
        <v>38664</v>
      </c>
      <c r="Q248" s="22">
        <f t="shared" si="215"/>
        <v>5609</v>
      </c>
      <c r="R248" s="22">
        <v>5609</v>
      </c>
      <c r="S248" s="22">
        <v>0</v>
      </c>
      <c r="T248" s="22">
        <v>0</v>
      </c>
      <c r="U248" s="22">
        <v>4495</v>
      </c>
      <c r="V248" s="22">
        <f t="shared" si="216"/>
        <v>20617</v>
      </c>
      <c r="W248" s="22">
        <v>1500</v>
      </c>
      <c r="X248" s="22">
        <v>5000</v>
      </c>
      <c r="Y248" s="22">
        <v>1000</v>
      </c>
      <c r="Z248" s="22">
        <v>4056</v>
      </c>
      <c r="AA248" s="22">
        <v>1000</v>
      </c>
      <c r="AB248" s="22">
        <v>1480</v>
      </c>
      <c r="AC248" s="22">
        <v>0</v>
      </c>
      <c r="AD248" s="22">
        <v>6581</v>
      </c>
      <c r="AE248" s="22">
        <f t="shared" si="217"/>
        <v>7865</v>
      </c>
      <c r="AF248" s="22">
        <v>0</v>
      </c>
      <c r="AG248" s="22">
        <v>0</v>
      </c>
      <c r="AH248" s="22">
        <v>0</v>
      </c>
      <c r="AI248" s="22">
        <v>0</v>
      </c>
      <c r="AJ248" s="22">
        <v>1465</v>
      </c>
      <c r="AK248" s="22">
        <v>0</v>
      </c>
      <c r="AL248" s="22">
        <v>400</v>
      </c>
      <c r="AM248" s="22">
        <v>0</v>
      </c>
      <c r="AN248" s="22">
        <v>0</v>
      </c>
      <c r="AO248" s="22">
        <v>5000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1000</v>
      </c>
      <c r="AY248" s="22">
        <f t="shared" si="218"/>
        <v>0</v>
      </c>
      <c r="AZ248" s="22">
        <f t="shared" si="219"/>
        <v>0</v>
      </c>
      <c r="BA248" s="22">
        <v>0</v>
      </c>
      <c r="BB248" s="22">
        <v>0</v>
      </c>
      <c r="BC248" s="22">
        <f t="shared" si="220"/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f t="shared" si="221"/>
        <v>0</v>
      </c>
      <c r="BI248" s="22">
        <v>0</v>
      </c>
      <c r="BJ248" s="22">
        <f t="shared" si="222"/>
        <v>0</v>
      </c>
      <c r="BK248" s="22">
        <v>0</v>
      </c>
      <c r="BL248" s="22">
        <v>0</v>
      </c>
      <c r="BM248" s="22">
        <v>0</v>
      </c>
      <c r="BN248" s="22">
        <v>0</v>
      </c>
      <c r="BO248" s="22">
        <v>0</v>
      </c>
      <c r="BP248" s="22">
        <v>0</v>
      </c>
      <c r="BQ248" s="22">
        <v>0</v>
      </c>
      <c r="BR248" s="22">
        <v>0</v>
      </c>
      <c r="BS248" s="22">
        <v>0</v>
      </c>
      <c r="BT248" s="22">
        <v>0</v>
      </c>
      <c r="BU248" s="22">
        <f t="shared" si="223"/>
        <v>0</v>
      </c>
      <c r="BV248" s="22">
        <v>0</v>
      </c>
      <c r="BW248" s="22">
        <f t="shared" si="250"/>
        <v>25000</v>
      </c>
      <c r="BX248" s="22">
        <f t="shared" si="251"/>
        <v>25000</v>
      </c>
      <c r="BY248" s="22">
        <f t="shared" si="224"/>
        <v>25000</v>
      </c>
      <c r="BZ248" s="22">
        <v>25000</v>
      </c>
      <c r="CA248" s="22">
        <f t="shared" si="225"/>
        <v>0</v>
      </c>
      <c r="CB248" s="22">
        <v>0</v>
      </c>
      <c r="CC248" s="22">
        <v>0</v>
      </c>
      <c r="CD248" s="22">
        <v>0</v>
      </c>
      <c r="CE248" s="22">
        <v>0</v>
      </c>
      <c r="CF248" s="22">
        <f t="shared" si="226"/>
        <v>0</v>
      </c>
      <c r="CG248" s="22">
        <v>0</v>
      </c>
      <c r="CH248" s="22">
        <v>0</v>
      </c>
      <c r="CI248" s="22">
        <f t="shared" si="227"/>
        <v>0</v>
      </c>
      <c r="CJ248" s="22">
        <v>0</v>
      </c>
      <c r="CK248" s="22">
        <v>0</v>
      </c>
      <c r="CL248" s="22">
        <f t="shared" si="252"/>
        <v>0</v>
      </c>
      <c r="CM248" s="22">
        <f t="shared" si="252"/>
        <v>0</v>
      </c>
      <c r="CN248" s="22">
        <v>0</v>
      </c>
      <c r="CO248" s="22">
        <f t="shared" si="228"/>
        <v>0</v>
      </c>
      <c r="CP248" s="22">
        <f t="shared" si="229"/>
        <v>0</v>
      </c>
      <c r="CQ248" s="22">
        <v>0</v>
      </c>
      <c r="CR248" s="22">
        <v>0</v>
      </c>
    </row>
    <row r="249" spans="1:96" ht="12.75">
      <c r="A249" s="20" t="s">
        <v>1</v>
      </c>
      <c r="B249" s="20" t="s">
        <v>1</v>
      </c>
      <c r="C249" s="20" t="s">
        <v>29</v>
      </c>
      <c r="D249" s="23" t="s">
        <v>278</v>
      </c>
      <c r="E249" s="22">
        <f t="shared" si="211"/>
        <v>123612</v>
      </c>
      <c r="F249" s="22">
        <f t="shared" si="212"/>
        <v>123612</v>
      </c>
      <c r="G249" s="22">
        <f t="shared" si="213"/>
        <v>123612</v>
      </c>
      <c r="H249" s="22">
        <v>35000</v>
      </c>
      <c r="I249" s="22">
        <v>8750</v>
      </c>
      <c r="J249" s="22">
        <f t="shared" si="214"/>
        <v>74942</v>
      </c>
      <c r="K249" s="22">
        <v>0</v>
      </c>
      <c r="L249" s="22">
        <v>0</v>
      </c>
      <c r="M249" s="22">
        <v>0</v>
      </c>
      <c r="N249" s="22">
        <v>0</v>
      </c>
      <c r="O249" s="22">
        <v>31973</v>
      </c>
      <c r="P249" s="22">
        <v>42969</v>
      </c>
      <c r="Q249" s="22">
        <f t="shared" si="215"/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f t="shared" si="216"/>
        <v>2822</v>
      </c>
      <c r="W249" s="22">
        <v>0</v>
      </c>
      <c r="X249" s="22">
        <v>1956</v>
      </c>
      <c r="Y249" s="22">
        <v>385</v>
      </c>
      <c r="Z249" s="22">
        <v>481</v>
      </c>
      <c r="AA249" s="22">
        <v>0</v>
      </c>
      <c r="AB249" s="22">
        <v>0</v>
      </c>
      <c r="AC249" s="22">
        <v>0</v>
      </c>
      <c r="AD249" s="22">
        <v>0</v>
      </c>
      <c r="AE249" s="22">
        <f t="shared" si="217"/>
        <v>2098</v>
      </c>
      <c r="AF249" s="22">
        <v>0</v>
      </c>
      <c r="AG249" s="22">
        <v>0</v>
      </c>
      <c r="AH249" s="22">
        <v>0</v>
      </c>
      <c r="AI249" s="22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2">
        <v>0</v>
      </c>
      <c r="AX249" s="22">
        <v>2098</v>
      </c>
      <c r="AY249" s="22">
        <f t="shared" si="218"/>
        <v>0</v>
      </c>
      <c r="AZ249" s="22">
        <f t="shared" si="219"/>
        <v>0</v>
      </c>
      <c r="BA249" s="22">
        <v>0</v>
      </c>
      <c r="BB249" s="22">
        <v>0</v>
      </c>
      <c r="BC249" s="22">
        <f t="shared" si="220"/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f t="shared" si="221"/>
        <v>0</v>
      </c>
      <c r="BI249" s="22">
        <v>0</v>
      </c>
      <c r="BJ249" s="22">
        <f t="shared" si="222"/>
        <v>0</v>
      </c>
      <c r="BK249" s="22">
        <v>0</v>
      </c>
      <c r="BL249" s="22">
        <v>0</v>
      </c>
      <c r="BM249" s="22">
        <v>0</v>
      </c>
      <c r="BN249" s="22">
        <v>0</v>
      </c>
      <c r="BO249" s="22">
        <v>0</v>
      </c>
      <c r="BP249" s="22">
        <v>0</v>
      </c>
      <c r="BQ249" s="22">
        <v>0</v>
      </c>
      <c r="BR249" s="22">
        <v>0</v>
      </c>
      <c r="BS249" s="22">
        <v>0</v>
      </c>
      <c r="BT249" s="22">
        <v>0</v>
      </c>
      <c r="BU249" s="22">
        <f t="shared" si="223"/>
        <v>0</v>
      </c>
      <c r="BV249" s="22">
        <v>0</v>
      </c>
      <c r="BW249" s="22">
        <f t="shared" si="250"/>
        <v>0</v>
      </c>
      <c r="BX249" s="22">
        <f t="shared" si="251"/>
        <v>0</v>
      </c>
      <c r="BY249" s="22">
        <f t="shared" si="224"/>
        <v>0</v>
      </c>
      <c r="BZ249" s="22">
        <v>0</v>
      </c>
      <c r="CA249" s="22">
        <f t="shared" si="225"/>
        <v>0</v>
      </c>
      <c r="CB249" s="22">
        <v>0</v>
      </c>
      <c r="CC249" s="22">
        <v>0</v>
      </c>
      <c r="CD249" s="22">
        <v>0</v>
      </c>
      <c r="CE249" s="22">
        <v>0</v>
      </c>
      <c r="CF249" s="22">
        <f t="shared" si="226"/>
        <v>0</v>
      </c>
      <c r="CG249" s="22">
        <v>0</v>
      </c>
      <c r="CH249" s="22">
        <v>0</v>
      </c>
      <c r="CI249" s="22">
        <f t="shared" si="227"/>
        <v>0</v>
      </c>
      <c r="CJ249" s="22">
        <v>0</v>
      </c>
      <c r="CK249" s="22">
        <v>0</v>
      </c>
      <c r="CL249" s="22">
        <f t="shared" si="252"/>
        <v>0</v>
      </c>
      <c r="CM249" s="22">
        <f t="shared" si="252"/>
        <v>0</v>
      </c>
      <c r="CN249" s="22">
        <v>0</v>
      </c>
      <c r="CO249" s="22">
        <f t="shared" si="228"/>
        <v>0</v>
      </c>
      <c r="CP249" s="22">
        <f t="shared" si="229"/>
        <v>0</v>
      </c>
      <c r="CQ249" s="22">
        <v>0</v>
      </c>
      <c r="CR249" s="22">
        <v>0</v>
      </c>
    </row>
    <row r="250" spans="1:96" ht="12.75">
      <c r="A250" s="20" t="s">
        <v>1</v>
      </c>
      <c r="B250" s="20" t="s">
        <v>1</v>
      </c>
      <c r="C250" s="20" t="s">
        <v>29</v>
      </c>
      <c r="D250" s="23" t="s">
        <v>279</v>
      </c>
      <c r="E250" s="22">
        <f t="shared" si="211"/>
        <v>10123064</v>
      </c>
      <c r="F250" s="22">
        <f t="shared" si="212"/>
        <v>9828806</v>
      </c>
      <c r="G250" s="22">
        <f t="shared" si="213"/>
        <v>9828806</v>
      </c>
      <c r="H250" s="22">
        <v>3239381</v>
      </c>
      <c r="I250" s="22">
        <v>809845</v>
      </c>
      <c r="J250" s="22">
        <f t="shared" si="214"/>
        <v>2462528</v>
      </c>
      <c r="K250" s="22">
        <v>1249806</v>
      </c>
      <c r="L250" s="22">
        <v>213858</v>
      </c>
      <c r="M250" s="22">
        <v>12091</v>
      </c>
      <c r="N250" s="22">
        <v>11916</v>
      </c>
      <c r="O250" s="22">
        <v>527728</v>
      </c>
      <c r="P250" s="22">
        <v>447129</v>
      </c>
      <c r="Q250" s="22">
        <f t="shared" si="215"/>
        <v>29426</v>
      </c>
      <c r="R250" s="22">
        <v>0</v>
      </c>
      <c r="S250" s="22">
        <v>29426</v>
      </c>
      <c r="T250" s="22">
        <v>29933</v>
      </c>
      <c r="U250" s="22">
        <v>116016</v>
      </c>
      <c r="V250" s="22">
        <f t="shared" si="216"/>
        <v>632138</v>
      </c>
      <c r="W250" s="22">
        <v>0</v>
      </c>
      <c r="X250" s="22">
        <v>112012</v>
      </c>
      <c r="Y250" s="22">
        <v>376444</v>
      </c>
      <c r="Z250" s="22">
        <v>43968</v>
      </c>
      <c r="AA250" s="22">
        <v>26801</v>
      </c>
      <c r="AB250" s="22">
        <v>0</v>
      </c>
      <c r="AC250" s="22">
        <v>0</v>
      </c>
      <c r="AD250" s="22">
        <v>72913</v>
      </c>
      <c r="AE250" s="22">
        <f t="shared" si="217"/>
        <v>2509539</v>
      </c>
      <c r="AF250" s="22">
        <v>0</v>
      </c>
      <c r="AG250" s="22">
        <v>0</v>
      </c>
      <c r="AH250" s="22">
        <v>997956</v>
      </c>
      <c r="AI250" s="22">
        <v>0</v>
      </c>
      <c r="AJ250" s="22">
        <v>16110</v>
      </c>
      <c r="AK250" s="22">
        <v>0</v>
      </c>
      <c r="AL250" s="22">
        <v>29426</v>
      </c>
      <c r="AM250" s="22">
        <v>338130</v>
      </c>
      <c r="AN250" s="22">
        <v>0</v>
      </c>
      <c r="AO250" s="22">
        <v>0</v>
      </c>
      <c r="AP250" s="22">
        <v>0</v>
      </c>
      <c r="AQ250" s="22">
        <v>46368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1081549</v>
      </c>
      <c r="AY250" s="22">
        <f t="shared" si="218"/>
        <v>0</v>
      </c>
      <c r="AZ250" s="22">
        <f t="shared" si="219"/>
        <v>0</v>
      </c>
      <c r="BA250" s="22">
        <v>0</v>
      </c>
      <c r="BB250" s="22">
        <v>0</v>
      </c>
      <c r="BC250" s="22">
        <f t="shared" si="220"/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f t="shared" si="221"/>
        <v>0</v>
      </c>
      <c r="BI250" s="22">
        <v>0</v>
      </c>
      <c r="BJ250" s="22">
        <f t="shared" si="222"/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  <c r="BQ250" s="22">
        <v>0</v>
      </c>
      <c r="BR250" s="22">
        <v>0</v>
      </c>
      <c r="BS250" s="22">
        <v>0</v>
      </c>
      <c r="BT250" s="22">
        <v>0</v>
      </c>
      <c r="BU250" s="22">
        <f t="shared" si="223"/>
        <v>0</v>
      </c>
      <c r="BV250" s="22">
        <v>0</v>
      </c>
      <c r="BW250" s="22">
        <f t="shared" si="250"/>
        <v>294258</v>
      </c>
      <c r="BX250" s="22">
        <f t="shared" si="251"/>
        <v>294258</v>
      </c>
      <c r="BY250" s="22">
        <f t="shared" si="224"/>
        <v>294258</v>
      </c>
      <c r="BZ250" s="22">
        <v>294258</v>
      </c>
      <c r="CA250" s="22">
        <f t="shared" si="225"/>
        <v>0</v>
      </c>
      <c r="CB250" s="22">
        <v>0</v>
      </c>
      <c r="CC250" s="22">
        <v>0</v>
      </c>
      <c r="CD250" s="22">
        <v>0</v>
      </c>
      <c r="CE250" s="22">
        <v>0</v>
      </c>
      <c r="CF250" s="22">
        <f t="shared" si="226"/>
        <v>0</v>
      </c>
      <c r="CG250" s="22">
        <v>0</v>
      </c>
      <c r="CH250" s="22">
        <v>0</v>
      </c>
      <c r="CI250" s="22">
        <f t="shared" si="227"/>
        <v>0</v>
      </c>
      <c r="CJ250" s="22">
        <v>0</v>
      </c>
      <c r="CK250" s="22">
        <v>0</v>
      </c>
      <c r="CL250" s="22">
        <f t="shared" si="252"/>
        <v>0</v>
      </c>
      <c r="CM250" s="22">
        <f t="shared" si="252"/>
        <v>0</v>
      </c>
      <c r="CN250" s="22">
        <v>0</v>
      </c>
      <c r="CO250" s="22">
        <f t="shared" si="228"/>
        <v>0</v>
      </c>
      <c r="CP250" s="22">
        <f t="shared" si="229"/>
        <v>0</v>
      </c>
      <c r="CQ250" s="22">
        <v>0</v>
      </c>
      <c r="CR250" s="22">
        <v>0</v>
      </c>
    </row>
    <row r="251" spans="1:96" ht="12.75">
      <c r="A251" s="20" t="s">
        <v>1</v>
      </c>
      <c r="B251" s="20" t="s">
        <v>1</v>
      </c>
      <c r="C251" s="20" t="s">
        <v>29</v>
      </c>
      <c r="D251" s="23" t="s">
        <v>280</v>
      </c>
      <c r="E251" s="22">
        <f t="shared" si="211"/>
        <v>2498184</v>
      </c>
      <c r="F251" s="22">
        <f t="shared" si="212"/>
        <v>2453184</v>
      </c>
      <c r="G251" s="22">
        <f t="shared" si="213"/>
        <v>2453184</v>
      </c>
      <c r="H251" s="22">
        <v>641252</v>
      </c>
      <c r="I251" s="22">
        <v>160313</v>
      </c>
      <c r="J251" s="22">
        <f t="shared" si="214"/>
        <v>760392</v>
      </c>
      <c r="K251" s="22">
        <v>0</v>
      </c>
      <c r="L251" s="22">
        <v>0</v>
      </c>
      <c r="M251" s="22">
        <v>0</v>
      </c>
      <c r="N251" s="22">
        <v>0</v>
      </c>
      <c r="O251" s="22">
        <v>451397</v>
      </c>
      <c r="P251" s="22">
        <v>308995</v>
      </c>
      <c r="Q251" s="22">
        <f t="shared" si="215"/>
        <v>42714</v>
      </c>
      <c r="R251" s="22">
        <v>0</v>
      </c>
      <c r="S251" s="22">
        <v>42714</v>
      </c>
      <c r="T251" s="22">
        <v>30300</v>
      </c>
      <c r="U251" s="22">
        <v>32000</v>
      </c>
      <c r="V251" s="22">
        <f t="shared" si="216"/>
        <v>57270</v>
      </c>
      <c r="W251" s="22">
        <v>0</v>
      </c>
      <c r="X251" s="22">
        <v>2600</v>
      </c>
      <c r="Y251" s="22">
        <v>890</v>
      </c>
      <c r="Z251" s="22">
        <v>21097</v>
      </c>
      <c r="AA251" s="22">
        <v>28357</v>
      </c>
      <c r="AB251" s="22">
        <v>2000</v>
      </c>
      <c r="AC251" s="22">
        <v>0</v>
      </c>
      <c r="AD251" s="22">
        <v>2326</v>
      </c>
      <c r="AE251" s="22">
        <f t="shared" si="217"/>
        <v>728943</v>
      </c>
      <c r="AF251" s="22">
        <v>321856</v>
      </c>
      <c r="AG251" s="22">
        <v>11500</v>
      </c>
      <c r="AH251" s="22">
        <v>24474</v>
      </c>
      <c r="AI251" s="22">
        <v>0</v>
      </c>
      <c r="AJ251" s="22">
        <v>10268</v>
      </c>
      <c r="AK251" s="22">
        <v>0</v>
      </c>
      <c r="AL251" s="22">
        <v>7800</v>
      </c>
      <c r="AM251" s="22">
        <v>23000</v>
      </c>
      <c r="AN251" s="22">
        <v>0</v>
      </c>
      <c r="AO251" s="22">
        <v>0</v>
      </c>
      <c r="AP251" s="22">
        <v>0</v>
      </c>
      <c r="AQ251" s="22">
        <v>0</v>
      </c>
      <c r="AR251" s="22">
        <v>7600</v>
      </c>
      <c r="AS251" s="22">
        <v>0</v>
      </c>
      <c r="AT251" s="22">
        <v>0</v>
      </c>
      <c r="AU251" s="22">
        <v>0</v>
      </c>
      <c r="AV251" s="22">
        <v>0</v>
      </c>
      <c r="AW251" s="22">
        <v>0</v>
      </c>
      <c r="AX251" s="22">
        <v>322445</v>
      </c>
      <c r="AY251" s="22">
        <f t="shared" si="218"/>
        <v>0</v>
      </c>
      <c r="AZ251" s="22">
        <f t="shared" si="219"/>
        <v>0</v>
      </c>
      <c r="BA251" s="22">
        <v>0</v>
      </c>
      <c r="BB251" s="22">
        <v>0</v>
      </c>
      <c r="BC251" s="22">
        <f t="shared" si="220"/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f t="shared" si="221"/>
        <v>0</v>
      </c>
      <c r="BI251" s="22">
        <v>0</v>
      </c>
      <c r="BJ251" s="22">
        <f t="shared" si="222"/>
        <v>0</v>
      </c>
      <c r="BK251" s="22">
        <v>0</v>
      </c>
      <c r="BL251" s="22">
        <v>0</v>
      </c>
      <c r="BM251" s="22">
        <v>0</v>
      </c>
      <c r="BN251" s="22">
        <v>0</v>
      </c>
      <c r="BO251" s="22">
        <v>0</v>
      </c>
      <c r="BP251" s="22">
        <v>0</v>
      </c>
      <c r="BQ251" s="22">
        <v>0</v>
      </c>
      <c r="BR251" s="22">
        <v>0</v>
      </c>
      <c r="BS251" s="22">
        <v>0</v>
      </c>
      <c r="BT251" s="22">
        <v>0</v>
      </c>
      <c r="BU251" s="22">
        <f t="shared" si="223"/>
        <v>0</v>
      </c>
      <c r="BV251" s="22">
        <v>0</v>
      </c>
      <c r="BW251" s="22">
        <f t="shared" si="250"/>
        <v>45000</v>
      </c>
      <c r="BX251" s="22">
        <f t="shared" si="251"/>
        <v>45000</v>
      </c>
      <c r="BY251" s="22">
        <f t="shared" si="224"/>
        <v>45000</v>
      </c>
      <c r="BZ251" s="22">
        <v>45000</v>
      </c>
      <c r="CA251" s="22">
        <f t="shared" si="225"/>
        <v>0</v>
      </c>
      <c r="CB251" s="22">
        <v>0</v>
      </c>
      <c r="CC251" s="22">
        <v>0</v>
      </c>
      <c r="CD251" s="22">
        <v>0</v>
      </c>
      <c r="CE251" s="22">
        <v>0</v>
      </c>
      <c r="CF251" s="22">
        <f t="shared" si="226"/>
        <v>0</v>
      </c>
      <c r="CG251" s="22">
        <v>0</v>
      </c>
      <c r="CH251" s="22">
        <v>0</v>
      </c>
      <c r="CI251" s="22">
        <f t="shared" si="227"/>
        <v>0</v>
      </c>
      <c r="CJ251" s="22">
        <v>0</v>
      </c>
      <c r="CK251" s="22">
        <v>0</v>
      </c>
      <c r="CL251" s="22">
        <f t="shared" si="252"/>
        <v>0</v>
      </c>
      <c r="CM251" s="22">
        <f t="shared" si="252"/>
        <v>0</v>
      </c>
      <c r="CN251" s="22">
        <v>0</v>
      </c>
      <c r="CO251" s="22">
        <f t="shared" si="228"/>
        <v>0</v>
      </c>
      <c r="CP251" s="22">
        <f t="shared" si="229"/>
        <v>0</v>
      </c>
      <c r="CQ251" s="22">
        <v>0</v>
      </c>
      <c r="CR251" s="22">
        <v>0</v>
      </c>
    </row>
    <row r="252" spans="1:96" ht="12.75">
      <c r="A252" s="20" t="s">
        <v>1</v>
      </c>
      <c r="B252" s="20" t="s">
        <v>1</v>
      </c>
      <c r="C252" s="20" t="s">
        <v>29</v>
      </c>
      <c r="D252" s="23" t="s">
        <v>281</v>
      </c>
      <c r="E252" s="22">
        <f t="shared" si="211"/>
        <v>13116242</v>
      </c>
      <c r="F252" s="22">
        <f t="shared" si="212"/>
        <v>12256242</v>
      </c>
      <c r="G252" s="22">
        <f t="shared" si="213"/>
        <v>12256242</v>
      </c>
      <c r="H252" s="22">
        <v>1452374</v>
      </c>
      <c r="I252" s="22">
        <v>484124</v>
      </c>
      <c r="J252" s="22">
        <f t="shared" si="214"/>
        <v>2062857</v>
      </c>
      <c r="K252" s="22">
        <v>0</v>
      </c>
      <c r="L252" s="22">
        <v>0</v>
      </c>
      <c r="M252" s="22">
        <v>0</v>
      </c>
      <c r="N252" s="22">
        <v>0</v>
      </c>
      <c r="O252" s="22">
        <v>1556279</v>
      </c>
      <c r="P252" s="22">
        <v>506578</v>
      </c>
      <c r="Q252" s="22">
        <f t="shared" si="215"/>
        <v>2646</v>
      </c>
      <c r="R252" s="22">
        <v>2646</v>
      </c>
      <c r="S252" s="22">
        <v>0</v>
      </c>
      <c r="T252" s="22">
        <v>0</v>
      </c>
      <c r="U252" s="22">
        <v>70488</v>
      </c>
      <c r="V252" s="22">
        <f t="shared" si="216"/>
        <v>6468779</v>
      </c>
      <c r="W252" s="22">
        <v>0</v>
      </c>
      <c r="X252" s="22">
        <v>22819</v>
      </c>
      <c r="Y252" s="22">
        <v>6437638</v>
      </c>
      <c r="Z252" s="22">
        <v>2723</v>
      </c>
      <c r="AA252" s="22">
        <v>2486</v>
      </c>
      <c r="AB252" s="22">
        <v>0</v>
      </c>
      <c r="AC252" s="22">
        <v>0</v>
      </c>
      <c r="AD252" s="22">
        <v>3113</v>
      </c>
      <c r="AE252" s="22">
        <f t="shared" si="217"/>
        <v>1714974</v>
      </c>
      <c r="AF252" s="22">
        <v>0</v>
      </c>
      <c r="AG252" s="22">
        <v>142870</v>
      </c>
      <c r="AH252" s="22">
        <v>187621</v>
      </c>
      <c r="AI252" s="22">
        <v>0</v>
      </c>
      <c r="AJ252" s="22">
        <v>5858</v>
      </c>
      <c r="AK252" s="22">
        <v>0</v>
      </c>
      <c r="AL252" s="22">
        <v>95107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22">
        <v>0</v>
      </c>
      <c r="AX252" s="22">
        <v>1283518</v>
      </c>
      <c r="AY252" s="22">
        <f t="shared" si="218"/>
        <v>0</v>
      </c>
      <c r="AZ252" s="22">
        <f t="shared" si="219"/>
        <v>0</v>
      </c>
      <c r="BA252" s="22">
        <v>0</v>
      </c>
      <c r="BB252" s="22">
        <v>0</v>
      </c>
      <c r="BC252" s="22">
        <f t="shared" si="220"/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f t="shared" si="221"/>
        <v>0</v>
      </c>
      <c r="BI252" s="22">
        <v>0</v>
      </c>
      <c r="BJ252" s="22">
        <f t="shared" si="222"/>
        <v>0</v>
      </c>
      <c r="BK252" s="22">
        <v>0</v>
      </c>
      <c r="BL252" s="22">
        <v>0</v>
      </c>
      <c r="BM252" s="22">
        <v>0</v>
      </c>
      <c r="BN252" s="22">
        <v>0</v>
      </c>
      <c r="BO252" s="22">
        <v>0</v>
      </c>
      <c r="BP252" s="22">
        <v>0</v>
      </c>
      <c r="BQ252" s="22">
        <v>0</v>
      </c>
      <c r="BR252" s="22">
        <v>0</v>
      </c>
      <c r="BS252" s="22">
        <v>0</v>
      </c>
      <c r="BT252" s="22">
        <v>0</v>
      </c>
      <c r="BU252" s="22">
        <f t="shared" si="223"/>
        <v>0</v>
      </c>
      <c r="BV252" s="22">
        <v>0</v>
      </c>
      <c r="BW252" s="22">
        <f t="shared" si="250"/>
        <v>860000</v>
      </c>
      <c r="BX252" s="22">
        <f t="shared" si="251"/>
        <v>860000</v>
      </c>
      <c r="BY252" s="22">
        <f t="shared" si="224"/>
        <v>860000</v>
      </c>
      <c r="BZ252" s="22">
        <v>860000</v>
      </c>
      <c r="CA252" s="22">
        <f t="shared" si="225"/>
        <v>0</v>
      </c>
      <c r="CB252" s="22">
        <v>0</v>
      </c>
      <c r="CC252" s="22">
        <v>0</v>
      </c>
      <c r="CD252" s="22">
        <v>0</v>
      </c>
      <c r="CE252" s="22">
        <v>0</v>
      </c>
      <c r="CF252" s="22">
        <f t="shared" si="226"/>
        <v>0</v>
      </c>
      <c r="CG252" s="22">
        <v>0</v>
      </c>
      <c r="CH252" s="22">
        <v>0</v>
      </c>
      <c r="CI252" s="22">
        <f t="shared" si="227"/>
        <v>0</v>
      </c>
      <c r="CJ252" s="22">
        <v>0</v>
      </c>
      <c r="CK252" s="22">
        <v>0</v>
      </c>
      <c r="CL252" s="22">
        <f t="shared" si="252"/>
        <v>0</v>
      </c>
      <c r="CM252" s="22">
        <f t="shared" si="252"/>
        <v>0</v>
      </c>
      <c r="CN252" s="22">
        <v>0</v>
      </c>
      <c r="CO252" s="22">
        <f t="shared" si="228"/>
        <v>0</v>
      </c>
      <c r="CP252" s="22">
        <f t="shared" si="229"/>
        <v>0</v>
      </c>
      <c r="CQ252" s="22">
        <v>0</v>
      </c>
      <c r="CR252" s="22">
        <v>0</v>
      </c>
    </row>
    <row r="253" spans="1:96" ht="12.75" customHeight="1">
      <c r="A253" s="20" t="s">
        <v>1</v>
      </c>
      <c r="B253" s="20" t="s">
        <v>1</v>
      </c>
      <c r="C253" s="20" t="s">
        <v>29</v>
      </c>
      <c r="D253" s="23" t="s">
        <v>282</v>
      </c>
      <c r="E253" s="22">
        <f t="shared" si="211"/>
        <v>33047</v>
      </c>
      <c r="F253" s="22">
        <f t="shared" si="212"/>
        <v>33047</v>
      </c>
      <c r="G253" s="22">
        <f t="shared" si="213"/>
        <v>33047</v>
      </c>
      <c r="H253" s="22">
        <v>0</v>
      </c>
      <c r="I253" s="22">
        <v>0</v>
      </c>
      <c r="J253" s="22">
        <f t="shared" si="214"/>
        <v>21839</v>
      </c>
      <c r="K253" s="22">
        <v>0</v>
      </c>
      <c r="L253" s="22">
        <v>0</v>
      </c>
      <c r="M253" s="22">
        <v>0</v>
      </c>
      <c r="N253" s="22">
        <v>0</v>
      </c>
      <c r="O253" s="22">
        <v>16839</v>
      </c>
      <c r="P253" s="22">
        <v>5000</v>
      </c>
      <c r="Q253" s="22">
        <f t="shared" si="215"/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f t="shared" si="216"/>
        <v>8692</v>
      </c>
      <c r="W253" s="22">
        <v>0</v>
      </c>
      <c r="X253" s="22">
        <v>0</v>
      </c>
      <c r="Y253" s="22">
        <v>8500</v>
      </c>
      <c r="Z253" s="22">
        <v>192</v>
      </c>
      <c r="AA253" s="22">
        <v>0</v>
      </c>
      <c r="AB253" s="22">
        <v>0</v>
      </c>
      <c r="AC253" s="22">
        <v>0</v>
      </c>
      <c r="AD253" s="22">
        <v>0</v>
      </c>
      <c r="AE253" s="22">
        <f t="shared" si="217"/>
        <v>2516</v>
      </c>
      <c r="AF253" s="22">
        <v>0</v>
      </c>
      <c r="AG253" s="22">
        <v>0</v>
      </c>
      <c r="AH253" s="22">
        <v>0</v>
      </c>
      <c r="AI253" s="22">
        <v>0</v>
      </c>
      <c r="AJ253" s="22">
        <v>2000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22">
        <v>0</v>
      </c>
      <c r="AX253" s="22">
        <v>516</v>
      </c>
      <c r="AY253" s="22">
        <f t="shared" si="218"/>
        <v>0</v>
      </c>
      <c r="AZ253" s="22">
        <f t="shared" si="219"/>
        <v>0</v>
      </c>
      <c r="BA253" s="22">
        <v>0</v>
      </c>
      <c r="BB253" s="22">
        <v>0</v>
      </c>
      <c r="BC253" s="22">
        <f t="shared" si="220"/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f t="shared" si="221"/>
        <v>0</v>
      </c>
      <c r="BI253" s="22">
        <v>0</v>
      </c>
      <c r="BJ253" s="22">
        <f t="shared" si="222"/>
        <v>0</v>
      </c>
      <c r="BK253" s="22">
        <v>0</v>
      </c>
      <c r="BL253" s="22">
        <v>0</v>
      </c>
      <c r="BM253" s="22">
        <v>0</v>
      </c>
      <c r="BN253" s="22">
        <v>0</v>
      </c>
      <c r="BO253" s="22">
        <v>0</v>
      </c>
      <c r="BP253" s="22">
        <v>0</v>
      </c>
      <c r="BQ253" s="22">
        <v>0</v>
      </c>
      <c r="BR253" s="22">
        <v>0</v>
      </c>
      <c r="BS253" s="22">
        <v>0</v>
      </c>
      <c r="BT253" s="22">
        <v>0</v>
      </c>
      <c r="BU253" s="22">
        <f t="shared" si="223"/>
        <v>0</v>
      </c>
      <c r="BV253" s="22">
        <v>0</v>
      </c>
      <c r="BW253" s="22">
        <f t="shared" si="250"/>
        <v>0</v>
      </c>
      <c r="BX253" s="22">
        <f t="shared" si="251"/>
        <v>0</v>
      </c>
      <c r="BY253" s="22">
        <f t="shared" si="224"/>
        <v>0</v>
      </c>
      <c r="BZ253" s="22">
        <v>0</v>
      </c>
      <c r="CA253" s="22">
        <f t="shared" si="225"/>
        <v>0</v>
      </c>
      <c r="CB253" s="22">
        <v>0</v>
      </c>
      <c r="CC253" s="22">
        <v>0</v>
      </c>
      <c r="CD253" s="22">
        <v>0</v>
      </c>
      <c r="CE253" s="22">
        <v>0</v>
      </c>
      <c r="CF253" s="22">
        <f t="shared" si="226"/>
        <v>0</v>
      </c>
      <c r="CG253" s="22">
        <v>0</v>
      </c>
      <c r="CH253" s="22">
        <v>0</v>
      </c>
      <c r="CI253" s="22">
        <f t="shared" si="227"/>
        <v>0</v>
      </c>
      <c r="CJ253" s="22">
        <v>0</v>
      </c>
      <c r="CK253" s="22">
        <v>0</v>
      </c>
      <c r="CL253" s="22">
        <f t="shared" si="252"/>
        <v>0</v>
      </c>
      <c r="CM253" s="22">
        <f t="shared" si="252"/>
        <v>0</v>
      </c>
      <c r="CN253" s="22">
        <v>0</v>
      </c>
      <c r="CO253" s="22">
        <f t="shared" si="228"/>
        <v>0</v>
      </c>
      <c r="CP253" s="22">
        <f t="shared" si="229"/>
        <v>0</v>
      </c>
      <c r="CQ253" s="22">
        <v>0</v>
      </c>
      <c r="CR253" s="22">
        <v>0</v>
      </c>
    </row>
    <row r="254" spans="1:96" ht="12.75">
      <c r="A254" s="20" t="s">
        <v>1</v>
      </c>
      <c r="B254" s="20" t="s">
        <v>1</v>
      </c>
      <c r="C254" s="20" t="s">
        <v>29</v>
      </c>
      <c r="D254" s="23" t="s">
        <v>283</v>
      </c>
      <c r="E254" s="22">
        <f t="shared" si="211"/>
        <v>70710</v>
      </c>
      <c r="F254" s="22">
        <f t="shared" si="212"/>
        <v>53746</v>
      </c>
      <c r="G254" s="22">
        <f t="shared" si="213"/>
        <v>53746</v>
      </c>
      <c r="H254" s="22">
        <v>22626</v>
      </c>
      <c r="I254" s="22">
        <v>5657</v>
      </c>
      <c r="J254" s="22">
        <f t="shared" si="214"/>
        <v>6000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6000</v>
      </c>
      <c r="Q254" s="22">
        <f t="shared" si="215"/>
        <v>800</v>
      </c>
      <c r="R254" s="22">
        <v>800</v>
      </c>
      <c r="S254" s="22">
        <v>0</v>
      </c>
      <c r="T254" s="22">
        <v>0</v>
      </c>
      <c r="U254" s="22">
        <v>4700</v>
      </c>
      <c r="V254" s="22">
        <f t="shared" si="216"/>
        <v>10163</v>
      </c>
      <c r="W254" s="22">
        <v>0</v>
      </c>
      <c r="X254" s="22">
        <v>7963</v>
      </c>
      <c r="Y254" s="22">
        <v>0</v>
      </c>
      <c r="Z254" s="22">
        <v>0</v>
      </c>
      <c r="AA254" s="22">
        <v>0</v>
      </c>
      <c r="AB254" s="22">
        <v>2200</v>
      </c>
      <c r="AC254" s="22">
        <v>0</v>
      </c>
      <c r="AD254" s="22">
        <v>0</v>
      </c>
      <c r="AE254" s="22">
        <f t="shared" si="217"/>
        <v>3800</v>
      </c>
      <c r="AF254" s="22">
        <v>0</v>
      </c>
      <c r="AG254" s="22">
        <v>500</v>
      </c>
      <c r="AH254" s="22">
        <v>1000</v>
      </c>
      <c r="AI254" s="22">
        <v>0</v>
      </c>
      <c r="AJ254" s="22">
        <v>1300</v>
      </c>
      <c r="AK254" s="22">
        <v>0</v>
      </c>
      <c r="AL254" s="22">
        <v>800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0</v>
      </c>
      <c r="AW254" s="22">
        <v>0</v>
      </c>
      <c r="AX254" s="22">
        <v>200</v>
      </c>
      <c r="AY254" s="22">
        <f t="shared" si="218"/>
        <v>0</v>
      </c>
      <c r="AZ254" s="22">
        <f t="shared" si="219"/>
        <v>0</v>
      </c>
      <c r="BA254" s="22">
        <v>0</v>
      </c>
      <c r="BB254" s="22">
        <v>0</v>
      </c>
      <c r="BC254" s="22">
        <f t="shared" si="220"/>
        <v>0</v>
      </c>
      <c r="BD254" s="22">
        <v>0</v>
      </c>
      <c r="BE254" s="22">
        <v>0</v>
      </c>
      <c r="BF254" s="22">
        <v>0</v>
      </c>
      <c r="BG254" s="22">
        <v>0</v>
      </c>
      <c r="BH254" s="22">
        <f t="shared" si="221"/>
        <v>0</v>
      </c>
      <c r="BI254" s="22">
        <v>0</v>
      </c>
      <c r="BJ254" s="22">
        <f t="shared" si="222"/>
        <v>0</v>
      </c>
      <c r="BK254" s="22">
        <v>0</v>
      </c>
      <c r="BL254" s="22">
        <v>0</v>
      </c>
      <c r="BM254" s="22">
        <v>0</v>
      </c>
      <c r="BN254" s="22">
        <v>0</v>
      </c>
      <c r="BO254" s="22">
        <v>0</v>
      </c>
      <c r="BP254" s="22">
        <v>0</v>
      </c>
      <c r="BQ254" s="22">
        <v>0</v>
      </c>
      <c r="BR254" s="22">
        <v>0</v>
      </c>
      <c r="BS254" s="22">
        <v>0</v>
      </c>
      <c r="BT254" s="22">
        <v>0</v>
      </c>
      <c r="BU254" s="22">
        <f t="shared" si="223"/>
        <v>0</v>
      </c>
      <c r="BV254" s="22">
        <v>0</v>
      </c>
      <c r="BW254" s="22">
        <f t="shared" si="250"/>
        <v>16964</v>
      </c>
      <c r="BX254" s="22">
        <f t="shared" si="251"/>
        <v>16964</v>
      </c>
      <c r="BY254" s="22">
        <f t="shared" si="224"/>
        <v>16964</v>
      </c>
      <c r="BZ254" s="22">
        <v>16964</v>
      </c>
      <c r="CA254" s="22">
        <f t="shared" si="225"/>
        <v>0</v>
      </c>
      <c r="CB254" s="22">
        <v>0</v>
      </c>
      <c r="CC254" s="22">
        <v>0</v>
      </c>
      <c r="CD254" s="22">
        <v>0</v>
      </c>
      <c r="CE254" s="22">
        <v>0</v>
      </c>
      <c r="CF254" s="22">
        <f t="shared" si="226"/>
        <v>0</v>
      </c>
      <c r="CG254" s="22">
        <v>0</v>
      </c>
      <c r="CH254" s="22">
        <v>0</v>
      </c>
      <c r="CI254" s="22">
        <f t="shared" si="227"/>
        <v>0</v>
      </c>
      <c r="CJ254" s="22">
        <v>0</v>
      </c>
      <c r="CK254" s="22">
        <v>0</v>
      </c>
      <c r="CL254" s="22">
        <f t="shared" si="252"/>
        <v>0</v>
      </c>
      <c r="CM254" s="22">
        <f t="shared" si="252"/>
        <v>0</v>
      </c>
      <c r="CN254" s="22">
        <v>0</v>
      </c>
      <c r="CO254" s="22">
        <f t="shared" si="228"/>
        <v>0</v>
      </c>
      <c r="CP254" s="22">
        <f t="shared" si="229"/>
        <v>0</v>
      </c>
      <c r="CQ254" s="22">
        <v>0</v>
      </c>
      <c r="CR254" s="22">
        <v>0</v>
      </c>
    </row>
    <row r="255" spans="1:96" ht="12.75">
      <c r="A255" s="20" t="s">
        <v>1</v>
      </c>
      <c r="B255" s="20" t="s">
        <v>1</v>
      </c>
      <c r="C255" s="20" t="s">
        <v>210</v>
      </c>
      <c r="D255" s="23" t="s">
        <v>284</v>
      </c>
      <c r="E255" s="22">
        <f t="shared" si="211"/>
        <v>2251527</v>
      </c>
      <c r="F255" s="22">
        <f t="shared" si="212"/>
        <v>1104334</v>
      </c>
      <c r="G255" s="22">
        <f t="shared" si="213"/>
        <v>1104334</v>
      </c>
      <c r="H255" s="22">
        <v>440000</v>
      </c>
      <c r="I255" s="22">
        <v>110000</v>
      </c>
      <c r="J255" s="22">
        <f t="shared" si="214"/>
        <v>220000</v>
      </c>
      <c r="K255" s="22">
        <v>0</v>
      </c>
      <c r="L255" s="22">
        <v>0</v>
      </c>
      <c r="M255" s="22">
        <v>0</v>
      </c>
      <c r="N255" s="22">
        <v>0</v>
      </c>
      <c r="O255" s="22">
        <v>100000</v>
      </c>
      <c r="P255" s="22">
        <v>120000</v>
      </c>
      <c r="Q255" s="22">
        <f t="shared" si="215"/>
        <v>0</v>
      </c>
      <c r="R255" s="22">
        <v>0</v>
      </c>
      <c r="S255" s="22">
        <v>0</v>
      </c>
      <c r="T255" s="22">
        <v>0</v>
      </c>
      <c r="U255" s="22">
        <v>36000</v>
      </c>
      <c r="V255" s="22">
        <f t="shared" si="216"/>
        <v>146334</v>
      </c>
      <c r="W255" s="22">
        <v>0</v>
      </c>
      <c r="X255" s="22">
        <v>106548</v>
      </c>
      <c r="Y255" s="22">
        <v>29521</v>
      </c>
      <c r="Z255" s="22">
        <v>5265</v>
      </c>
      <c r="AA255" s="22">
        <v>5000</v>
      </c>
      <c r="AB255" s="22">
        <v>0</v>
      </c>
      <c r="AC255" s="22">
        <v>0</v>
      </c>
      <c r="AD255" s="22">
        <v>0</v>
      </c>
      <c r="AE255" s="22">
        <f t="shared" si="217"/>
        <v>152000</v>
      </c>
      <c r="AF255" s="22">
        <v>0</v>
      </c>
      <c r="AG255" s="22">
        <v>12000</v>
      </c>
      <c r="AH255" s="22">
        <v>80000</v>
      </c>
      <c r="AI255" s="22">
        <v>0</v>
      </c>
      <c r="AJ255" s="22">
        <v>10000</v>
      </c>
      <c r="AK255" s="22">
        <v>0</v>
      </c>
      <c r="AL255" s="22">
        <v>16000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4000</v>
      </c>
      <c r="AS255" s="22">
        <v>0</v>
      </c>
      <c r="AT255" s="22">
        <v>0</v>
      </c>
      <c r="AU255" s="22">
        <v>0</v>
      </c>
      <c r="AV255" s="22">
        <v>0</v>
      </c>
      <c r="AW255" s="22">
        <v>0</v>
      </c>
      <c r="AX255" s="22">
        <v>30000</v>
      </c>
      <c r="AY255" s="22">
        <f t="shared" si="218"/>
        <v>0</v>
      </c>
      <c r="AZ255" s="22">
        <f t="shared" si="219"/>
        <v>0</v>
      </c>
      <c r="BA255" s="22">
        <v>0</v>
      </c>
      <c r="BB255" s="22">
        <v>0</v>
      </c>
      <c r="BC255" s="22">
        <f t="shared" si="220"/>
        <v>0</v>
      </c>
      <c r="BD255" s="22">
        <v>0</v>
      </c>
      <c r="BE255" s="22">
        <v>0</v>
      </c>
      <c r="BF255" s="22">
        <v>0</v>
      </c>
      <c r="BG255" s="22">
        <v>0</v>
      </c>
      <c r="BH255" s="22">
        <f t="shared" si="221"/>
        <v>0</v>
      </c>
      <c r="BI255" s="22">
        <v>0</v>
      </c>
      <c r="BJ255" s="22">
        <f t="shared" si="222"/>
        <v>0</v>
      </c>
      <c r="BK255" s="22">
        <v>0</v>
      </c>
      <c r="BL255" s="22">
        <v>0</v>
      </c>
      <c r="BM255" s="22">
        <v>0</v>
      </c>
      <c r="BN255" s="22">
        <v>0</v>
      </c>
      <c r="BO255" s="22">
        <v>0</v>
      </c>
      <c r="BP255" s="22">
        <v>0</v>
      </c>
      <c r="BQ255" s="22">
        <v>0</v>
      </c>
      <c r="BR255" s="22">
        <v>0</v>
      </c>
      <c r="BS255" s="22">
        <v>0</v>
      </c>
      <c r="BT255" s="22">
        <v>0</v>
      </c>
      <c r="BU255" s="22">
        <f t="shared" si="223"/>
        <v>0</v>
      </c>
      <c r="BV255" s="22">
        <v>0</v>
      </c>
      <c r="BW255" s="22">
        <f t="shared" si="250"/>
        <v>1147193</v>
      </c>
      <c r="BX255" s="22">
        <f t="shared" si="251"/>
        <v>1147193</v>
      </c>
      <c r="BY255" s="22">
        <f t="shared" si="224"/>
        <v>1147193</v>
      </c>
      <c r="BZ255" s="22">
        <f>269193+878000</f>
        <v>1147193</v>
      </c>
      <c r="CA255" s="22">
        <f t="shared" si="225"/>
        <v>0</v>
      </c>
      <c r="CB255" s="22">
        <v>0</v>
      </c>
      <c r="CC255" s="22">
        <v>0</v>
      </c>
      <c r="CD255" s="22">
        <v>0</v>
      </c>
      <c r="CE255" s="22">
        <v>0</v>
      </c>
      <c r="CF255" s="22">
        <f t="shared" si="226"/>
        <v>0</v>
      </c>
      <c r="CG255" s="22">
        <v>0</v>
      </c>
      <c r="CH255" s="22">
        <v>0</v>
      </c>
      <c r="CI255" s="22">
        <f t="shared" si="227"/>
        <v>0</v>
      </c>
      <c r="CJ255" s="22">
        <v>0</v>
      </c>
      <c r="CK255" s="22">
        <v>0</v>
      </c>
      <c r="CL255" s="22">
        <f t="shared" si="252"/>
        <v>0</v>
      </c>
      <c r="CM255" s="22">
        <f t="shared" si="252"/>
        <v>0</v>
      </c>
      <c r="CN255" s="22">
        <v>0</v>
      </c>
      <c r="CO255" s="22">
        <f t="shared" si="228"/>
        <v>0</v>
      </c>
      <c r="CP255" s="22">
        <f t="shared" si="229"/>
        <v>0</v>
      </c>
      <c r="CQ255" s="22">
        <v>0</v>
      </c>
      <c r="CR255" s="22">
        <v>0</v>
      </c>
    </row>
    <row r="256" spans="1:96" ht="12.75">
      <c r="A256" s="20" t="s">
        <v>1</v>
      </c>
      <c r="B256" s="20" t="s">
        <v>1</v>
      </c>
      <c r="C256" s="20" t="s">
        <v>124</v>
      </c>
      <c r="D256" s="21" t="s">
        <v>285</v>
      </c>
      <c r="E256" s="22">
        <f t="shared" si="211"/>
        <v>26973838</v>
      </c>
      <c r="F256" s="22">
        <f t="shared" si="212"/>
        <v>26508139</v>
      </c>
      <c r="G256" s="22">
        <f t="shared" si="213"/>
        <v>26503139</v>
      </c>
      <c r="H256" s="22">
        <v>16337396</v>
      </c>
      <c r="I256" s="22">
        <v>4084349</v>
      </c>
      <c r="J256" s="22">
        <f t="shared" si="214"/>
        <v>2449446</v>
      </c>
      <c r="K256" s="22">
        <v>9410</v>
      </c>
      <c r="L256" s="22">
        <v>2000</v>
      </c>
      <c r="M256" s="22">
        <v>1705000</v>
      </c>
      <c r="N256" s="22">
        <v>0</v>
      </c>
      <c r="O256" s="22">
        <v>395685</v>
      </c>
      <c r="P256" s="22">
        <v>337351</v>
      </c>
      <c r="Q256" s="22">
        <f t="shared" si="215"/>
        <v>139600</v>
      </c>
      <c r="R256" s="22">
        <v>23600</v>
      </c>
      <c r="S256" s="22">
        <v>116000</v>
      </c>
      <c r="T256" s="22">
        <v>0</v>
      </c>
      <c r="U256" s="22">
        <v>173600</v>
      </c>
      <c r="V256" s="22">
        <f t="shared" si="216"/>
        <v>2015622</v>
      </c>
      <c r="W256" s="22">
        <v>50865</v>
      </c>
      <c r="X256" s="22">
        <v>1182761</v>
      </c>
      <c r="Y256" s="22">
        <v>391711</v>
      </c>
      <c r="Z256" s="22">
        <v>201029</v>
      </c>
      <c r="AA256" s="22">
        <v>118556</v>
      </c>
      <c r="AB256" s="22">
        <v>70000</v>
      </c>
      <c r="AC256" s="22">
        <v>0</v>
      </c>
      <c r="AD256" s="22">
        <v>700</v>
      </c>
      <c r="AE256" s="22">
        <f t="shared" si="217"/>
        <v>1303126</v>
      </c>
      <c r="AF256" s="22">
        <v>0</v>
      </c>
      <c r="AG256" s="22">
        <v>51846</v>
      </c>
      <c r="AH256" s="22">
        <v>167612</v>
      </c>
      <c r="AI256" s="22">
        <v>176000</v>
      </c>
      <c r="AJ256" s="22">
        <v>208115</v>
      </c>
      <c r="AK256" s="22">
        <v>0</v>
      </c>
      <c r="AL256" s="22">
        <v>22590</v>
      </c>
      <c r="AM256" s="22">
        <v>330188</v>
      </c>
      <c r="AN256" s="22">
        <v>0</v>
      </c>
      <c r="AO256" s="22">
        <v>5600</v>
      </c>
      <c r="AP256" s="22">
        <v>0</v>
      </c>
      <c r="AQ256" s="22">
        <v>31800</v>
      </c>
      <c r="AR256" s="22">
        <v>0</v>
      </c>
      <c r="AS256" s="22">
        <v>0</v>
      </c>
      <c r="AT256" s="22">
        <v>0</v>
      </c>
      <c r="AU256" s="22">
        <v>0</v>
      </c>
      <c r="AV256" s="22">
        <v>0</v>
      </c>
      <c r="AW256" s="22">
        <v>0</v>
      </c>
      <c r="AX256" s="22">
        <v>309375</v>
      </c>
      <c r="AY256" s="22">
        <f t="shared" si="218"/>
        <v>5000</v>
      </c>
      <c r="AZ256" s="22">
        <f t="shared" si="219"/>
        <v>0</v>
      </c>
      <c r="BA256" s="22">
        <v>0</v>
      </c>
      <c r="BB256" s="22">
        <v>0</v>
      </c>
      <c r="BC256" s="22">
        <f t="shared" si="220"/>
        <v>0</v>
      </c>
      <c r="BD256" s="22">
        <v>0</v>
      </c>
      <c r="BE256" s="22">
        <v>0</v>
      </c>
      <c r="BF256" s="22">
        <v>0</v>
      </c>
      <c r="BG256" s="22">
        <v>0</v>
      </c>
      <c r="BH256" s="22">
        <f t="shared" si="221"/>
        <v>0</v>
      </c>
      <c r="BI256" s="22">
        <v>0</v>
      </c>
      <c r="BJ256" s="22">
        <f t="shared" si="222"/>
        <v>5000</v>
      </c>
      <c r="BK256" s="22">
        <v>0</v>
      </c>
      <c r="BL256" s="22">
        <v>0</v>
      </c>
      <c r="BM256" s="22">
        <v>5000</v>
      </c>
      <c r="BN256" s="22">
        <v>0</v>
      </c>
      <c r="BO256" s="22">
        <v>0</v>
      </c>
      <c r="BP256" s="22">
        <v>0</v>
      </c>
      <c r="BQ256" s="22">
        <v>0</v>
      </c>
      <c r="BR256" s="22">
        <v>0</v>
      </c>
      <c r="BS256" s="22">
        <v>0</v>
      </c>
      <c r="BT256" s="22">
        <v>0</v>
      </c>
      <c r="BU256" s="22">
        <f t="shared" si="223"/>
        <v>0</v>
      </c>
      <c r="BV256" s="22">
        <v>0</v>
      </c>
      <c r="BW256" s="22">
        <f t="shared" si="250"/>
        <v>465699</v>
      </c>
      <c r="BX256" s="22">
        <f t="shared" si="251"/>
        <v>465699</v>
      </c>
      <c r="BY256" s="22">
        <f t="shared" si="224"/>
        <v>277699</v>
      </c>
      <c r="BZ256" s="22">
        <v>277699</v>
      </c>
      <c r="CA256" s="22">
        <f t="shared" si="225"/>
        <v>0</v>
      </c>
      <c r="CB256" s="22">
        <v>0</v>
      </c>
      <c r="CC256" s="22">
        <v>0</v>
      </c>
      <c r="CD256" s="22">
        <v>0</v>
      </c>
      <c r="CE256" s="22">
        <v>0</v>
      </c>
      <c r="CF256" s="22">
        <f t="shared" si="226"/>
        <v>188000</v>
      </c>
      <c r="CG256" s="22">
        <v>188000</v>
      </c>
      <c r="CH256" s="22">
        <v>0</v>
      </c>
      <c r="CI256" s="22">
        <f t="shared" si="227"/>
        <v>0</v>
      </c>
      <c r="CJ256" s="22">
        <v>0</v>
      </c>
      <c r="CK256" s="22">
        <v>0</v>
      </c>
      <c r="CL256" s="22">
        <f t="shared" si="252"/>
        <v>0</v>
      </c>
      <c r="CM256" s="22">
        <f t="shared" si="252"/>
        <v>0</v>
      </c>
      <c r="CN256" s="22">
        <v>0</v>
      </c>
      <c r="CO256" s="22">
        <f t="shared" si="228"/>
        <v>0</v>
      </c>
      <c r="CP256" s="22">
        <f t="shared" si="229"/>
        <v>0</v>
      </c>
      <c r="CQ256" s="22">
        <v>0</v>
      </c>
      <c r="CR256" s="22">
        <v>0</v>
      </c>
    </row>
    <row r="257" spans="1:96" ht="12.75">
      <c r="A257" s="20"/>
      <c r="B257" s="20"/>
      <c r="C257" s="20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</row>
    <row r="258" spans="1:96" ht="12.75">
      <c r="A258" s="20" t="s">
        <v>1</v>
      </c>
      <c r="B258" s="20" t="s">
        <v>1</v>
      </c>
      <c r="C258" s="20" t="s">
        <v>94</v>
      </c>
      <c r="D258" s="21" t="s">
        <v>286</v>
      </c>
      <c r="E258" s="22">
        <f t="shared" si="211"/>
        <v>1500000</v>
      </c>
      <c r="F258" s="22">
        <f t="shared" si="212"/>
        <v>1450000</v>
      </c>
      <c r="G258" s="22">
        <f t="shared" si="213"/>
        <v>1450000</v>
      </c>
      <c r="H258" s="22">
        <v>523008</v>
      </c>
      <c r="I258" s="22">
        <v>130752</v>
      </c>
      <c r="J258" s="22">
        <f t="shared" si="214"/>
        <v>431868</v>
      </c>
      <c r="K258" s="22">
        <v>0</v>
      </c>
      <c r="L258" s="22">
        <v>131868</v>
      </c>
      <c r="M258" s="22">
        <v>0</v>
      </c>
      <c r="N258" s="22">
        <v>0</v>
      </c>
      <c r="O258" s="22">
        <v>200000</v>
      </c>
      <c r="P258" s="22">
        <v>100000</v>
      </c>
      <c r="Q258" s="22">
        <f t="shared" si="215"/>
        <v>0</v>
      </c>
      <c r="R258" s="22">
        <v>0</v>
      </c>
      <c r="S258" s="22">
        <v>0</v>
      </c>
      <c r="T258" s="22">
        <v>0</v>
      </c>
      <c r="U258" s="22">
        <v>120650</v>
      </c>
      <c r="V258" s="22">
        <f t="shared" si="216"/>
        <v>29499</v>
      </c>
      <c r="W258" s="22">
        <v>21086</v>
      </c>
      <c r="X258" s="22">
        <v>1546</v>
      </c>
      <c r="Y258" s="22">
        <v>3848</v>
      </c>
      <c r="Z258" s="22">
        <v>2676</v>
      </c>
      <c r="AA258" s="22">
        <v>0</v>
      </c>
      <c r="AB258" s="22">
        <v>0</v>
      </c>
      <c r="AC258" s="22">
        <v>0</v>
      </c>
      <c r="AD258" s="22">
        <v>343</v>
      </c>
      <c r="AE258" s="22">
        <f t="shared" si="217"/>
        <v>214223</v>
      </c>
      <c r="AF258" s="22">
        <v>0</v>
      </c>
      <c r="AG258" s="22">
        <v>0</v>
      </c>
      <c r="AH258" s="22">
        <v>20000</v>
      </c>
      <c r="AI258" s="22">
        <v>0</v>
      </c>
      <c r="AJ258" s="22">
        <v>774</v>
      </c>
      <c r="AK258" s="22">
        <v>0</v>
      </c>
      <c r="AL258" s="22">
        <v>0</v>
      </c>
      <c r="AM258" s="22">
        <v>13449</v>
      </c>
      <c r="AN258" s="22">
        <v>0</v>
      </c>
      <c r="AO258" s="22">
        <v>0</v>
      </c>
      <c r="AP258" s="22">
        <v>0</v>
      </c>
      <c r="AQ258" s="22">
        <v>60000</v>
      </c>
      <c r="AR258" s="22">
        <v>0</v>
      </c>
      <c r="AS258" s="22">
        <v>0</v>
      </c>
      <c r="AT258" s="22">
        <v>0</v>
      </c>
      <c r="AU258" s="22">
        <v>0</v>
      </c>
      <c r="AV258" s="22">
        <v>0</v>
      </c>
      <c r="AW258" s="22">
        <v>0</v>
      </c>
      <c r="AX258" s="22">
        <v>120000</v>
      </c>
      <c r="AY258" s="22">
        <f t="shared" si="218"/>
        <v>0</v>
      </c>
      <c r="AZ258" s="22">
        <f t="shared" si="219"/>
        <v>0</v>
      </c>
      <c r="BA258" s="22">
        <v>0</v>
      </c>
      <c r="BB258" s="22">
        <v>0</v>
      </c>
      <c r="BC258" s="22">
        <f t="shared" si="220"/>
        <v>0</v>
      </c>
      <c r="BD258" s="22">
        <v>0</v>
      </c>
      <c r="BE258" s="22">
        <v>0</v>
      </c>
      <c r="BF258" s="22">
        <v>0</v>
      </c>
      <c r="BG258" s="22">
        <v>0</v>
      </c>
      <c r="BH258" s="22">
        <f t="shared" si="221"/>
        <v>0</v>
      </c>
      <c r="BI258" s="22">
        <v>0</v>
      </c>
      <c r="BJ258" s="22">
        <f t="shared" si="222"/>
        <v>0</v>
      </c>
      <c r="BK258" s="22">
        <v>0</v>
      </c>
      <c r="BL258" s="22">
        <v>0</v>
      </c>
      <c r="BM258" s="22">
        <v>0</v>
      </c>
      <c r="BN258" s="22">
        <v>0</v>
      </c>
      <c r="BO258" s="22">
        <v>0</v>
      </c>
      <c r="BP258" s="22">
        <v>0</v>
      </c>
      <c r="BQ258" s="22">
        <v>0</v>
      </c>
      <c r="BR258" s="22">
        <v>0</v>
      </c>
      <c r="BS258" s="22">
        <v>0</v>
      </c>
      <c r="BT258" s="22">
        <v>0</v>
      </c>
      <c r="BU258" s="22">
        <f t="shared" si="223"/>
        <v>0</v>
      </c>
      <c r="BV258" s="22">
        <v>0</v>
      </c>
      <c r="BW258" s="22">
        <f t="shared" si="250"/>
        <v>50000</v>
      </c>
      <c r="BX258" s="22">
        <f t="shared" si="251"/>
        <v>50000</v>
      </c>
      <c r="BY258" s="22">
        <f t="shared" si="224"/>
        <v>50000</v>
      </c>
      <c r="BZ258" s="22">
        <v>50000</v>
      </c>
      <c r="CA258" s="22">
        <f t="shared" si="225"/>
        <v>0</v>
      </c>
      <c r="CB258" s="22">
        <v>0</v>
      </c>
      <c r="CC258" s="22">
        <v>0</v>
      </c>
      <c r="CD258" s="22">
        <v>0</v>
      </c>
      <c r="CE258" s="22">
        <v>0</v>
      </c>
      <c r="CF258" s="22">
        <f t="shared" si="226"/>
        <v>0</v>
      </c>
      <c r="CG258" s="22">
        <v>0</v>
      </c>
      <c r="CH258" s="22">
        <v>0</v>
      </c>
      <c r="CI258" s="22">
        <f t="shared" si="227"/>
        <v>0</v>
      </c>
      <c r="CJ258" s="22">
        <v>0</v>
      </c>
      <c r="CK258" s="22">
        <v>0</v>
      </c>
      <c r="CL258" s="22">
        <f t="shared" si="252"/>
        <v>0</v>
      </c>
      <c r="CM258" s="22">
        <f t="shared" si="252"/>
        <v>0</v>
      </c>
      <c r="CN258" s="22">
        <v>0</v>
      </c>
      <c r="CO258" s="22">
        <f t="shared" si="228"/>
        <v>0</v>
      </c>
      <c r="CP258" s="22">
        <f t="shared" si="229"/>
        <v>0</v>
      </c>
      <c r="CQ258" s="22">
        <v>0</v>
      </c>
      <c r="CR258" s="22">
        <v>0</v>
      </c>
    </row>
    <row r="259" spans="1:96" ht="12.75">
      <c r="A259" s="20" t="s">
        <v>1</v>
      </c>
      <c r="B259" s="20" t="s">
        <v>1</v>
      </c>
      <c r="C259" s="20" t="s">
        <v>96</v>
      </c>
      <c r="D259" s="21" t="s">
        <v>287</v>
      </c>
      <c r="E259" s="22">
        <f t="shared" si="211"/>
        <v>1843300</v>
      </c>
      <c r="F259" s="22">
        <f t="shared" si="212"/>
        <v>1543300</v>
      </c>
      <c r="G259" s="22">
        <f t="shared" si="213"/>
        <v>1543300</v>
      </c>
      <c r="H259" s="22">
        <v>0</v>
      </c>
      <c r="I259" s="22">
        <v>0</v>
      </c>
      <c r="J259" s="22">
        <f t="shared" si="214"/>
        <v>1122300</v>
      </c>
      <c r="K259" s="22">
        <v>20000</v>
      </c>
      <c r="L259" s="22">
        <v>60000</v>
      </c>
      <c r="M259" s="22">
        <v>35000</v>
      </c>
      <c r="N259" s="22">
        <v>0</v>
      </c>
      <c r="O259" s="22">
        <v>340000</v>
      </c>
      <c r="P259" s="22">
        <v>667300</v>
      </c>
      <c r="Q259" s="22">
        <f t="shared" si="215"/>
        <v>1000</v>
      </c>
      <c r="R259" s="22">
        <v>1000</v>
      </c>
      <c r="S259" s="22">
        <v>0</v>
      </c>
      <c r="T259" s="22">
        <v>0</v>
      </c>
      <c r="U259" s="22">
        <v>15000</v>
      </c>
      <c r="V259" s="22">
        <f t="shared" si="216"/>
        <v>100000</v>
      </c>
      <c r="W259" s="22">
        <v>80000</v>
      </c>
      <c r="X259" s="22">
        <v>0</v>
      </c>
      <c r="Y259" s="22">
        <v>0</v>
      </c>
      <c r="Z259" s="22">
        <v>0</v>
      </c>
      <c r="AA259" s="22">
        <v>20000</v>
      </c>
      <c r="AB259" s="22">
        <v>0</v>
      </c>
      <c r="AC259" s="22">
        <v>0</v>
      </c>
      <c r="AD259" s="22">
        <v>0</v>
      </c>
      <c r="AE259" s="22">
        <f t="shared" si="217"/>
        <v>305000</v>
      </c>
      <c r="AF259" s="22">
        <v>0</v>
      </c>
      <c r="AG259" s="22">
        <v>25000</v>
      </c>
      <c r="AH259" s="22">
        <v>150000</v>
      </c>
      <c r="AI259" s="22">
        <v>0</v>
      </c>
      <c r="AJ259" s="22">
        <v>5000</v>
      </c>
      <c r="AK259" s="22">
        <v>15000</v>
      </c>
      <c r="AL259" s="22">
        <v>0</v>
      </c>
      <c r="AM259" s="22">
        <v>10000</v>
      </c>
      <c r="AN259" s="22">
        <v>0</v>
      </c>
      <c r="AO259" s="22">
        <v>0</v>
      </c>
      <c r="AP259" s="22">
        <v>0</v>
      </c>
      <c r="AQ259" s="22">
        <v>0</v>
      </c>
      <c r="AR259" s="22">
        <v>0</v>
      </c>
      <c r="AS259" s="22">
        <v>0</v>
      </c>
      <c r="AT259" s="22">
        <v>0</v>
      </c>
      <c r="AU259" s="22">
        <v>0</v>
      </c>
      <c r="AV259" s="22">
        <v>0</v>
      </c>
      <c r="AW259" s="22">
        <v>0</v>
      </c>
      <c r="AX259" s="22">
        <v>100000</v>
      </c>
      <c r="AY259" s="22">
        <f t="shared" si="218"/>
        <v>0</v>
      </c>
      <c r="AZ259" s="22">
        <f t="shared" si="219"/>
        <v>0</v>
      </c>
      <c r="BA259" s="22">
        <v>0</v>
      </c>
      <c r="BB259" s="22">
        <v>0</v>
      </c>
      <c r="BC259" s="22">
        <f t="shared" si="220"/>
        <v>0</v>
      </c>
      <c r="BD259" s="22">
        <v>0</v>
      </c>
      <c r="BE259" s="22">
        <v>0</v>
      </c>
      <c r="BF259" s="22">
        <v>0</v>
      </c>
      <c r="BG259" s="22">
        <v>0</v>
      </c>
      <c r="BH259" s="22">
        <f t="shared" si="221"/>
        <v>0</v>
      </c>
      <c r="BI259" s="22">
        <v>0</v>
      </c>
      <c r="BJ259" s="22">
        <f t="shared" si="222"/>
        <v>0</v>
      </c>
      <c r="BK259" s="22">
        <v>0</v>
      </c>
      <c r="BL259" s="22">
        <v>0</v>
      </c>
      <c r="BM259" s="22">
        <v>0</v>
      </c>
      <c r="BN259" s="22">
        <v>0</v>
      </c>
      <c r="BO259" s="22">
        <v>0</v>
      </c>
      <c r="BP259" s="22">
        <v>0</v>
      </c>
      <c r="BQ259" s="22">
        <v>0</v>
      </c>
      <c r="BR259" s="22">
        <v>0</v>
      </c>
      <c r="BS259" s="22">
        <v>0</v>
      </c>
      <c r="BT259" s="22">
        <v>0</v>
      </c>
      <c r="BU259" s="22">
        <f t="shared" si="223"/>
        <v>0</v>
      </c>
      <c r="BV259" s="22">
        <v>0</v>
      </c>
      <c r="BW259" s="22">
        <f t="shared" si="250"/>
        <v>300000</v>
      </c>
      <c r="BX259" s="22">
        <f t="shared" si="251"/>
        <v>300000</v>
      </c>
      <c r="BY259" s="22">
        <f t="shared" si="224"/>
        <v>100000</v>
      </c>
      <c r="BZ259" s="22">
        <v>100000</v>
      </c>
      <c r="CA259" s="22">
        <f t="shared" si="225"/>
        <v>0</v>
      </c>
      <c r="CB259" s="22">
        <v>0</v>
      </c>
      <c r="CC259" s="22">
        <v>0</v>
      </c>
      <c r="CD259" s="22">
        <v>0</v>
      </c>
      <c r="CE259" s="22">
        <v>0</v>
      </c>
      <c r="CF259" s="22">
        <f t="shared" si="226"/>
        <v>200000</v>
      </c>
      <c r="CG259" s="22">
        <v>0</v>
      </c>
      <c r="CH259" s="22">
        <v>200000</v>
      </c>
      <c r="CI259" s="22">
        <f t="shared" si="227"/>
        <v>0</v>
      </c>
      <c r="CJ259" s="22">
        <v>0</v>
      </c>
      <c r="CK259" s="22">
        <v>0</v>
      </c>
      <c r="CL259" s="22">
        <f t="shared" si="252"/>
        <v>0</v>
      </c>
      <c r="CM259" s="22">
        <f t="shared" si="252"/>
        <v>0</v>
      </c>
      <c r="CN259" s="22">
        <v>0</v>
      </c>
      <c r="CO259" s="22">
        <f t="shared" si="228"/>
        <v>0</v>
      </c>
      <c r="CP259" s="22">
        <f t="shared" si="229"/>
        <v>0</v>
      </c>
      <c r="CQ259" s="22">
        <v>0</v>
      </c>
      <c r="CR259" s="22">
        <v>0</v>
      </c>
    </row>
    <row r="260" spans="1:96" ht="12.75">
      <c r="A260" s="20" t="s">
        <v>1</v>
      </c>
      <c r="B260" s="20" t="s">
        <v>1</v>
      </c>
      <c r="C260" s="20" t="s">
        <v>31</v>
      </c>
      <c r="D260" s="23" t="s">
        <v>288</v>
      </c>
      <c r="E260" s="22">
        <f t="shared" si="211"/>
        <v>559746</v>
      </c>
      <c r="F260" s="22">
        <f t="shared" si="212"/>
        <v>531950</v>
      </c>
      <c r="G260" s="22">
        <f t="shared" si="213"/>
        <v>531950</v>
      </c>
      <c r="H260" s="22">
        <v>77964</v>
      </c>
      <c r="I260" s="22">
        <v>19491</v>
      </c>
      <c r="J260" s="22">
        <f t="shared" si="214"/>
        <v>82800</v>
      </c>
      <c r="K260" s="22">
        <v>28902</v>
      </c>
      <c r="L260" s="22">
        <v>0</v>
      </c>
      <c r="M260" s="22">
        <v>0</v>
      </c>
      <c r="N260" s="22">
        <v>0</v>
      </c>
      <c r="O260" s="22">
        <v>0</v>
      </c>
      <c r="P260" s="22">
        <v>53898</v>
      </c>
      <c r="Q260" s="22">
        <f t="shared" si="215"/>
        <v>780</v>
      </c>
      <c r="R260" s="22">
        <v>780</v>
      </c>
      <c r="S260" s="22">
        <v>0</v>
      </c>
      <c r="T260" s="22">
        <v>0</v>
      </c>
      <c r="U260" s="22">
        <v>8048</v>
      </c>
      <c r="V260" s="22">
        <f t="shared" si="216"/>
        <v>171987</v>
      </c>
      <c r="W260" s="22">
        <v>10000</v>
      </c>
      <c r="X260" s="22">
        <v>122070</v>
      </c>
      <c r="Y260" s="22">
        <v>15793</v>
      </c>
      <c r="Z260" s="22">
        <v>14822</v>
      </c>
      <c r="AA260" s="22">
        <v>9302</v>
      </c>
      <c r="AB260" s="22">
        <v>0</v>
      </c>
      <c r="AC260" s="22">
        <v>0</v>
      </c>
      <c r="AD260" s="22">
        <v>0</v>
      </c>
      <c r="AE260" s="22">
        <f t="shared" si="217"/>
        <v>170880</v>
      </c>
      <c r="AF260" s="22">
        <v>0</v>
      </c>
      <c r="AG260" s="22">
        <v>3000</v>
      </c>
      <c r="AH260" s="22">
        <v>60000</v>
      </c>
      <c r="AI260" s="22">
        <v>0</v>
      </c>
      <c r="AJ260" s="22">
        <v>2000</v>
      </c>
      <c r="AK260" s="22">
        <v>0</v>
      </c>
      <c r="AL260" s="22">
        <v>0</v>
      </c>
      <c r="AM260" s="22">
        <v>0</v>
      </c>
      <c r="AN260" s="22">
        <v>0</v>
      </c>
      <c r="AO260" s="22">
        <v>0</v>
      </c>
      <c r="AP260" s="22">
        <v>0</v>
      </c>
      <c r="AQ260" s="22">
        <v>0</v>
      </c>
      <c r="AR260" s="22">
        <v>0</v>
      </c>
      <c r="AS260" s="22">
        <v>0</v>
      </c>
      <c r="AT260" s="22">
        <v>0</v>
      </c>
      <c r="AU260" s="22">
        <v>0</v>
      </c>
      <c r="AV260" s="22">
        <v>0</v>
      </c>
      <c r="AW260" s="22">
        <v>0</v>
      </c>
      <c r="AX260" s="22">
        <v>105880</v>
      </c>
      <c r="AY260" s="22">
        <f t="shared" si="218"/>
        <v>0</v>
      </c>
      <c r="AZ260" s="22">
        <f t="shared" si="219"/>
        <v>0</v>
      </c>
      <c r="BA260" s="22">
        <v>0</v>
      </c>
      <c r="BB260" s="22">
        <v>0</v>
      </c>
      <c r="BC260" s="22">
        <f t="shared" si="220"/>
        <v>0</v>
      </c>
      <c r="BD260" s="22">
        <v>0</v>
      </c>
      <c r="BE260" s="22">
        <v>0</v>
      </c>
      <c r="BF260" s="22">
        <v>0</v>
      </c>
      <c r="BG260" s="22">
        <v>0</v>
      </c>
      <c r="BH260" s="22">
        <f t="shared" si="221"/>
        <v>0</v>
      </c>
      <c r="BI260" s="22">
        <v>0</v>
      </c>
      <c r="BJ260" s="22">
        <f t="shared" si="222"/>
        <v>0</v>
      </c>
      <c r="BK260" s="22">
        <v>0</v>
      </c>
      <c r="BL260" s="22">
        <v>0</v>
      </c>
      <c r="BM260" s="22">
        <v>0</v>
      </c>
      <c r="BN260" s="22">
        <v>0</v>
      </c>
      <c r="BO260" s="22">
        <v>0</v>
      </c>
      <c r="BP260" s="22">
        <v>0</v>
      </c>
      <c r="BQ260" s="22">
        <v>0</v>
      </c>
      <c r="BR260" s="22">
        <v>0</v>
      </c>
      <c r="BS260" s="22">
        <v>0</v>
      </c>
      <c r="BT260" s="22">
        <v>0</v>
      </c>
      <c r="BU260" s="22">
        <f t="shared" si="223"/>
        <v>0</v>
      </c>
      <c r="BV260" s="22">
        <v>0</v>
      </c>
      <c r="BW260" s="22">
        <f t="shared" si="250"/>
        <v>27796</v>
      </c>
      <c r="BX260" s="22">
        <f t="shared" si="251"/>
        <v>27796</v>
      </c>
      <c r="BY260" s="22">
        <f t="shared" si="224"/>
        <v>27796</v>
      </c>
      <c r="BZ260" s="22">
        <v>27796</v>
      </c>
      <c r="CA260" s="22">
        <f t="shared" si="225"/>
        <v>0</v>
      </c>
      <c r="CB260" s="22">
        <v>0</v>
      </c>
      <c r="CC260" s="22">
        <v>0</v>
      </c>
      <c r="CD260" s="22">
        <v>0</v>
      </c>
      <c r="CE260" s="22">
        <v>0</v>
      </c>
      <c r="CF260" s="22">
        <f t="shared" si="226"/>
        <v>0</v>
      </c>
      <c r="CG260" s="22">
        <v>0</v>
      </c>
      <c r="CH260" s="22">
        <v>0</v>
      </c>
      <c r="CI260" s="22">
        <f t="shared" si="227"/>
        <v>0</v>
      </c>
      <c r="CJ260" s="22">
        <v>0</v>
      </c>
      <c r="CK260" s="22">
        <v>0</v>
      </c>
      <c r="CL260" s="22">
        <f t="shared" si="252"/>
        <v>0</v>
      </c>
      <c r="CM260" s="22">
        <f t="shared" si="252"/>
        <v>0</v>
      </c>
      <c r="CN260" s="22">
        <v>0</v>
      </c>
      <c r="CO260" s="22">
        <f t="shared" si="228"/>
        <v>0</v>
      </c>
      <c r="CP260" s="22">
        <f t="shared" si="229"/>
        <v>0</v>
      </c>
      <c r="CQ260" s="22">
        <v>0</v>
      </c>
      <c r="CR260" s="22">
        <v>0</v>
      </c>
    </row>
    <row r="261" spans="1:96" ht="12.75">
      <c r="A261" s="20" t="s">
        <v>1</v>
      </c>
      <c r="B261" s="20" t="s">
        <v>1</v>
      </c>
      <c r="C261" s="20" t="s">
        <v>33</v>
      </c>
      <c r="D261" s="23" t="s">
        <v>289</v>
      </c>
      <c r="E261" s="22">
        <f t="shared" si="211"/>
        <v>441014</v>
      </c>
      <c r="F261" s="22">
        <f t="shared" si="212"/>
        <v>427948</v>
      </c>
      <c r="G261" s="22">
        <f t="shared" si="213"/>
        <v>427948</v>
      </c>
      <c r="H261" s="22">
        <v>15660</v>
      </c>
      <c r="I261" s="22">
        <v>3666</v>
      </c>
      <c r="J261" s="22">
        <f t="shared" si="214"/>
        <v>130770</v>
      </c>
      <c r="K261" s="22">
        <v>1000</v>
      </c>
      <c r="L261" s="22">
        <v>0</v>
      </c>
      <c r="M261" s="22">
        <v>0</v>
      </c>
      <c r="N261" s="22">
        <v>0</v>
      </c>
      <c r="O261" s="22">
        <v>16097</v>
      </c>
      <c r="P261" s="22">
        <v>113673</v>
      </c>
      <c r="Q261" s="22">
        <f t="shared" si="215"/>
        <v>307</v>
      </c>
      <c r="R261" s="22">
        <v>307</v>
      </c>
      <c r="S261" s="22">
        <v>0</v>
      </c>
      <c r="T261" s="22">
        <v>0</v>
      </c>
      <c r="U261" s="22">
        <v>11376</v>
      </c>
      <c r="V261" s="22">
        <f t="shared" si="216"/>
        <v>144035</v>
      </c>
      <c r="W261" s="22">
        <v>0</v>
      </c>
      <c r="X261" s="22">
        <v>75422</v>
      </c>
      <c r="Y261" s="22">
        <v>16253</v>
      </c>
      <c r="Z261" s="22">
        <v>44638</v>
      </c>
      <c r="AA261" s="22">
        <v>7402</v>
      </c>
      <c r="AB261" s="22">
        <v>0</v>
      </c>
      <c r="AC261" s="22">
        <v>0</v>
      </c>
      <c r="AD261" s="22">
        <v>320</v>
      </c>
      <c r="AE261" s="22">
        <f t="shared" si="217"/>
        <v>122134</v>
      </c>
      <c r="AF261" s="22">
        <v>0</v>
      </c>
      <c r="AG261" s="22">
        <v>10576</v>
      </c>
      <c r="AH261" s="22">
        <v>76840</v>
      </c>
      <c r="AI261" s="22">
        <v>6952</v>
      </c>
      <c r="AJ261" s="22">
        <v>6896</v>
      </c>
      <c r="AK261" s="22">
        <v>0</v>
      </c>
      <c r="AL261" s="22">
        <v>1964</v>
      </c>
      <c r="AM261" s="22">
        <v>0</v>
      </c>
      <c r="AN261" s="22">
        <v>0</v>
      </c>
      <c r="AO261" s="22">
        <v>0</v>
      </c>
      <c r="AP261" s="22">
        <v>0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2">
        <v>0</v>
      </c>
      <c r="AX261" s="22">
        <v>18906</v>
      </c>
      <c r="AY261" s="22">
        <f t="shared" si="218"/>
        <v>0</v>
      </c>
      <c r="AZ261" s="22">
        <f t="shared" si="219"/>
        <v>0</v>
      </c>
      <c r="BA261" s="22">
        <v>0</v>
      </c>
      <c r="BB261" s="22">
        <v>0</v>
      </c>
      <c r="BC261" s="22">
        <f t="shared" si="220"/>
        <v>0</v>
      </c>
      <c r="BD261" s="22">
        <v>0</v>
      </c>
      <c r="BE261" s="22">
        <v>0</v>
      </c>
      <c r="BF261" s="22">
        <v>0</v>
      </c>
      <c r="BG261" s="22">
        <v>0</v>
      </c>
      <c r="BH261" s="22">
        <f t="shared" si="221"/>
        <v>0</v>
      </c>
      <c r="BI261" s="22">
        <v>0</v>
      </c>
      <c r="BJ261" s="22">
        <f t="shared" si="222"/>
        <v>0</v>
      </c>
      <c r="BK261" s="22">
        <v>0</v>
      </c>
      <c r="BL261" s="22">
        <v>0</v>
      </c>
      <c r="BM261" s="22">
        <v>0</v>
      </c>
      <c r="BN261" s="22">
        <v>0</v>
      </c>
      <c r="BO261" s="22">
        <v>0</v>
      </c>
      <c r="BP261" s="22">
        <v>0</v>
      </c>
      <c r="BQ261" s="22">
        <v>0</v>
      </c>
      <c r="BR261" s="22">
        <v>0</v>
      </c>
      <c r="BS261" s="22">
        <v>0</v>
      </c>
      <c r="BT261" s="22">
        <v>0</v>
      </c>
      <c r="BU261" s="22">
        <f t="shared" si="223"/>
        <v>0</v>
      </c>
      <c r="BV261" s="22">
        <v>0</v>
      </c>
      <c r="BW261" s="22">
        <f t="shared" si="250"/>
        <v>13066</v>
      </c>
      <c r="BX261" s="22">
        <f t="shared" si="251"/>
        <v>13066</v>
      </c>
      <c r="BY261" s="22">
        <f t="shared" si="224"/>
        <v>13066</v>
      </c>
      <c r="BZ261" s="22">
        <v>13066</v>
      </c>
      <c r="CA261" s="22">
        <f t="shared" si="225"/>
        <v>0</v>
      </c>
      <c r="CB261" s="22">
        <v>0</v>
      </c>
      <c r="CC261" s="22">
        <v>0</v>
      </c>
      <c r="CD261" s="22">
        <v>0</v>
      </c>
      <c r="CE261" s="22">
        <v>0</v>
      </c>
      <c r="CF261" s="22">
        <f t="shared" si="226"/>
        <v>0</v>
      </c>
      <c r="CG261" s="22">
        <v>0</v>
      </c>
      <c r="CH261" s="22">
        <v>0</v>
      </c>
      <c r="CI261" s="22">
        <f t="shared" si="227"/>
        <v>0</v>
      </c>
      <c r="CJ261" s="22">
        <v>0</v>
      </c>
      <c r="CK261" s="22">
        <v>0</v>
      </c>
      <c r="CL261" s="22">
        <f t="shared" si="252"/>
        <v>0</v>
      </c>
      <c r="CM261" s="22">
        <f t="shared" si="252"/>
        <v>0</v>
      </c>
      <c r="CN261" s="22">
        <v>0</v>
      </c>
      <c r="CO261" s="22">
        <f t="shared" si="228"/>
        <v>0</v>
      </c>
      <c r="CP261" s="22">
        <f t="shared" si="229"/>
        <v>0</v>
      </c>
      <c r="CQ261" s="22">
        <v>0</v>
      </c>
      <c r="CR261" s="22">
        <v>0</v>
      </c>
    </row>
    <row r="262" spans="1:96" ht="12.75">
      <c r="A262" s="20" t="s">
        <v>1</v>
      </c>
      <c r="B262" s="20" t="s">
        <v>1</v>
      </c>
      <c r="C262" s="20" t="s">
        <v>33</v>
      </c>
      <c r="D262" s="23" t="s">
        <v>290</v>
      </c>
      <c r="E262" s="22">
        <f t="shared" si="211"/>
        <v>1039808</v>
      </c>
      <c r="F262" s="22">
        <f t="shared" si="212"/>
        <v>1003056</v>
      </c>
      <c r="G262" s="22">
        <f t="shared" si="213"/>
        <v>1003056</v>
      </c>
      <c r="H262" s="22">
        <v>321088</v>
      </c>
      <c r="I262" s="22">
        <v>80272</v>
      </c>
      <c r="J262" s="22">
        <f t="shared" si="214"/>
        <v>171251</v>
      </c>
      <c r="K262" s="22">
        <v>5310</v>
      </c>
      <c r="L262" s="22">
        <v>11980</v>
      </c>
      <c r="M262" s="22">
        <v>0</v>
      </c>
      <c r="N262" s="22">
        <v>0</v>
      </c>
      <c r="O262" s="22">
        <v>119577</v>
      </c>
      <c r="P262" s="22">
        <v>34384</v>
      </c>
      <c r="Q262" s="22">
        <f t="shared" si="215"/>
        <v>3211</v>
      </c>
      <c r="R262" s="22">
        <v>963</v>
      </c>
      <c r="S262" s="22">
        <v>2248</v>
      </c>
      <c r="T262" s="22">
        <v>0</v>
      </c>
      <c r="U262" s="22">
        <v>25536</v>
      </c>
      <c r="V262" s="22">
        <f t="shared" si="216"/>
        <v>44038</v>
      </c>
      <c r="W262" s="22">
        <v>0</v>
      </c>
      <c r="X262" s="22">
        <v>34030</v>
      </c>
      <c r="Y262" s="22">
        <v>7564</v>
      </c>
      <c r="Z262" s="22">
        <v>2018</v>
      </c>
      <c r="AA262" s="22">
        <v>426</v>
      </c>
      <c r="AB262" s="22">
        <v>0</v>
      </c>
      <c r="AC262" s="22">
        <v>0</v>
      </c>
      <c r="AD262" s="22">
        <v>0</v>
      </c>
      <c r="AE262" s="22">
        <f t="shared" si="217"/>
        <v>357660</v>
      </c>
      <c r="AF262" s="22">
        <v>0</v>
      </c>
      <c r="AG262" s="22">
        <v>31712</v>
      </c>
      <c r="AH262" s="22">
        <v>31746</v>
      </c>
      <c r="AI262" s="22">
        <v>0</v>
      </c>
      <c r="AJ262" s="22">
        <v>1465</v>
      </c>
      <c r="AK262" s="22">
        <v>0</v>
      </c>
      <c r="AL262" s="22">
        <v>3211</v>
      </c>
      <c r="AM262" s="22">
        <v>88454</v>
      </c>
      <c r="AN262" s="22">
        <v>0</v>
      </c>
      <c r="AO262" s="22">
        <v>0</v>
      </c>
      <c r="AP262" s="22">
        <v>0</v>
      </c>
      <c r="AQ262" s="22">
        <v>0</v>
      </c>
      <c r="AR262" s="22">
        <v>0</v>
      </c>
      <c r="AS262" s="22">
        <v>0</v>
      </c>
      <c r="AT262" s="22">
        <v>0</v>
      </c>
      <c r="AU262" s="22">
        <v>0</v>
      </c>
      <c r="AV262" s="22">
        <v>0</v>
      </c>
      <c r="AW262" s="22">
        <v>0</v>
      </c>
      <c r="AX262" s="22">
        <v>201072</v>
      </c>
      <c r="AY262" s="22">
        <f t="shared" si="218"/>
        <v>0</v>
      </c>
      <c r="AZ262" s="22">
        <f t="shared" si="219"/>
        <v>0</v>
      </c>
      <c r="BA262" s="22">
        <v>0</v>
      </c>
      <c r="BB262" s="22">
        <v>0</v>
      </c>
      <c r="BC262" s="22">
        <f t="shared" si="220"/>
        <v>0</v>
      </c>
      <c r="BD262" s="22">
        <v>0</v>
      </c>
      <c r="BE262" s="22">
        <v>0</v>
      </c>
      <c r="BF262" s="22">
        <v>0</v>
      </c>
      <c r="BG262" s="22">
        <v>0</v>
      </c>
      <c r="BH262" s="22">
        <f t="shared" si="221"/>
        <v>0</v>
      </c>
      <c r="BI262" s="22">
        <v>0</v>
      </c>
      <c r="BJ262" s="22">
        <f t="shared" si="222"/>
        <v>0</v>
      </c>
      <c r="BK262" s="22">
        <v>0</v>
      </c>
      <c r="BL262" s="22">
        <v>0</v>
      </c>
      <c r="BM262" s="22">
        <v>0</v>
      </c>
      <c r="BN262" s="22">
        <v>0</v>
      </c>
      <c r="BO262" s="22">
        <v>0</v>
      </c>
      <c r="BP262" s="22">
        <v>0</v>
      </c>
      <c r="BQ262" s="22">
        <v>0</v>
      </c>
      <c r="BR262" s="22">
        <v>0</v>
      </c>
      <c r="BS262" s="22">
        <v>0</v>
      </c>
      <c r="BT262" s="22">
        <v>0</v>
      </c>
      <c r="BU262" s="22">
        <f t="shared" si="223"/>
        <v>0</v>
      </c>
      <c r="BV262" s="22">
        <v>0</v>
      </c>
      <c r="BW262" s="22">
        <f t="shared" si="250"/>
        <v>36752</v>
      </c>
      <c r="BX262" s="22">
        <f t="shared" si="251"/>
        <v>36752</v>
      </c>
      <c r="BY262" s="22">
        <f t="shared" si="224"/>
        <v>36752</v>
      </c>
      <c r="BZ262" s="22">
        <v>36752</v>
      </c>
      <c r="CA262" s="22">
        <f t="shared" si="225"/>
        <v>0</v>
      </c>
      <c r="CB262" s="22">
        <v>0</v>
      </c>
      <c r="CC262" s="22">
        <v>0</v>
      </c>
      <c r="CD262" s="22">
        <v>0</v>
      </c>
      <c r="CE262" s="22">
        <v>0</v>
      </c>
      <c r="CF262" s="22">
        <f t="shared" si="226"/>
        <v>0</v>
      </c>
      <c r="CG262" s="22">
        <v>0</v>
      </c>
      <c r="CH262" s="22">
        <v>0</v>
      </c>
      <c r="CI262" s="22">
        <f t="shared" si="227"/>
        <v>0</v>
      </c>
      <c r="CJ262" s="22">
        <v>0</v>
      </c>
      <c r="CK262" s="22">
        <v>0</v>
      </c>
      <c r="CL262" s="22">
        <f t="shared" si="252"/>
        <v>0</v>
      </c>
      <c r="CM262" s="22">
        <f t="shared" si="252"/>
        <v>0</v>
      </c>
      <c r="CN262" s="22">
        <v>0</v>
      </c>
      <c r="CO262" s="22">
        <f t="shared" si="228"/>
        <v>0</v>
      </c>
      <c r="CP262" s="22">
        <f t="shared" si="229"/>
        <v>0</v>
      </c>
      <c r="CQ262" s="22">
        <v>0</v>
      </c>
      <c r="CR262" s="22">
        <v>0</v>
      </c>
    </row>
    <row r="263" spans="1:96" ht="12.75">
      <c r="A263" s="20" t="s">
        <v>1</v>
      </c>
      <c r="B263" s="20" t="s">
        <v>1</v>
      </c>
      <c r="C263" s="20" t="s">
        <v>33</v>
      </c>
      <c r="D263" s="23" t="s">
        <v>291</v>
      </c>
      <c r="E263" s="22">
        <f t="shared" si="211"/>
        <v>14833876</v>
      </c>
      <c r="F263" s="22">
        <f t="shared" si="212"/>
        <v>14599253</v>
      </c>
      <c r="G263" s="22">
        <f t="shared" si="213"/>
        <v>14599253</v>
      </c>
      <c r="H263" s="22">
        <v>2507925</v>
      </c>
      <c r="I263" s="22">
        <v>592284</v>
      </c>
      <c r="J263" s="22">
        <f t="shared" si="214"/>
        <v>186809</v>
      </c>
      <c r="K263" s="22">
        <v>0</v>
      </c>
      <c r="L263" s="22">
        <v>0</v>
      </c>
      <c r="M263" s="22">
        <v>0</v>
      </c>
      <c r="N263" s="22">
        <v>0</v>
      </c>
      <c r="O263" s="22">
        <v>69497</v>
      </c>
      <c r="P263" s="22">
        <v>117312</v>
      </c>
      <c r="Q263" s="22">
        <f t="shared" si="215"/>
        <v>23462</v>
      </c>
      <c r="R263" s="22">
        <v>0</v>
      </c>
      <c r="S263" s="22">
        <v>23462</v>
      </c>
      <c r="T263" s="22">
        <v>36000</v>
      </c>
      <c r="U263" s="22">
        <v>20452</v>
      </c>
      <c r="V263" s="22">
        <f t="shared" si="216"/>
        <v>152806</v>
      </c>
      <c r="W263" s="22">
        <v>4080</v>
      </c>
      <c r="X263" s="22">
        <v>71926</v>
      </c>
      <c r="Y263" s="22">
        <v>64407</v>
      </c>
      <c r="Z263" s="22">
        <v>2834</v>
      </c>
      <c r="AA263" s="22">
        <v>9559</v>
      </c>
      <c r="AB263" s="22">
        <v>0</v>
      </c>
      <c r="AC263" s="22">
        <v>0</v>
      </c>
      <c r="AD263" s="22">
        <v>0</v>
      </c>
      <c r="AE263" s="22">
        <f t="shared" si="217"/>
        <v>11079515</v>
      </c>
      <c r="AF263" s="22">
        <v>0</v>
      </c>
      <c r="AG263" s="22">
        <v>335031</v>
      </c>
      <c r="AH263" s="22">
        <v>15153</v>
      </c>
      <c r="AI263" s="22">
        <v>0</v>
      </c>
      <c r="AJ263" s="22">
        <v>2800</v>
      </c>
      <c r="AK263" s="22">
        <v>0</v>
      </c>
      <c r="AL263" s="22">
        <v>23462</v>
      </c>
      <c r="AM263" s="22">
        <v>0</v>
      </c>
      <c r="AN263" s="22">
        <v>0</v>
      </c>
      <c r="AO263" s="22">
        <v>0</v>
      </c>
      <c r="AP263" s="22">
        <v>0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2">
        <v>0</v>
      </c>
      <c r="AX263" s="22">
        <v>10703069</v>
      </c>
      <c r="AY263" s="22">
        <f t="shared" si="218"/>
        <v>0</v>
      </c>
      <c r="AZ263" s="22">
        <f t="shared" si="219"/>
        <v>0</v>
      </c>
      <c r="BA263" s="22">
        <v>0</v>
      </c>
      <c r="BB263" s="22">
        <v>0</v>
      </c>
      <c r="BC263" s="22">
        <f t="shared" si="220"/>
        <v>0</v>
      </c>
      <c r="BD263" s="22">
        <v>0</v>
      </c>
      <c r="BE263" s="22">
        <v>0</v>
      </c>
      <c r="BF263" s="22">
        <v>0</v>
      </c>
      <c r="BG263" s="22">
        <v>0</v>
      </c>
      <c r="BH263" s="22">
        <f t="shared" si="221"/>
        <v>0</v>
      </c>
      <c r="BI263" s="22">
        <v>0</v>
      </c>
      <c r="BJ263" s="22">
        <f t="shared" si="222"/>
        <v>0</v>
      </c>
      <c r="BK263" s="22">
        <v>0</v>
      </c>
      <c r="BL263" s="22">
        <v>0</v>
      </c>
      <c r="BM263" s="22">
        <v>0</v>
      </c>
      <c r="BN263" s="22">
        <v>0</v>
      </c>
      <c r="BO263" s="22">
        <v>0</v>
      </c>
      <c r="BP263" s="22">
        <v>0</v>
      </c>
      <c r="BQ263" s="22">
        <v>0</v>
      </c>
      <c r="BR263" s="22">
        <v>0</v>
      </c>
      <c r="BS263" s="22">
        <v>0</v>
      </c>
      <c r="BT263" s="22">
        <v>0</v>
      </c>
      <c r="BU263" s="22">
        <f t="shared" si="223"/>
        <v>0</v>
      </c>
      <c r="BV263" s="22">
        <v>0</v>
      </c>
      <c r="BW263" s="22">
        <f t="shared" si="250"/>
        <v>234623</v>
      </c>
      <c r="BX263" s="22">
        <f t="shared" si="251"/>
        <v>234623</v>
      </c>
      <c r="BY263" s="22">
        <f t="shared" si="224"/>
        <v>234623</v>
      </c>
      <c r="BZ263" s="22">
        <v>234623</v>
      </c>
      <c r="CA263" s="22">
        <f t="shared" si="225"/>
        <v>0</v>
      </c>
      <c r="CB263" s="22">
        <v>0</v>
      </c>
      <c r="CC263" s="22">
        <v>0</v>
      </c>
      <c r="CD263" s="22">
        <v>0</v>
      </c>
      <c r="CE263" s="22">
        <v>0</v>
      </c>
      <c r="CF263" s="22">
        <f t="shared" si="226"/>
        <v>0</v>
      </c>
      <c r="CG263" s="22">
        <v>0</v>
      </c>
      <c r="CH263" s="22">
        <v>0</v>
      </c>
      <c r="CI263" s="22">
        <f t="shared" si="227"/>
        <v>0</v>
      </c>
      <c r="CJ263" s="22">
        <v>0</v>
      </c>
      <c r="CK263" s="22">
        <v>0</v>
      </c>
      <c r="CL263" s="22">
        <f t="shared" si="252"/>
        <v>0</v>
      </c>
      <c r="CM263" s="22">
        <f t="shared" si="252"/>
        <v>0</v>
      </c>
      <c r="CN263" s="22">
        <v>0</v>
      </c>
      <c r="CO263" s="22">
        <f t="shared" si="228"/>
        <v>0</v>
      </c>
      <c r="CP263" s="22">
        <f t="shared" si="229"/>
        <v>0</v>
      </c>
      <c r="CQ263" s="22">
        <v>0</v>
      </c>
      <c r="CR263" s="22">
        <v>0</v>
      </c>
    </row>
    <row r="264" spans="1:96" ht="12.75">
      <c r="A264" s="20" t="s">
        <v>1</v>
      </c>
      <c r="B264" s="20" t="s">
        <v>1</v>
      </c>
      <c r="C264" s="20" t="s">
        <v>33</v>
      </c>
      <c r="D264" s="23" t="s">
        <v>292</v>
      </c>
      <c r="E264" s="22">
        <f t="shared" si="211"/>
        <v>1557685</v>
      </c>
      <c r="F264" s="22">
        <f t="shared" si="212"/>
        <v>1378685</v>
      </c>
      <c r="G264" s="22">
        <f t="shared" si="213"/>
        <v>1378685</v>
      </c>
      <c r="H264" s="22">
        <v>306914</v>
      </c>
      <c r="I264" s="22">
        <v>76729</v>
      </c>
      <c r="J264" s="22">
        <f t="shared" si="214"/>
        <v>58173</v>
      </c>
      <c r="K264" s="22">
        <v>0</v>
      </c>
      <c r="L264" s="22">
        <v>0</v>
      </c>
      <c r="M264" s="22">
        <v>0</v>
      </c>
      <c r="N264" s="22">
        <v>0</v>
      </c>
      <c r="O264" s="22">
        <v>42827</v>
      </c>
      <c r="P264" s="22">
        <v>15346</v>
      </c>
      <c r="Q264" s="22">
        <f t="shared" si="215"/>
        <v>54750</v>
      </c>
      <c r="R264" s="22">
        <v>0</v>
      </c>
      <c r="S264" s="22">
        <v>54750</v>
      </c>
      <c r="T264" s="22">
        <v>0</v>
      </c>
      <c r="U264" s="22">
        <v>24570</v>
      </c>
      <c r="V264" s="22">
        <f t="shared" si="216"/>
        <v>167225</v>
      </c>
      <c r="W264" s="22">
        <v>76774</v>
      </c>
      <c r="X264" s="22">
        <v>1958</v>
      </c>
      <c r="Y264" s="22">
        <v>60178</v>
      </c>
      <c r="Z264" s="22">
        <v>5828</v>
      </c>
      <c r="AA264" s="22">
        <v>3186</v>
      </c>
      <c r="AB264" s="22">
        <v>0</v>
      </c>
      <c r="AC264" s="22">
        <v>0</v>
      </c>
      <c r="AD264" s="22">
        <v>19301</v>
      </c>
      <c r="AE264" s="22">
        <f t="shared" si="217"/>
        <v>690324</v>
      </c>
      <c r="AF264" s="22">
        <v>0</v>
      </c>
      <c r="AG264" s="22">
        <v>27553</v>
      </c>
      <c r="AH264" s="22">
        <v>124489</v>
      </c>
      <c r="AI264" s="22">
        <v>0</v>
      </c>
      <c r="AJ264" s="22">
        <v>1465</v>
      </c>
      <c r="AK264" s="22">
        <v>0</v>
      </c>
      <c r="AL264" s="22">
        <v>3069</v>
      </c>
      <c r="AM264" s="22">
        <v>34611</v>
      </c>
      <c r="AN264" s="22">
        <v>0</v>
      </c>
      <c r="AO264" s="22">
        <v>0</v>
      </c>
      <c r="AP264" s="22">
        <v>0</v>
      </c>
      <c r="AQ264" s="22">
        <v>0</v>
      </c>
      <c r="AR264" s="22">
        <v>0</v>
      </c>
      <c r="AS264" s="22">
        <v>0</v>
      </c>
      <c r="AT264" s="22">
        <v>0</v>
      </c>
      <c r="AU264" s="22">
        <v>0</v>
      </c>
      <c r="AV264" s="22">
        <v>0</v>
      </c>
      <c r="AW264" s="22">
        <v>0</v>
      </c>
      <c r="AX264" s="22">
        <v>499137</v>
      </c>
      <c r="AY264" s="22">
        <f t="shared" si="218"/>
        <v>0</v>
      </c>
      <c r="AZ264" s="22">
        <f t="shared" si="219"/>
        <v>0</v>
      </c>
      <c r="BA264" s="22">
        <v>0</v>
      </c>
      <c r="BB264" s="22">
        <v>0</v>
      </c>
      <c r="BC264" s="22">
        <f t="shared" si="220"/>
        <v>0</v>
      </c>
      <c r="BD264" s="22">
        <v>0</v>
      </c>
      <c r="BE264" s="22">
        <v>0</v>
      </c>
      <c r="BF264" s="22">
        <v>0</v>
      </c>
      <c r="BG264" s="22">
        <v>0</v>
      </c>
      <c r="BH264" s="22">
        <f t="shared" si="221"/>
        <v>0</v>
      </c>
      <c r="BI264" s="22">
        <v>0</v>
      </c>
      <c r="BJ264" s="22">
        <f t="shared" si="222"/>
        <v>0</v>
      </c>
      <c r="BK264" s="22">
        <v>0</v>
      </c>
      <c r="BL264" s="22">
        <v>0</v>
      </c>
      <c r="BM264" s="22">
        <v>0</v>
      </c>
      <c r="BN264" s="22">
        <v>0</v>
      </c>
      <c r="BO264" s="22">
        <v>0</v>
      </c>
      <c r="BP264" s="22">
        <v>0</v>
      </c>
      <c r="BQ264" s="22">
        <v>0</v>
      </c>
      <c r="BR264" s="22">
        <v>0</v>
      </c>
      <c r="BS264" s="22">
        <v>0</v>
      </c>
      <c r="BT264" s="22">
        <v>0</v>
      </c>
      <c r="BU264" s="22">
        <f t="shared" si="223"/>
        <v>0</v>
      </c>
      <c r="BV264" s="22">
        <v>0</v>
      </c>
      <c r="BW264" s="22">
        <f t="shared" si="250"/>
        <v>179000</v>
      </c>
      <c r="BX264" s="22">
        <f t="shared" si="251"/>
        <v>179000</v>
      </c>
      <c r="BY264" s="22">
        <f t="shared" si="224"/>
        <v>179000</v>
      </c>
      <c r="BZ264" s="22">
        <v>179000</v>
      </c>
      <c r="CA264" s="22">
        <f t="shared" si="225"/>
        <v>0</v>
      </c>
      <c r="CB264" s="22">
        <v>0</v>
      </c>
      <c r="CC264" s="22">
        <v>0</v>
      </c>
      <c r="CD264" s="22">
        <v>0</v>
      </c>
      <c r="CE264" s="22">
        <v>0</v>
      </c>
      <c r="CF264" s="22">
        <f t="shared" si="226"/>
        <v>0</v>
      </c>
      <c r="CG264" s="22">
        <v>0</v>
      </c>
      <c r="CH264" s="22">
        <v>0</v>
      </c>
      <c r="CI264" s="22">
        <f t="shared" si="227"/>
        <v>0</v>
      </c>
      <c r="CJ264" s="22">
        <v>0</v>
      </c>
      <c r="CK264" s="22">
        <v>0</v>
      </c>
      <c r="CL264" s="22">
        <f t="shared" si="252"/>
        <v>0</v>
      </c>
      <c r="CM264" s="22">
        <f t="shared" si="252"/>
        <v>0</v>
      </c>
      <c r="CN264" s="22">
        <v>0</v>
      </c>
      <c r="CO264" s="22">
        <f t="shared" si="228"/>
        <v>0</v>
      </c>
      <c r="CP264" s="22">
        <f t="shared" si="229"/>
        <v>0</v>
      </c>
      <c r="CQ264" s="22">
        <v>0</v>
      </c>
      <c r="CR264" s="22">
        <v>0</v>
      </c>
    </row>
    <row r="265" spans="1:96" ht="12.75">
      <c r="A265" s="20" t="s">
        <v>1</v>
      </c>
      <c r="B265" s="20" t="s">
        <v>1</v>
      </c>
      <c r="C265" s="20" t="s">
        <v>35</v>
      </c>
      <c r="D265" s="23" t="s">
        <v>293</v>
      </c>
      <c r="E265" s="22">
        <f t="shared" si="211"/>
        <v>1568463</v>
      </c>
      <c r="F265" s="22">
        <f t="shared" si="212"/>
        <v>1174813</v>
      </c>
      <c r="G265" s="22">
        <f t="shared" si="213"/>
        <v>1174813</v>
      </c>
      <c r="H265" s="22">
        <v>0</v>
      </c>
      <c r="I265" s="22">
        <v>0</v>
      </c>
      <c r="J265" s="22">
        <f t="shared" si="214"/>
        <v>503230</v>
      </c>
      <c r="K265" s="22">
        <v>1000</v>
      </c>
      <c r="L265" s="22">
        <v>0</v>
      </c>
      <c r="M265" s="22">
        <v>0</v>
      </c>
      <c r="N265" s="22">
        <v>0</v>
      </c>
      <c r="O265" s="22">
        <v>287044</v>
      </c>
      <c r="P265" s="22">
        <v>215186</v>
      </c>
      <c r="Q265" s="22">
        <f t="shared" si="215"/>
        <v>60000</v>
      </c>
      <c r="R265" s="22">
        <v>0</v>
      </c>
      <c r="S265" s="22">
        <v>60000</v>
      </c>
      <c r="T265" s="22">
        <v>0</v>
      </c>
      <c r="U265" s="22">
        <v>75000</v>
      </c>
      <c r="V265" s="22">
        <f t="shared" si="216"/>
        <v>219843</v>
      </c>
      <c r="W265" s="22">
        <v>20200</v>
      </c>
      <c r="X265" s="22">
        <v>42849</v>
      </c>
      <c r="Y265" s="22">
        <v>86129</v>
      </c>
      <c r="Z265" s="22">
        <v>11085</v>
      </c>
      <c r="AA265" s="22">
        <v>6128</v>
      </c>
      <c r="AB265" s="22">
        <v>50000</v>
      </c>
      <c r="AC265" s="22">
        <v>0</v>
      </c>
      <c r="AD265" s="22">
        <v>3452</v>
      </c>
      <c r="AE265" s="22">
        <f t="shared" si="217"/>
        <v>316740</v>
      </c>
      <c r="AF265" s="22">
        <v>0</v>
      </c>
      <c r="AG265" s="22">
        <v>95400</v>
      </c>
      <c r="AH265" s="22">
        <v>97750</v>
      </c>
      <c r="AI265" s="22">
        <v>0</v>
      </c>
      <c r="AJ265" s="22">
        <v>19700</v>
      </c>
      <c r="AK265" s="22">
        <v>0</v>
      </c>
      <c r="AL265" s="22">
        <v>0</v>
      </c>
      <c r="AM265" s="22">
        <v>0</v>
      </c>
      <c r="AN265" s="22">
        <v>0</v>
      </c>
      <c r="AO265" s="22">
        <v>0</v>
      </c>
      <c r="AP265" s="22">
        <v>0</v>
      </c>
      <c r="AQ265" s="22">
        <v>42400</v>
      </c>
      <c r="AR265" s="22">
        <v>0</v>
      </c>
      <c r="AS265" s="22">
        <v>0</v>
      </c>
      <c r="AT265" s="22">
        <v>0</v>
      </c>
      <c r="AU265" s="22">
        <v>0</v>
      </c>
      <c r="AV265" s="22">
        <v>0</v>
      </c>
      <c r="AW265" s="22">
        <v>0</v>
      </c>
      <c r="AX265" s="22">
        <v>61490</v>
      </c>
      <c r="AY265" s="22">
        <f t="shared" si="218"/>
        <v>0</v>
      </c>
      <c r="AZ265" s="22">
        <f t="shared" si="219"/>
        <v>0</v>
      </c>
      <c r="BA265" s="22">
        <v>0</v>
      </c>
      <c r="BB265" s="22">
        <v>0</v>
      </c>
      <c r="BC265" s="22">
        <f t="shared" si="220"/>
        <v>0</v>
      </c>
      <c r="BD265" s="22">
        <v>0</v>
      </c>
      <c r="BE265" s="22">
        <v>0</v>
      </c>
      <c r="BF265" s="22">
        <v>0</v>
      </c>
      <c r="BG265" s="22">
        <v>0</v>
      </c>
      <c r="BH265" s="22">
        <f t="shared" si="221"/>
        <v>0</v>
      </c>
      <c r="BI265" s="22">
        <v>0</v>
      </c>
      <c r="BJ265" s="22">
        <f t="shared" si="222"/>
        <v>0</v>
      </c>
      <c r="BK265" s="22">
        <v>0</v>
      </c>
      <c r="BL265" s="22">
        <v>0</v>
      </c>
      <c r="BM265" s="22">
        <v>0</v>
      </c>
      <c r="BN265" s="22">
        <v>0</v>
      </c>
      <c r="BO265" s="22">
        <v>0</v>
      </c>
      <c r="BP265" s="22">
        <v>0</v>
      </c>
      <c r="BQ265" s="22">
        <v>0</v>
      </c>
      <c r="BR265" s="22">
        <v>0</v>
      </c>
      <c r="BS265" s="22">
        <v>0</v>
      </c>
      <c r="BT265" s="22">
        <v>0</v>
      </c>
      <c r="BU265" s="22">
        <f t="shared" si="223"/>
        <v>0</v>
      </c>
      <c r="BV265" s="22">
        <v>0</v>
      </c>
      <c r="BW265" s="22">
        <f t="shared" si="250"/>
        <v>393650</v>
      </c>
      <c r="BX265" s="22">
        <f t="shared" si="251"/>
        <v>393650</v>
      </c>
      <c r="BY265" s="22">
        <f t="shared" si="224"/>
        <v>393650</v>
      </c>
      <c r="BZ265" s="22">
        <v>393650</v>
      </c>
      <c r="CA265" s="22">
        <f t="shared" si="225"/>
        <v>0</v>
      </c>
      <c r="CB265" s="22">
        <v>0</v>
      </c>
      <c r="CC265" s="22">
        <v>0</v>
      </c>
      <c r="CD265" s="22">
        <v>0</v>
      </c>
      <c r="CE265" s="22">
        <v>0</v>
      </c>
      <c r="CF265" s="22">
        <f t="shared" si="226"/>
        <v>0</v>
      </c>
      <c r="CG265" s="22">
        <v>0</v>
      </c>
      <c r="CH265" s="22">
        <v>0</v>
      </c>
      <c r="CI265" s="22">
        <f t="shared" si="227"/>
        <v>0</v>
      </c>
      <c r="CJ265" s="22">
        <v>0</v>
      </c>
      <c r="CK265" s="22">
        <v>0</v>
      </c>
      <c r="CL265" s="22">
        <f t="shared" si="252"/>
        <v>0</v>
      </c>
      <c r="CM265" s="22">
        <f t="shared" si="252"/>
        <v>0</v>
      </c>
      <c r="CN265" s="22">
        <v>0</v>
      </c>
      <c r="CO265" s="22">
        <f t="shared" si="228"/>
        <v>0</v>
      </c>
      <c r="CP265" s="22">
        <f t="shared" si="229"/>
        <v>0</v>
      </c>
      <c r="CQ265" s="22">
        <v>0</v>
      </c>
      <c r="CR265" s="22">
        <v>0</v>
      </c>
    </row>
    <row r="266" spans="1:96" ht="12.75">
      <c r="A266" s="20" t="s">
        <v>1</v>
      </c>
      <c r="B266" s="20" t="s">
        <v>1</v>
      </c>
      <c r="C266" s="20" t="s">
        <v>35</v>
      </c>
      <c r="D266" s="23" t="s">
        <v>294</v>
      </c>
      <c r="E266" s="22">
        <f t="shared" si="211"/>
        <v>830319</v>
      </c>
      <c r="F266" s="22">
        <f t="shared" si="212"/>
        <v>671177</v>
      </c>
      <c r="G266" s="22">
        <f t="shared" si="213"/>
        <v>671177</v>
      </c>
      <c r="H266" s="22">
        <v>0</v>
      </c>
      <c r="I266" s="22">
        <v>0</v>
      </c>
      <c r="J266" s="22">
        <f t="shared" si="214"/>
        <v>214143</v>
      </c>
      <c r="K266" s="22">
        <v>0</v>
      </c>
      <c r="L266" s="22">
        <v>0</v>
      </c>
      <c r="M266" s="22">
        <v>0</v>
      </c>
      <c r="N266" s="22">
        <v>0</v>
      </c>
      <c r="O266" s="22">
        <v>52994</v>
      </c>
      <c r="P266" s="22">
        <v>161149</v>
      </c>
      <c r="Q266" s="22">
        <f t="shared" si="215"/>
        <v>0</v>
      </c>
      <c r="R266" s="22">
        <v>0</v>
      </c>
      <c r="S266" s="22">
        <v>0</v>
      </c>
      <c r="T266" s="22">
        <v>0</v>
      </c>
      <c r="U266" s="22">
        <v>9718</v>
      </c>
      <c r="V266" s="22">
        <f t="shared" si="216"/>
        <v>47936</v>
      </c>
      <c r="W266" s="22">
        <v>0</v>
      </c>
      <c r="X266" s="22">
        <v>25889</v>
      </c>
      <c r="Y266" s="22">
        <v>16046</v>
      </c>
      <c r="Z266" s="22">
        <v>2977</v>
      </c>
      <c r="AA266" s="22">
        <v>3024</v>
      </c>
      <c r="AB266" s="22">
        <v>0</v>
      </c>
      <c r="AC266" s="22">
        <v>0</v>
      </c>
      <c r="AD266" s="22">
        <v>0</v>
      </c>
      <c r="AE266" s="22">
        <f t="shared" si="217"/>
        <v>399380</v>
      </c>
      <c r="AF266" s="22">
        <v>0</v>
      </c>
      <c r="AG266" s="22">
        <v>15595</v>
      </c>
      <c r="AH266" s="22">
        <v>4381</v>
      </c>
      <c r="AI266" s="22">
        <v>0</v>
      </c>
      <c r="AJ266" s="22">
        <v>2489</v>
      </c>
      <c r="AK266" s="22">
        <v>0</v>
      </c>
      <c r="AL266" s="22">
        <v>0</v>
      </c>
      <c r="AM266" s="22">
        <v>347318</v>
      </c>
      <c r="AN266" s="22">
        <v>0</v>
      </c>
      <c r="AO266" s="22">
        <v>0</v>
      </c>
      <c r="AP266" s="22">
        <v>0</v>
      </c>
      <c r="AQ266" s="22">
        <v>0</v>
      </c>
      <c r="AR266" s="22">
        <v>0</v>
      </c>
      <c r="AS266" s="22">
        <v>0</v>
      </c>
      <c r="AT266" s="22">
        <v>0</v>
      </c>
      <c r="AU266" s="22">
        <v>0</v>
      </c>
      <c r="AV266" s="22">
        <v>0</v>
      </c>
      <c r="AW266" s="22">
        <v>0</v>
      </c>
      <c r="AX266" s="22">
        <v>29597</v>
      </c>
      <c r="AY266" s="22">
        <f t="shared" si="218"/>
        <v>0</v>
      </c>
      <c r="AZ266" s="22">
        <f t="shared" si="219"/>
        <v>0</v>
      </c>
      <c r="BA266" s="22">
        <v>0</v>
      </c>
      <c r="BB266" s="22">
        <v>0</v>
      </c>
      <c r="BC266" s="22">
        <f t="shared" si="220"/>
        <v>0</v>
      </c>
      <c r="BD266" s="22">
        <v>0</v>
      </c>
      <c r="BE266" s="22">
        <v>0</v>
      </c>
      <c r="BF266" s="22">
        <v>0</v>
      </c>
      <c r="BG266" s="22">
        <v>0</v>
      </c>
      <c r="BH266" s="22">
        <f t="shared" si="221"/>
        <v>0</v>
      </c>
      <c r="BI266" s="22">
        <v>0</v>
      </c>
      <c r="BJ266" s="22">
        <f t="shared" si="222"/>
        <v>0</v>
      </c>
      <c r="BK266" s="22">
        <v>0</v>
      </c>
      <c r="BL266" s="22">
        <v>0</v>
      </c>
      <c r="BM266" s="22">
        <v>0</v>
      </c>
      <c r="BN266" s="22">
        <v>0</v>
      </c>
      <c r="BO266" s="22">
        <v>0</v>
      </c>
      <c r="BP266" s="22">
        <v>0</v>
      </c>
      <c r="BQ266" s="22">
        <v>0</v>
      </c>
      <c r="BR266" s="22">
        <v>0</v>
      </c>
      <c r="BS266" s="22">
        <v>0</v>
      </c>
      <c r="BT266" s="22">
        <v>0</v>
      </c>
      <c r="BU266" s="22">
        <f t="shared" si="223"/>
        <v>0</v>
      </c>
      <c r="BV266" s="22">
        <v>0</v>
      </c>
      <c r="BW266" s="22">
        <f t="shared" si="250"/>
        <v>159142</v>
      </c>
      <c r="BX266" s="22">
        <f t="shared" si="251"/>
        <v>159142</v>
      </c>
      <c r="BY266" s="22">
        <f t="shared" si="224"/>
        <v>159142</v>
      </c>
      <c r="BZ266" s="22">
        <v>159142</v>
      </c>
      <c r="CA266" s="22">
        <f t="shared" si="225"/>
        <v>0</v>
      </c>
      <c r="CB266" s="22">
        <v>0</v>
      </c>
      <c r="CC266" s="22">
        <v>0</v>
      </c>
      <c r="CD266" s="22">
        <v>0</v>
      </c>
      <c r="CE266" s="22">
        <v>0</v>
      </c>
      <c r="CF266" s="22">
        <f t="shared" si="226"/>
        <v>0</v>
      </c>
      <c r="CG266" s="22">
        <v>0</v>
      </c>
      <c r="CH266" s="22">
        <v>0</v>
      </c>
      <c r="CI266" s="22">
        <f t="shared" si="227"/>
        <v>0</v>
      </c>
      <c r="CJ266" s="22">
        <v>0</v>
      </c>
      <c r="CK266" s="22">
        <v>0</v>
      </c>
      <c r="CL266" s="22">
        <f t="shared" si="252"/>
        <v>0</v>
      </c>
      <c r="CM266" s="22">
        <f t="shared" si="252"/>
        <v>0</v>
      </c>
      <c r="CN266" s="22">
        <v>0</v>
      </c>
      <c r="CO266" s="22">
        <f t="shared" si="228"/>
        <v>0</v>
      </c>
      <c r="CP266" s="22">
        <f t="shared" si="229"/>
        <v>0</v>
      </c>
      <c r="CQ266" s="22">
        <v>0</v>
      </c>
      <c r="CR266" s="22">
        <v>0</v>
      </c>
    </row>
    <row r="267" spans="1:96" ht="12.75">
      <c r="A267" s="20" t="s">
        <v>1</v>
      </c>
      <c r="B267" s="20" t="s">
        <v>1</v>
      </c>
      <c r="C267" s="20" t="s">
        <v>39</v>
      </c>
      <c r="D267" s="23" t="s">
        <v>295</v>
      </c>
      <c r="E267" s="22">
        <f t="shared" si="211"/>
        <v>610548</v>
      </c>
      <c r="F267" s="22">
        <f t="shared" si="212"/>
        <v>570548</v>
      </c>
      <c r="G267" s="22">
        <f t="shared" si="213"/>
        <v>570548</v>
      </c>
      <c r="H267" s="22">
        <v>253286</v>
      </c>
      <c r="I267" s="22">
        <v>60142</v>
      </c>
      <c r="J267" s="22">
        <f t="shared" si="214"/>
        <v>72548</v>
      </c>
      <c r="K267" s="22">
        <v>0</v>
      </c>
      <c r="L267" s="22">
        <v>0</v>
      </c>
      <c r="M267" s="22">
        <v>0</v>
      </c>
      <c r="N267" s="22">
        <v>0</v>
      </c>
      <c r="O267" s="22">
        <v>10000</v>
      </c>
      <c r="P267" s="22">
        <v>62548</v>
      </c>
      <c r="Q267" s="22">
        <f t="shared" si="215"/>
        <v>3525</v>
      </c>
      <c r="R267" s="22">
        <v>3525</v>
      </c>
      <c r="S267" s="22">
        <v>0</v>
      </c>
      <c r="T267" s="22">
        <v>0</v>
      </c>
      <c r="U267" s="22">
        <v>10000</v>
      </c>
      <c r="V267" s="22">
        <f t="shared" si="216"/>
        <v>58157</v>
      </c>
      <c r="W267" s="22">
        <v>15000</v>
      </c>
      <c r="X267" s="22">
        <v>34988</v>
      </c>
      <c r="Y267" s="22">
        <v>4577</v>
      </c>
      <c r="Z267" s="22">
        <v>1312</v>
      </c>
      <c r="AA267" s="22">
        <v>2280</v>
      </c>
      <c r="AB267" s="22">
        <v>0</v>
      </c>
      <c r="AC267" s="22">
        <v>0</v>
      </c>
      <c r="AD267" s="22">
        <v>0</v>
      </c>
      <c r="AE267" s="22">
        <f t="shared" si="217"/>
        <v>112890</v>
      </c>
      <c r="AF267" s="22">
        <v>0</v>
      </c>
      <c r="AG267" s="22">
        <v>10000</v>
      </c>
      <c r="AH267" s="22">
        <v>48000</v>
      </c>
      <c r="AI267" s="22">
        <v>0</v>
      </c>
      <c r="AJ267" s="22">
        <v>1890</v>
      </c>
      <c r="AK267" s="22">
        <v>0</v>
      </c>
      <c r="AL267" s="22">
        <v>0</v>
      </c>
      <c r="AM267" s="22">
        <v>8000</v>
      </c>
      <c r="AN267" s="22">
        <v>0</v>
      </c>
      <c r="AO267" s="22">
        <v>0</v>
      </c>
      <c r="AP267" s="22">
        <v>0</v>
      </c>
      <c r="AQ267" s="22">
        <v>20000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2">
        <v>0</v>
      </c>
      <c r="AX267" s="22">
        <v>25000</v>
      </c>
      <c r="AY267" s="22">
        <f t="shared" si="218"/>
        <v>0</v>
      </c>
      <c r="AZ267" s="22">
        <f t="shared" si="219"/>
        <v>0</v>
      </c>
      <c r="BA267" s="22">
        <v>0</v>
      </c>
      <c r="BB267" s="22">
        <v>0</v>
      </c>
      <c r="BC267" s="22">
        <f t="shared" si="220"/>
        <v>0</v>
      </c>
      <c r="BD267" s="22">
        <v>0</v>
      </c>
      <c r="BE267" s="22">
        <v>0</v>
      </c>
      <c r="BF267" s="22">
        <v>0</v>
      </c>
      <c r="BG267" s="22">
        <v>0</v>
      </c>
      <c r="BH267" s="22">
        <f t="shared" si="221"/>
        <v>0</v>
      </c>
      <c r="BI267" s="22">
        <v>0</v>
      </c>
      <c r="BJ267" s="22">
        <f t="shared" si="222"/>
        <v>0</v>
      </c>
      <c r="BK267" s="22">
        <v>0</v>
      </c>
      <c r="BL267" s="22">
        <v>0</v>
      </c>
      <c r="BM267" s="22">
        <v>0</v>
      </c>
      <c r="BN267" s="22">
        <v>0</v>
      </c>
      <c r="BO267" s="22">
        <v>0</v>
      </c>
      <c r="BP267" s="22">
        <v>0</v>
      </c>
      <c r="BQ267" s="22">
        <v>0</v>
      </c>
      <c r="BR267" s="22">
        <v>0</v>
      </c>
      <c r="BS267" s="22">
        <v>0</v>
      </c>
      <c r="BT267" s="22">
        <v>0</v>
      </c>
      <c r="BU267" s="22">
        <f t="shared" si="223"/>
        <v>0</v>
      </c>
      <c r="BV267" s="22">
        <v>0</v>
      </c>
      <c r="BW267" s="22">
        <f t="shared" si="250"/>
        <v>40000</v>
      </c>
      <c r="BX267" s="22">
        <f t="shared" si="251"/>
        <v>40000</v>
      </c>
      <c r="BY267" s="22">
        <f t="shared" si="224"/>
        <v>40000</v>
      </c>
      <c r="BZ267" s="22">
        <v>40000</v>
      </c>
      <c r="CA267" s="22">
        <f t="shared" si="225"/>
        <v>0</v>
      </c>
      <c r="CB267" s="22">
        <v>0</v>
      </c>
      <c r="CC267" s="22">
        <v>0</v>
      </c>
      <c r="CD267" s="22">
        <v>0</v>
      </c>
      <c r="CE267" s="22">
        <v>0</v>
      </c>
      <c r="CF267" s="22">
        <f t="shared" si="226"/>
        <v>0</v>
      </c>
      <c r="CG267" s="22">
        <v>0</v>
      </c>
      <c r="CH267" s="22">
        <v>0</v>
      </c>
      <c r="CI267" s="22">
        <f t="shared" si="227"/>
        <v>0</v>
      </c>
      <c r="CJ267" s="22">
        <v>0</v>
      </c>
      <c r="CK267" s="22">
        <v>0</v>
      </c>
      <c r="CL267" s="22">
        <f t="shared" si="252"/>
        <v>0</v>
      </c>
      <c r="CM267" s="22">
        <f t="shared" si="252"/>
        <v>0</v>
      </c>
      <c r="CN267" s="22">
        <v>0</v>
      </c>
      <c r="CO267" s="22">
        <f t="shared" si="228"/>
        <v>0</v>
      </c>
      <c r="CP267" s="22">
        <f t="shared" si="229"/>
        <v>0</v>
      </c>
      <c r="CQ267" s="22">
        <v>0</v>
      </c>
      <c r="CR267" s="22">
        <v>0</v>
      </c>
    </row>
    <row r="268" spans="1:96" ht="12.75">
      <c r="A268" s="20" t="s">
        <v>1</v>
      </c>
      <c r="B268" s="20" t="s">
        <v>1</v>
      </c>
      <c r="C268" s="20" t="s">
        <v>41</v>
      </c>
      <c r="D268" s="23" t="s">
        <v>296</v>
      </c>
      <c r="E268" s="22">
        <f t="shared" si="211"/>
        <v>354260</v>
      </c>
      <c r="F268" s="22">
        <f t="shared" si="212"/>
        <v>293545</v>
      </c>
      <c r="G268" s="22">
        <f t="shared" si="213"/>
        <v>293545</v>
      </c>
      <c r="H268" s="22">
        <v>153230</v>
      </c>
      <c r="I268" s="22">
        <v>38308</v>
      </c>
      <c r="J268" s="22">
        <f t="shared" si="214"/>
        <v>55197</v>
      </c>
      <c r="K268" s="22">
        <v>0</v>
      </c>
      <c r="L268" s="22">
        <v>0</v>
      </c>
      <c r="M268" s="22">
        <v>0</v>
      </c>
      <c r="N268" s="22">
        <v>0</v>
      </c>
      <c r="O268" s="22">
        <v>45889</v>
      </c>
      <c r="P268" s="22">
        <v>9308</v>
      </c>
      <c r="Q268" s="22">
        <f t="shared" si="215"/>
        <v>2555</v>
      </c>
      <c r="R268" s="22">
        <v>2555</v>
      </c>
      <c r="S268" s="22">
        <v>0</v>
      </c>
      <c r="T268" s="22">
        <v>0</v>
      </c>
      <c r="U268" s="22">
        <v>6672</v>
      </c>
      <c r="V268" s="22">
        <f t="shared" si="216"/>
        <v>4332</v>
      </c>
      <c r="W268" s="22">
        <v>0</v>
      </c>
      <c r="X268" s="22">
        <v>0</v>
      </c>
      <c r="Y268" s="22">
        <v>0</v>
      </c>
      <c r="Z268" s="22">
        <v>0</v>
      </c>
      <c r="AA268" s="22">
        <v>670</v>
      </c>
      <c r="AB268" s="22">
        <v>0</v>
      </c>
      <c r="AC268" s="22">
        <v>0</v>
      </c>
      <c r="AD268" s="22">
        <v>3662</v>
      </c>
      <c r="AE268" s="22">
        <f t="shared" si="217"/>
        <v>33251</v>
      </c>
      <c r="AF268" s="22">
        <v>4000</v>
      </c>
      <c r="AG268" s="22">
        <v>6000</v>
      </c>
      <c r="AH268" s="22">
        <v>2964</v>
      </c>
      <c r="AI268" s="22">
        <v>0</v>
      </c>
      <c r="AJ268" s="22">
        <v>4800</v>
      </c>
      <c r="AK268" s="22">
        <v>0</v>
      </c>
      <c r="AL268" s="22">
        <v>1200</v>
      </c>
      <c r="AM268" s="22">
        <v>0</v>
      </c>
      <c r="AN268" s="22">
        <v>0</v>
      </c>
      <c r="AO268" s="22">
        <v>0</v>
      </c>
      <c r="AP268" s="22">
        <v>0</v>
      </c>
      <c r="AQ268" s="22">
        <v>0</v>
      </c>
      <c r="AR268" s="22">
        <v>0</v>
      </c>
      <c r="AS268" s="22">
        <v>0</v>
      </c>
      <c r="AT268" s="22">
        <v>0</v>
      </c>
      <c r="AU268" s="22">
        <v>0</v>
      </c>
      <c r="AV268" s="22">
        <v>0</v>
      </c>
      <c r="AW268" s="22">
        <v>0</v>
      </c>
      <c r="AX268" s="22">
        <v>14287</v>
      </c>
      <c r="AY268" s="22">
        <f t="shared" si="218"/>
        <v>0</v>
      </c>
      <c r="AZ268" s="22">
        <f t="shared" si="219"/>
        <v>0</v>
      </c>
      <c r="BA268" s="22">
        <v>0</v>
      </c>
      <c r="BB268" s="22">
        <v>0</v>
      </c>
      <c r="BC268" s="22">
        <f t="shared" si="220"/>
        <v>0</v>
      </c>
      <c r="BD268" s="22">
        <v>0</v>
      </c>
      <c r="BE268" s="22">
        <v>0</v>
      </c>
      <c r="BF268" s="22">
        <v>0</v>
      </c>
      <c r="BG268" s="22">
        <v>0</v>
      </c>
      <c r="BH268" s="22">
        <f t="shared" si="221"/>
        <v>0</v>
      </c>
      <c r="BI268" s="22">
        <v>0</v>
      </c>
      <c r="BJ268" s="22">
        <f t="shared" si="222"/>
        <v>0</v>
      </c>
      <c r="BK268" s="22">
        <v>0</v>
      </c>
      <c r="BL268" s="22">
        <v>0</v>
      </c>
      <c r="BM268" s="22">
        <v>0</v>
      </c>
      <c r="BN268" s="22">
        <v>0</v>
      </c>
      <c r="BO268" s="22">
        <v>0</v>
      </c>
      <c r="BP268" s="22">
        <v>0</v>
      </c>
      <c r="BQ268" s="22">
        <v>0</v>
      </c>
      <c r="BR268" s="22">
        <v>0</v>
      </c>
      <c r="BS268" s="22">
        <v>0</v>
      </c>
      <c r="BT268" s="22">
        <v>0</v>
      </c>
      <c r="BU268" s="22">
        <f t="shared" si="223"/>
        <v>0</v>
      </c>
      <c r="BV268" s="22">
        <v>0</v>
      </c>
      <c r="BW268" s="22">
        <f t="shared" si="250"/>
        <v>60715</v>
      </c>
      <c r="BX268" s="22">
        <f t="shared" si="251"/>
        <v>60715</v>
      </c>
      <c r="BY268" s="22">
        <f t="shared" si="224"/>
        <v>60715</v>
      </c>
      <c r="BZ268" s="22">
        <v>60715</v>
      </c>
      <c r="CA268" s="22">
        <f t="shared" si="225"/>
        <v>0</v>
      </c>
      <c r="CB268" s="22">
        <v>0</v>
      </c>
      <c r="CC268" s="22">
        <v>0</v>
      </c>
      <c r="CD268" s="22">
        <v>0</v>
      </c>
      <c r="CE268" s="22">
        <v>0</v>
      </c>
      <c r="CF268" s="22">
        <f t="shared" si="226"/>
        <v>0</v>
      </c>
      <c r="CG268" s="22">
        <v>0</v>
      </c>
      <c r="CH268" s="22">
        <v>0</v>
      </c>
      <c r="CI268" s="22">
        <f t="shared" si="227"/>
        <v>0</v>
      </c>
      <c r="CJ268" s="22">
        <v>0</v>
      </c>
      <c r="CK268" s="22">
        <v>0</v>
      </c>
      <c r="CL268" s="22">
        <f t="shared" si="252"/>
        <v>0</v>
      </c>
      <c r="CM268" s="22">
        <f t="shared" si="252"/>
        <v>0</v>
      </c>
      <c r="CN268" s="22">
        <v>0</v>
      </c>
      <c r="CO268" s="22">
        <f t="shared" si="228"/>
        <v>0</v>
      </c>
      <c r="CP268" s="22">
        <f t="shared" si="229"/>
        <v>0</v>
      </c>
      <c r="CQ268" s="22">
        <v>0</v>
      </c>
      <c r="CR268" s="22">
        <v>0</v>
      </c>
    </row>
    <row r="269" spans="1:96" s="33" customFormat="1" ht="12.75">
      <c r="A269" s="36" t="s">
        <v>254</v>
      </c>
      <c r="B269" s="36" t="s">
        <v>56</v>
      </c>
      <c r="C269" s="36" t="s">
        <v>1</v>
      </c>
      <c r="D269" s="44" t="s">
        <v>299</v>
      </c>
      <c r="E269" s="38">
        <f t="shared" si="211"/>
        <v>26612682</v>
      </c>
      <c r="F269" s="38">
        <f aca="true" t="shared" si="253" ref="F269:BQ269">SUM(F270:F280)</f>
        <v>577496</v>
      </c>
      <c r="G269" s="38">
        <f t="shared" si="253"/>
        <v>577496</v>
      </c>
      <c r="H269" s="38">
        <f t="shared" si="253"/>
        <v>0</v>
      </c>
      <c r="I269" s="38">
        <f t="shared" si="253"/>
        <v>0</v>
      </c>
      <c r="J269" s="38">
        <f t="shared" si="253"/>
        <v>0</v>
      </c>
      <c r="K269" s="38">
        <f t="shared" si="253"/>
        <v>0</v>
      </c>
      <c r="L269" s="38">
        <f t="shared" si="253"/>
        <v>0</v>
      </c>
      <c r="M269" s="38">
        <f t="shared" si="253"/>
        <v>0</v>
      </c>
      <c r="N269" s="38">
        <f t="shared" si="253"/>
        <v>0</v>
      </c>
      <c r="O269" s="38">
        <f t="shared" si="253"/>
        <v>0</v>
      </c>
      <c r="P269" s="38">
        <f t="shared" si="253"/>
        <v>0</v>
      </c>
      <c r="Q269" s="38">
        <f t="shared" si="253"/>
        <v>0</v>
      </c>
      <c r="R269" s="38">
        <f t="shared" si="253"/>
        <v>0</v>
      </c>
      <c r="S269" s="38">
        <f t="shared" si="253"/>
        <v>0</v>
      </c>
      <c r="T269" s="38">
        <f t="shared" si="253"/>
        <v>0</v>
      </c>
      <c r="U269" s="38">
        <f t="shared" si="253"/>
        <v>0</v>
      </c>
      <c r="V269" s="38">
        <f t="shared" si="253"/>
        <v>0</v>
      </c>
      <c r="W269" s="38">
        <f t="shared" si="253"/>
        <v>0</v>
      </c>
      <c r="X269" s="38">
        <f t="shared" si="253"/>
        <v>0</v>
      </c>
      <c r="Y269" s="38">
        <f t="shared" si="253"/>
        <v>0</v>
      </c>
      <c r="Z269" s="38">
        <f t="shared" si="253"/>
        <v>0</v>
      </c>
      <c r="AA269" s="38">
        <f t="shared" si="253"/>
        <v>0</v>
      </c>
      <c r="AB269" s="38">
        <f t="shared" si="253"/>
        <v>0</v>
      </c>
      <c r="AC269" s="38">
        <f t="shared" si="253"/>
        <v>0</v>
      </c>
      <c r="AD269" s="38">
        <f t="shared" si="253"/>
        <v>0</v>
      </c>
      <c r="AE269" s="38">
        <f t="shared" si="253"/>
        <v>577496</v>
      </c>
      <c r="AF269" s="38">
        <f t="shared" si="253"/>
        <v>0</v>
      </c>
      <c r="AG269" s="38">
        <f t="shared" si="253"/>
        <v>0</v>
      </c>
      <c r="AH269" s="38">
        <f t="shared" si="253"/>
        <v>0</v>
      </c>
      <c r="AI269" s="38">
        <f t="shared" si="253"/>
        <v>0</v>
      </c>
      <c r="AJ269" s="38">
        <f t="shared" si="253"/>
        <v>0</v>
      </c>
      <c r="AK269" s="38">
        <f t="shared" si="253"/>
        <v>0</v>
      </c>
      <c r="AL269" s="38">
        <f t="shared" si="253"/>
        <v>0</v>
      </c>
      <c r="AM269" s="38">
        <f t="shared" si="253"/>
        <v>0</v>
      </c>
      <c r="AN269" s="38">
        <f t="shared" si="253"/>
        <v>0</v>
      </c>
      <c r="AO269" s="38">
        <f t="shared" si="253"/>
        <v>0</v>
      </c>
      <c r="AP269" s="38">
        <f t="shared" si="253"/>
        <v>0</v>
      </c>
      <c r="AQ269" s="38">
        <f t="shared" si="253"/>
        <v>0</v>
      </c>
      <c r="AR269" s="38">
        <f t="shared" si="253"/>
        <v>0</v>
      </c>
      <c r="AS269" s="38">
        <f t="shared" si="253"/>
        <v>0</v>
      </c>
      <c r="AT269" s="38">
        <f t="shared" si="253"/>
        <v>0</v>
      </c>
      <c r="AU269" s="38">
        <f t="shared" si="253"/>
        <v>0</v>
      </c>
      <c r="AV269" s="38">
        <f t="shared" si="253"/>
        <v>0</v>
      </c>
      <c r="AW269" s="38">
        <f t="shared" si="253"/>
        <v>0</v>
      </c>
      <c r="AX269" s="38">
        <f t="shared" si="253"/>
        <v>577496</v>
      </c>
      <c r="AY269" s="38">
        <f t="shared" si="253"/>
        <v>0</v>
      </c>
      <c r="AZ269" s="38">
        <f t="shared" si="253"/>
        <v>0</v>
      </c>
      <c r="BA269" s="38">
        <f t="shared" si="253"/>
        <v>0</v>
      </c>
      <c r="BB269" s="38">
        <f t="shared" si="253"/>
        <v>0</v>
      </c>
      <c r="BC269" s="38">
        <f t="shared" si="253"/>
        <v>0</v>
      </c>
      <c r="BD269" s="38">
        <f t="shared" si="253"/>
        <v>0</v>
      </c>
      <c r="BE269" s="38">
        <f t="shared" si="253"/>
        <v>0</v>
      </c>
      <c r="BF269" s="38">
        <f t="shared" si="253"/>
        <v>0</v>
      </c>
      <c r="BG269" s="38">
        <f t="shared" si="253"/>
        <v>0</v>
      </c>
      <c r="BH269" s="38">
        <f t="shared" si="253"/>
        <v>0</v>
      </c>
      <c r="BI269" s="38">
        <f t="shared" si="253"/>
        <v>0</v>
      </c>
      <c r="BJ269" s="38">
        <f t="shared" si="253"/>
        <v>0</v>
      </c>
      <c r="BK269" s="38">
        <f t="shared" si="253"/>
        <v>0</v>
      </c>
      <c r="BL269" s="38">
        <f t="shared" si="253"/>
        <v>0</v>
      </c>
      <c r="BM269" s="38">
        <f t="shared" si="253"/>
        <v>0</v>
      </c>
      <c r="BN269" s="38">
        <f t="shared" si="253"/>
        <v>0</v>
      </c>
      <c r="BO269" s="38">
        <f t="shared" si="253"/>
        <v>0</v>
      </c>
      <c r="BP269" s="38">
        <f t="shared" si="253"/>
        <v>0</v>
      </c>
      <c r="BQ269" s="38">
        <f t="shared" si="253"/>
        <v>0</v>
      </c>
      <c r="BR269" s="38">
        <f aca="true" t="shared" si="254" ref="BR269:CR269">SUM(BR270:BR280)</f>
        <v>0</v>
      </c>
      <c r="BS269" s="38">
        <f t="shared" si="254"/>
        <v>0</v>
      </c>
      <c r="BT269" s="38">
        <f t="shared" si="254"/>
        <v>0</v>
      </c>
      <c r="BU269" s="38">
        <f t="shared" si="254"/>
        <v>0</v>
      </c>
      <c r="BV269" s="38">
        <f t="shared" si="254"/>
        <v>0</v>
      </c>
      <c r="BW269" s="38">
        <f t="shared" si="254"/>
        <v>26035186</v>
      </c>
      <c r="BX269" s="38">
        <f t="shared" si="254"/>
        <v>0</v>
      </c>
      <c r="BY269" s="38">
        <f t="shared" si="254"/>
        <v>0</v>
      </c>
      <c r="BZ269" s="38">
        <f t="shared" si="254"/>
        <v>0</v>
      </c>
      <c r="CA269" s="38">
        <f t="shared" si="225"/>
        <v>0</v>
      </c>
      <c r="CB269" s="38">
        <f t="shared" si="254"/>
        <v>0</v>
      </c>
      <c r="CC269" s="38">
        <f t="shared" si="254"/>
        <v>0</v>
      </c>
      <c r="CD269" s="38">
        <f t="shared" si="254"/>
        <v>0</v>
      </c>
      <c r="CE269" s="38">
        <f t="shared" si="254"/>
        <v>0</v>
      </c>
      <c r="CF269" s="38">
        <f t="shared" si="254"/>
        <v>0</v>
      </c>
      <c r="CG269" s="38">
        <f t="shared" si="254"/>
        <v>0</v>
      </c>
      <c r="CH269" s="38">
        <f t="shared" si="254"/>
        <v>0</v>
      </c>
      <c r="CI269" s="38">
        <f t="shared" si="254"/>
        <v>0</v>
      </c>
      <c r="CJ269" s="38">
        <f t="shared" si="254"/>
        <v>0</v>
      </c>
      <c r="CK269" s="38">
        <f t="shared" si="254"/>
        <v>26035186</v>
      </c>
      <c r="CL269" s="38">
        <f t="shared" si="254"/>
        <v>0</v>
      </c>
      <c r="CM269" s="38">
        <f t="shared" si="254"/>
        <v>0</v>
      </c>
      <c r="CN269" s="38">
        <f t="shared" si="254"/>
        <v>0</v>
      </c>
      <c r="CO269" s="38">
        <f t="shared" si="254"/>
        <v>0</v>
      </c>
      <c r="CP269" s="38">
        <f t="shared" si="254"/>
        <v>0</v>
      </c>
      <c r="CQ269" s="38">
        <f t="shared" si="254"/>
        <v>0</v>
      </c>
      <c r="CR269" s="38">
        <f t="shared" si="254"/>
        <v>0</v>
      </c>
    </row>
    <row r="270" spans="1:96" ht="12.75">
      <c r="A270" s="20" t="s">
        <v>1</v>
      </c>
      <c r="B270" s="20" t="s">
        <v>1</v>
      </c>
      <c r="C270" s="20" t="s">
        <v>17</v>
      </c>
      <c r="D270" s="23" t="s">
        <v>494</v>
      </c>
      <c r="E270" s="22">
        <f t="shared" si="211"/>
        <v>577496</v>
      </c>
      <c r="F270" s="22">
        <f t="shared" si="212"/>
        <v>577496</v>
      </c>
      <c r="G270" s="22">
        <f t="shared" si="213"/>
        <v>577496</v>
      </c>
      <c r="H270" s="22">
        <v>0</v>
      </c>
      <c r="I270" s="22">
        <v>0</v>
      </c>
      <c r="J270" s="22">
        <f t="shared" si="214"/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f t="shared" si="215"/>
        <v>0</v>
      </c>
      <c r="R270" s="22">
        <v>0</v>
      </c>
      <c r="S270" s="22">
        <v>0</v>
      </c>
      <c r="T270" s="22">
        <v>0</v>
      </c>
      <c r="U270" s="22">
        <v>0</v>
      </c>
      <c r="V270" s="22">
        <f t="shared" si="216"/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f t="shared" si="217"/>
        <v>577496</v>
      </c>
      <c r="AF270" s="22">
        <v>0</v>
      </c>
      <c r="AG270" s="22">
        <v>0</v>
      </c>
      <c r="AH270" s="22">
        <v>0</v>
      </c>
      <c r="AI270" s="22">
        <v>0</v>
      </c>
      <c r="AJ270" s="22">
        <v>0</v>
      </c>
      <c r="AK270" s="22">
        <v>0</v>
      </c>
      <c r="AL270" s="22">
        <v>0</v>
      </c>
      <c r="AM270" s="22">
        <v>0</v>
      </c>
      <c r="AN270" s="22">
        <v>0</v>
      </c>
      <c r="AO270" s="22">
        <v>0</v>
      </c>
      <c r="AP270" s="22">
        <v>0</v>
      </c>
      <c r="AQ270" s="22">
        <v>0</v>
      </c>
      <c r="AR270" s="22">
        <v>0</v>
      </c>
      <c r="AS270" s="22">
        <v>0</v>
      </c>
      <c r="AT270" s="22">
        <v>0</v>
      </c>
      <c r="AU270" s="22">
        <v>0</v>
      </c>
      <c r="AV270" s="22">
        <v>0</v>
      </c>
      <c r="AW270" s="22">
        <v>0</v>
      </c>
      <c r="AX270" s="22">
        <v>577496</v>
      </c>
      <c r="AY270" s="22">
        <f t="shared" si="218"/>
        <v>0</v>
      </c>
      <c r="AZ270" s="22">
        <f t="shared" si="219"/>
        <v>0</v>
      </c>
      <c r="BA270" s="22">
        <v>0</v>
      </c>
      <c r="BB270" s="22">
        <v>0</v>
      </c>
      <c r="BC270" s="22">
        <f t="shared" si="220"/>
        <v>0</v>
      </c>
      <c r="BD270" s="22">
        <v>0</v>
      </c>
      <c r="BE270" s="22">
        <v>0</v>
      </c>
      <c r="BF270" s="22">
        <v>0</v>
      </c>
      <c r="BG270" s="22">
        <v>0</v>
      </c>
      <c r="BH270" s="22">
        <f t="shared" si="221"/>
        <v>0</v>
      </c>
      <c r="BI270" s="22">
        <v>0</v>
      </c>
      <c r="BJ270" s="22">
        <f t="shared" si="222"/>
        <v>0</v>
      </c>
      <c r="BK270" s="22">
        <v>0</v>
      </c>
      <c r="BL270" s="22">
        <v>0</v>
      </c>
      <c r="BM270" s="22">
        <v>0</v>
      </c>
      <c r="BN270" s="22">
        <v>0</v>
      </c>
      <c r="BO270" s="22">
        <v>0</v>
      </c>
      <c r="BP270" s="22">
        <v>0</v>
      </c>
      <c r="BQ270" s="22">
        <v>0</v>
      </c>
      <c r="BR270" s="22">
        <v>0</v>
      </c>
      <c r="BS270" s="22">
        <v>0</v>
      </c>
      <c r="BT270" s="22">
        <v>0</v>
      </c>
      <c r="BU270" s="22">
        <f t="shared" si="223"/>
        <v>0</v>
      </c>
      <c r="BV270" s="22">
        <v>0</v>
      </c>
      <c r="BW270" s="22">
        <f aca="true" t="shared" si="255" ref="BW270:BW280">BX270+CK270+CI270</f>
        <v>0</v>
      </c>
      <c r="BX270" s="22">
        <f aca="true" t="shared" si="256" ref="BX270:BX280">BY270+CA270+CF270</f>
        <v>0</v>
      </c>
      <c r="BY270" s="22">
        <f t="shared" si="224"/>
        <v>0</v>
      </c>
      <c r="BZ270" s="22">
        <v>0</v>
      </c>
      <c r="CA270" s="22">
        <f t="shared" si="225"/>
        <v>0</v>
      </c>
      <c r="CB270" s="22">
        <v>0</v>
      </c>
      <c r="CC270" s="22">
        <v>0</v>
      </c>
      <c r="CD270" s="22">
        <v>0</v>
      </c>
      <c r="CE270" s="22">
        <v>0</v>
      </c>
      <c r="CF270" s="22">
        <f t="shared" si="226"/>
        <v>0</v>
      </c>
      <c r="CG270" s="22">
        <v>0</v>
      </c>
      <c r="CH270" s="22">
        <v>0</v>
      </c>
      <c r="CI270" s="22">
        <f t="shared" si="227"/>
        <v>0</v>
      </c>
      <c r="CJ270" s="22">
        <v>0</v>
      </c>
      <c r="CK270" s="22">
        <v>0</v>
      </c>
      <c r="CL270" s="22">
        <f aca="true" t="shared" si="257" ref="CL270:CM280">CM270</f>
        <v>0</v>
      </c>
      <c r="CM270" s="22">
        <f t="shared" si="257"/>
        <v>0</v>
      </c>
      <c r="CN270" s="22">
        <v>0</v>
      </c>
      <c r="CO270" s="22">
        <f t="shared" si="228"/>
        <v>0</v>
      </c>
      <c r="CP270" s="22">
        <f t="shared" si="229"/>
        <v>0</v>
      </c>
      <c r="CQ270" s="22">
        <v>0</v>
      </c>
      <c r="CR270" s="22">
        <v>0</v>
      </c>
    </row>
    <row r="271" spans="1:96" ht="12.75">
      <c r="A271" s="20" t="s">
        <v>1</v>
      </c>
      <c r="B271" s="20" t="s">
        <v>1</v>
      </c>
      <c r="C271" s="20" t="s">
        <v>17</v>
      </c>
      <c r="D271" s="23" t="s">
        <v>300</v>
      </c>
      <c r="E271" s="22">
        <f t="shared" si="211"/>
        <v>8081881</v>
      </c>
      <c r="F271" s="22">
        <f t="shared" si="212"/>
        <v>0</v>
      </c>
      <c r="G271" s="22">
        <f t="shared" si="213"/>
        <v>0</v>
      </c>
      <c r="H271" s="22">
        <v>0</v>
      </c>
      <c r="I271" s="22">
        <v>0</v>
      </c>
      <c r="J271" s="22">
        <f t="shared" si="214"/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f t="shared" si="215"/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f t="shared" si="216"/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f t="shared" si="217"/>
        <v>0</v>
      </c>
      <c r="AF271" s="22">
        <v>0</v>
      </c>
      <c r="AG271" s="22">
        <v>0</v>
      </c>
      <c r="AH271" s="22">
        <v>0</v>
      </c>
      <c r="AI271" s="22">
        <v>0</v>
      </c>
      <c r="AJ271" s="22">
        <v>0</v>
      </c>
      <c r="AK271" s="22">
        <v>0</v>
      </c>
      <c r="AL271" s="22">
        <v>0</v>
      </c>
      <c r="AM271" s="22">
        <v>0</v>
      </c>
      <c r="AN271" s="22">
        <v>0</v>
      </c>
      <c r="AO271" s="22">
        <v>0</v>
      </c>
      <c r="AP271" s="22">
        <v>0</v>
      </c>
      <c r="AQ271" s="22">
        <v>0</v>
      </c>
      <c r="AR271" s="22">
        <v>0</v>
      </c>
      <c r="AS271" s="22">
        <v>0</v>
      </c>
      <c r="AT271" s="22">
        <v>0</v>
      </c>
      <c r="AU271" s="22">
        <v>0</v>
      </c>
      <c r="AV271" s="22">
        <v>0</v>
      </c>
      <c r="AW271" s="22">
        <v>0</v>
      </c>
      <c r="AX271" s="22">
        <v>0</v>
      </c>
      <c r="AY271" s="22">
        <f t="shared" si="218"/>
        <v>0</v>
      </c>
      <c r="AZ271" s="22">
        <f t="shared" si="219"/>
        <v>0</v>
      </c>
      <c r="BA271" s="22">
        <v>0</v>
      </c>
      <c r="BB271" s="22">
        <v>0</v>
      </c>
      <c r="BC271" s="22">
        <f t="shared" si="220"/>
        <v>0</v>
      </c>
      <c r="BD271" s="22">
        <v>0</v>
      </c>
      <c r="BE271" s="22">
        <v>0</v>
      </c>
      <c r="BF271" s="22">
        <v>0</v>
      </c>
      <c r="BG271" s="22">
        <v>0</v>
      </c>
      <c r="BH271" s="22">
        <f t="shared" si="221"/>
        <v>0</v>
      </c>
      <c r="BI271" s="22">
        <v>0</v>
      </c>
      <c r="BJ271" s="22">
        <f t="shared" si="222"/>
        <v>0</v>
      </c>
      <c r="BK271" s="22">
        <v>0</v>
      </c>
      <c r="BL271" s="22">
        <v>0</v>
      </c>
      <c r="BM271" s="22">
        <v>0</v>
      </c>
      <c r="BN271" s="22">
        <v>0</v>
      </c>
      <c r="BO271" s="22">
        <v>0</v>
      </c>
      <c r="BP271" s="22">
        <v>0</v>
      </c>
      <c r="BQ271" s="22">
        <v>0</v>
      </c>
      <c r="BR271" s="22">
        <v>0</v>
      </c>
      <c r="BS271" s="22">
        <v>0</v>
      </c>
      <c r="BT271" s="22">
        <v>0</v>
      </c>
      <c r="BU271" s="22">
        <f t="shared" si="223"/>
        <v>0</v>
      </c>
      <c r="BV271" s="22">
        <v>0</v>
      </c>
      <c r="BW271" s="22">
        <f t="shared" si="255"/>
        <v>8081881</v>
      </c>
      <c r="BX271" s="22">
        <f t="shared" si="256"/>
        <v>0</v>
      </c>
      <c r="BY271" s="22">
        <f t="shared" si="224"/>
        <v>0</v>
      </c>
      <c r="BZ271" s="22">
        <v>0</v>
      </c>
      <c r="CA271" s="22">
        <f t="shared" si="225"/>
        <v>0</v>
      </c>
      <c r="CB271" s="22">
        <v>0</v>
      </c>
      <c r="CC271" s="22">
        <v>0</v>
      </c>
      <c r="CD271" s="22">
        <v>0</v>
      </c>
      <c r="CE271" s="22">
        <v>0</v>
      </c>
      <c r="CF271" s="22">
        <f t="shared" si="226"/>
        <v>0</v>
      </c>
      <c r="CG271" s="22">
        <v>0</v>
      </c>
      <c r="CH271" s="22">
        <v>0</v>
      </c>
      <c r="CI271" s="22">
        <f t="shared" si="227"/>
        <v>0</v>
      </c>
      <c r="CJ271" s="22">
        <v>0</v>
      </c>
      <c r="CK271" s="22">
        <v>8081881</v>
      </c>
      <c r="CL271" s="22">
        <f t="shared" si="257"/>
        <v>0</v>
      </c>
      <c r="CM271" s="22">
        <f t="shared" si="257"/>
        <v>0</v>
      </c>
      <c r="CN271" s="22">
        <v>0</v>
      </c>
      <c r="CO271" s="22">
        <f t="shared" si="228"/>
        <v>0</v>
      </c>
      <c r="CP271" s="22">
        <f t="shared" si="229"/>
        <v>0</v>
      </c>
      <c r="CQ271" s="22">
        <v>0</v>
      </c>
      <c r="CR271" s="22">
        <v>0</v>
      </c>
    </row>
    <row r="272" spans="1:96" ht="12.75">
      <c r="A272" s="20" t="s">
        <v>1</v>
      </c>
      <c r="B272" s="20" t="s">
        <v>1</v>
      </c>
      <c r="C272" s="20" t="s">
        <v>21</v>
      </c>
      <c r="D272" s="23" t="s">
        <v>301</v>
      </c>
      <c r="E272" s="22">
        <f t="shared" si="211"/>
        <v>1758998</v>
      </c>
      <c r="F272" s="22">
        <f t="shared" si="212"/>
        <v>0</v>
      </c>
      <c r="G272" s="22">
        <f t="shared" si="213"/>
        <v>0</v>
      </c>
      <c r="H272" s="22">
        <v>0</v>
      </c>
      <c r="I272" s="22">
        <v>0</v>
      </c>
      <c r="J272" s="22">
        <f t="shared" si="214"/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f t="shared" si="215"/>
        <v>0</v>
      </c>
      <c r="R272" s="22">
        <v>0</v>
      </c>
      <c r="S272" s="22">
        <v>0</v>
      </c>
      <c r="T272" s="22">
        <v>0</v>
      </c>
      <c r="U272" s="22">
        <v>0</v>
      </c>
      <c r="V272" s="22">
        <f t="shared" si="216"/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f t="shared" si="217"/>
        <v>0</v>
      </c>
      <c r="AF272" s="22">
        <v>0</v>
      </c>
      <c r="AG272" s="22">
        <v>0</v>
      </c>
      <c r="AH272" s="22">
        <v>0</v>
      </c>
      <c r="AI272" s="22">
        <v>0</v>
      </c>
      <c r="AJ272" s="22">
        <v>0</v>
      </c>
      <c r="AK272" s="22">
        <v>0</v>
      </c>
      <c r="AL272" s="22">
        <v>0</v>
      </c>
      <c r="AM272" s="22">
        <v>0</v>
      </c>
      <c r="AN272" s="22">
        <v>0</v>
      </c>
      <c r="AO272" s="22">
        <v>0</v>
      </c>
      <c r="AP272" s="22">
        <v>0</v>
      </c>
      <c r="AQ272" s="22">
        <v>0</v>
      </c>
      <c r="AR272" s="22">
        <v>0</v>
      </c>
      <c r="AS272" s="22">
        <v>0</v>
      </c>
      <c r="AT272" s="22">
        <v>0</v>
      </c>
      <c r="AU272" s="22">
        <v>0</v>
      </c>
      <c r="AV272" s="22">
        <v>0</v>
      </c>
      <c r="AW272" s="22">
        <v>0</v>
      </c>
      <c r="AX272" s="22">
        <v>0</v>
      </c>
      <c r="AY272" s="22">
        <f t="shared" si="218"/>
        <v>0</v>
      </c>
      <c r="AZ272" s="22">
        <f t="shared" si="219"/>
        <v>0</v>
      </c>
      <c r="BA272" s="22">
        <v>0</v>
      </c>
      <c r="BB272" s="22">
        <v>0</v>
      </c>
      <c r="BC272" s="22">
        <f t="shared" si="220"/>
        <v>0</v>
      </c>
      <c r="BD272" s="22">
        <v>0</v>
      </c>
      <c r="BE272" s="22">
        <v>0</v>
      </c>
      <c r="BF272" s="22">
        <v>0</v>
      </c>
      <c r="BG272" s="22">
        <v>0</v>
      </c>
      <c r="BH272" s="22">
        <f t="shared" si="221"/>
        <v>0</v>
      </c>
      <c r="BI272" s="22">
        <v>0</v>
      </c>
      <c r="BJ272" s="22">
        <f t="shared" si="222"/>
        <v>0</v>
      </c>
      <c r="BK272" s="22">
        <v>0</v>
      </c>
      <c r="BL272" s="22">
        <v>0</v>
      </c>
      <c r="BM272" s="22">
        <v>0</v>
      </c>
      <c r="BN272" s="22">
        <v>0</v>
      </c>
      <c r="BO272" s="22">
        <v>0</v>
      </c>
      <c r="BP272" s="22">
        <v>0</v>
      </c>
      <c r="BQ272" s="22">
        <v>0</v>
      </c>
      <c r="BR272" s="22">
        <v>0</v>
      </c>
      <c r="BS272" s="22">
        <v>0</v>
      </c>
      <c r="BT272" s="22">
        <v>0</v>
      </c>
      <c r="BU272" s="22">
        <f t="shared" si="223"/>
        <v>0</v>
      </c>
      <c r="BV272" s="22">
        <v>0</v>
      </c>
      <c r="BW272" s="22">
        <f t="shared" si="255"/>
        <v>1758998</v>
      </c>
      <c r="BX272" s="22">
        <f t="shared" si="256"/>
        <v>0</v>
      </c>
      <c r="BY272" s="22">
        <f t="shared" si="224"/>
        <v>0</v>
      </c>
      <c r="BZ272" s="22">
        <v>0</v>
      </c>
      <c r="CA272" s="22">
        <f t="shared" si="225"/>
        <v>0</v>
      </c>
      <c r="CB272" s="22">
        <v>0</v>
      </c>
      <c r="CC272" s="22">
        <v>0</v>
      </c>
      <c r="CD272" s="22">
        <v>0</v>
      </c>
      <c r="CE272" s="22">
        <v>0</v>
      </c>
      <c r="CF272" s="22">
        <f t="shared" si="226"/>
        <v>0</v>
      </c>
      <c r="CG272" s="22">
        <v>0</v>
      </c>
      <c r="CH272" s="22">
        <v>0</v>
      </c>
      <c r="CI272" s="22">
        <f t="shared" si="227"/>
        <v>0</v>
      </c>
      <c r="CJ272" s="22">
        <v>0</v>
      </c>
      <c r="CK272" s="22">
        <v>1758998</v>
      </c>
      <c r="CL272" s="22">
        <f t="shared" si="257"/>
        <v>0</v>
      </c>
      <c r="CM272" s="22">
        <f t="shared" si="257"/>
        <v>0</v>
      </c>
      <c r="CN272" s="22">
        <v>0</v>
      </c>
      <c r="CO272" s="22">
        <f t="shared" si="228"/>
        <v>0</v>
      </c>
      <c r="CP272" s="22">
        <f t="shared" si="229"/>
        <v>0</v>
      </c>
      <c r="CQ272" s="22">
        <v>0</v>
      </c>
      <c r="CR272" s="22">
        <v>0</v>
      </c>
    </row>
    <row r="273" spans="1:96" ht="12.75">
      <c r="A273" s="20" t="s">
        <v>1</v>
      </c>
      <c r="B273" s="20" t="s">
        <v>1</v>
      </c>
      <c r="C273" s="20" t="s">
        <v>21</v>
      </c>
      <c r="D273" s="23" t="s">
        <v>302</v>
      </c>
      <c r="E273" s="22">
        <f t="shared" si="211"/>
        <v>1409840</v>
      </c>
      <c r="F273" s="22">
        <f t="shared" si="212"/>
        <v>0</v>
      </c>
      <c r="G273" s="22">
        <f t="shared" si="213"/>
        <v>0</v>
      </c>
      <c r="H273" s="22">
        <v>0</v>
      </c>
      <c r="I273" s="22">
        <v>0</v>
      </c>
      <c r="J273" s="22">
        <f t="shared" si="214"/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f t="shared" si="215"/>
        <v>0</v>
      </c>
      <c r="R273" s="22">
        <v>0</v>
      </c>
      <c r="S273" s="22">
        <v>0</v>
      </c>
      <c r="T273" s="22">
        <v>0</v>
      </c>
      <c r="U273" s="22">
        <v>0</v>
      </c>
      <c r="V273" s="22">
        <f t="shared" si="216"/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0</v>
      </c>
      <c r="AE273" s="22">
        <f t="shared" si="217"/>
        <v>0</v>
      </c>
      <c r="AF273" s="22">
        <v>0</v>
      </c>
      <c r="AG273" s="22">
        <v>0</v>
      </c>
      <c r="AH273" s="22">
        <v>0</v>
      </c>
      <c r="AI273" s="22">
        <v>0</v>
      </c>
      <c r="AJ273" s="22">
        <v>0</v>
      </c>
      <c r="AK273" s="22">
        <v>0</v>
      </c>
      <c r="AL273" s="22">
        <v>0</v>
      </c>
      <c r="AM273" s="22">
        <v>0</v>
      </c>
      <c r="AN273" s="22">
        <v>0</v>
      </c>
      <c r="AO273" s="22">
        <v>0</v>
      </c>
      <c r="AP273" s="22">
        <v>0</v>
      </c>
      <c r="AQ273" s="22">
        <v>0</v>
      </c>
      <c r="AR273" s="22">
        <v>0</v>
      </c>
      <c r="AS273" s="22">
        <v>0</v>
      </c>
      <c r="AT273" s="22">
        <v>0</v>
      </c>
      <c r="AU273" s="22">
        <v>0</v>
      </c>
      <c r="AV273" s="22">
        <v>0</v>
      </c>
      <c r="AW273" s="22">
        <v>0</v>
      </c>
      <c r="AX273" s="22">
        <v>0</v>
      </c>
      <c r="AY273" s="22">
        <f t="shared" si="218"/>
        <v>0</v>
      </c>
      <c r="AZ273" s="22">
        <f t="shared" si="219"/>
        <v>0</v>
      </c>
      <c r="BA273" s="22">
        <v>0</v>
      </c>
      <c r="BB273" s="22">
        <v>0</v>
      </c>
      <c r="BC273" s="22">
        <f t="shared" si="220"/>
        <v>0</v>
      </c>
      <c r="BD273" s="22">
        <v>0</v>
      </c>
      <c r="BE273" s="22">
        <v>0</v>
      </c>
      <c r="BF273" s="22">
        <v>0</v>
      </c>
      <c r="BG273" s="22">
        <v>0</v>
      </c>
      <c r="BH273" s="22">
        <f t="shared" si="221"/>
        <v>0</v>
      </c>
      <c r="BI273" s="22">
        <v>0</v>
      </c>
      <c r="BJ273" s="22">
        <f t="shared" si="222"/>
        <v>0</v>
      </c>
      <c r="BK273" s="22">
        <v>0</v>
      </c>
      <c r="BL273" s="22">
        <v>0</v>
      </c>
      <c r="BM273" s="22">
        <v>0</v>
      </c>
      <c r="BN273" s="22">
        <v>0</v>
      </c>
      <c r="BO273" s="22">
        <v>0</v>
      </c>
      <c r="BP273" s="22">
        <v>0</v>
      </c>
      <c r="BQ273" s="22">
        <v>0</v>
      </c>
      <c r="BR273" s="22">
        <v>0</v>
      </c>
      <c r="BS273" s="22">
        <v>0</v>
      </c>
      <c r="BT273" s="22">
        <v>0</v>
      </c>
      <c r="BU273" s="22">
        <f t="shared" si="223"/>
        <v>0</v>
      </c>
      <c r="BV273" s="22">
        <v>0</v>
      </c>
      <c r="BW273" s="22">
        <f t="shared" si="255"/>
        <v>1409840</v>
      </c>
      <c r="BX273" s="22">
        <f t="shared" si="256"/>
        <v>0</v>
      </c>
      <c r="BY273" s="22">
        <f t="shared" si="224"/>
        <v>0</v>
      </c>
      <c r="BZ273" s="22">
        <v>0</v>
      </c>
      <c r="CA273" s="22">
        <f t="shared" si="225"/>
        <v>0</v>
      </c>
      <c r="CB273" s="22">
        <v>0</v>
      </c>
      <c r="CC273" s="22">
        <v>0</v>
      </c>
      <c r="CD273" s="22">
        <v>0</v>
      </c>
      <c r="CE273" s="22">
        <v>0</v>
      </c>
      <c r="CF273" s="22">
        <f t="shared" si="226"/>
        <v>0</v>
      </c>
      <c r="CG273" s="22">
        <v>0</v>
      </c>
      <c r="CH273" s="22">
        <v>0</v>
      </c>
      <c r="CI273" s="22">
        <f t="shared" si="227"/>
        <v>0</v>
      </c>
      <c r="CJ273" s="22">
        <v>0</v>
      </c>
      <c r="CK273" s="22">
        <v>1409840</v>
      </c>
      <c r="CL273" s="22">
        <f t="shared" si="257"/>
        <v>0</v>
      </c>
      <c r="CM273" s="22">
        <f t="shared" si="257"/>
        <v>0</v>
      </c>
      <c r="CN273" s="22">
        <v>0</v>
      </c>
      <c r="CO273" s="22">
        <f t="shared" si="228"/>
        <v>0</v>
      </c>
      <c r="CP273" s="22">
        <f t="shared" si="229"/>
        <v>0</v>
      </c>
      <c r="CQ273" s="22">
        <v>0</v>
      </c>
      <c r="CR273" s="22">
        <v>0</v>
      </c>
    </row>
    <row r="274" spans="1:96" ht="12.75">
      <c r="A274" s="20" t="s">
        <v>1</v>
      </c>
      <c r="B274" s="20" t="s">
        <v>1</v>
      </c>
      <c r="C274" s="20" t="s">
        <v>21</v>
      </c>
      <c r="D274" s="21" t="s">
        <v>303</v>
      </c>
      <c r="E274" s="22">
        <f t="shared" si="211"/>
        <v>5499998</v>
      </c>
      <c r="F274" s="22">
        <f t="shared" si="212"/>
        <v>0</v>
      </c>
      <c r="G274" s="22">
        <f t="shared" si="213"/>
        <v>0</v>
      </c>
      <c r="H274" s="22">
        <v>0</v>
      </c>
      <c r="I274" s="22">
        <v>0</v>
      </c>
      <c r="J274" s="22">
        <f t="shared" si="214"/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f t="shared" si="215"/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f t="shared" si="216"/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0</v>
      </c>
      <c r="AE274" s="22">
        <f t="shared" si="217"/>
        <v>0</v>
      </c>
      <c r="AF274" s="22">
        <v>0</v>
      </c>
      <c r="AG274" s="22">
        <v>0</v>
      </c>
      <c r="AH274" s="22">
        <v>0</v>
      </c>
      <c r="AI274" s="22">
        <v>0</v>
      </c>
      <c r="AJ274" s="22">
        <v>0</v>
      </c>
      <c r="AK274" s="22">
        <v>0</v>
      </c>
      <c r="AL274" s="22">
        <v>0</v>
      </c>
      <c r="AM274" s="22">
        <v>0</v>
      </c>
      <c r="AN274" s="22">
        <v>0</v>
      </c>
      <c r="AO274" s="22">
        <v>0</v>
      </c>
      <c r="AP274" s="22">
        <v>0</v>
      </c>
      <c r="AQ274" s="22">
        <v>0</v>
      </c>
      <c r="AR274" s="22">
        <v>0</v>
      </c>
      <c r="AS274" s="22">
        <v>0</v>
      </c>
      <c r="AT274" s="22">
        <v>0</v>
      </c>
      <c r="AU274" s="22">
        <v>0</v>
      </c>
      <c r="AV274" s="22">
        <v>0</v>
      </c>
      <c r="AW274" s="22">
        <v>0</v>
      </c>
      <c r="AX274" s="22">
        <v>0</v>
      </c>
      <c r="AY274" s="22">
        <f t="shared" si="218"/>
        <v>0</v>
      </c>
      <c r="AZ274" s="22">
        <f t="shared" si="219"/>
        <v>0</v>
      </c>
      <c r="BA274" s="22">
        <v>0</v>
      </c>
      <c r="BB274" s="22">
        <v>0</v>
      </c>
      <c r="BC274" s="22">
        <f t="shared" si="220"/>
        <v>0</v>
      </c>
      <c r="BD274" s="22">
        <v>0</v>
      </c>
      <c r="BE274" s="22">
        <v>0</v>
      </c>
      <c r="BF274" s="22">
        <v>0</v>
      </c>
      <c r="BG274" s="22">
        <v>0</v>
      </c>
      <c r="BH274" s="22">
        <f t="shared" si="221"/>
        <v>0</v>
      </c>
      <c r="BI274" s="22">
        <v>0</v>
      </c>
      <c r="BJ274" s="22">
        <f t="shared" si="222"/>
        <v>0</v>
      </c>
      <c r="BK274" s="22">
        <v>0</v>
      </c>
      <c r="BL274" s="22">
        <v>0</v>
      </c>
      <c r="BM274" s="22">
        <v>0</v>
      </c>
      <c r="BN274" s="22">
        <v>0</v>
      </c>
      <c r="BO274" s="22">
        <v>0</v>
      </c>
      <c r="BP274" s="22">
        <v>0</v>
      </c>
      <c r="BQ274" s="22">
        <v>0</v>
      </c>
      <c r="BR274" s="22">
        <v>0</v>
      </c>
      <c r="BS274" s="22">
        <v>0</v>
      </c>
      <c r="BT274" s="22">
        <v>0</v>
      </c>
      <c r="BU274" s="22">
        <f t="shared" si="223"/>
        <v>0</v>
      </c>
      <c r="BV274" s="22">
        <v>0</v>
      </c>
      <c r="BW274" s="22">
        <f t="shared" si="255"/>
        <v>5499998</v>
      </c>
      <c r="BX274" s="22">
        <f t="shared" si="256"/>
        <v>0</v>
      </c>
      <c r="BY274" s="22">
        <f t="shared" si="224"/>
        <v>0</v>
      </c>
      <c r="BZ274" s="22">
        <v>0</v>
      </c>
      <c r="CA274" s="22">
        <f t="shared" si="225"/>
        <v>0</v>
      </c>
      <c r="CB274" s="22">
        <v>0</v>
      </c>
      <c r="CC274" s="22">
        <v>0</v>
      </c>
      <c r="CD274" s="22">
        <v>0</v>
      </c>
      <c r="CE274" s="22">
        <v>0</v>
      </c>
      <c r="CF274" s="22">
        <f t="shared" si="226"/>
        <v>0</v>
      </c>
      <c r="CG274" s="22">
        <v>0</v>
      </c>
      <c r="CH274" s="22">
        <v>0</v>
      </c>
      <c r="CI274" s="22">
        <f t="shared" si="227"/>
        <v>0</v>
      </c>
      <c r="CJ274" s="22">
        <v>0</v>
      </c>
      <c r="CK274" s="22">
        <v>5499998</v>
      </c>
      <c r="CL274" s="22">
        <f t="shared" si="257"/>
        <v>0</v>
      </c>
      <c r="CM274" s="22">
        <f t="shared" si="257"/>
        <v>0</v>
      </c>
      <c r="CN274" s="22">
        <v>0</v>
      </c>
      <c r="CO274" s="22">
        <f t="shared" si="228"/>
        <v>0</v>
      </c>
      <c r="CP274" s="22">
        <f t="shared" si="229"/>
        <v>0</v>
      </c>
      <c r="CQ274" s="22">
        <v>0</v>
      </c>
      <c r="CR274" s="22">
        <v>0</v>
      </c>
    </row>
    <row r="275" spans="1:96" ht="12.75">
      <c r="A275" s="20" t="s">
        <v>1</v>
      </c>
      <c r="B275" s="20" t="s">
        <v>1</v>
      </c>
      <c r="C275" s="20" t="s">
        <v>21</v>
      </c>
      <c r="D275" s="21" t="s">
        <v>304</v>
      </c>
      <c r="E275" s="22">
        <f aca="true" t="shared" si="258" ref="E275:E300">F275+BW275+CL275+CO275</f>
        <v>2331164</v>
      </c>
      <c r="F275" s="22">
        <f t="shared" si="212"/>
        <v>0</v>
      </c>
      <c r="G275" s="22">
        <f t="shared" si="213"/>
        <v>0</v>
      </c>
      <c r="H275" s="22">
        <v>0</v>
      </c>
      <c r="I275" s="22">
        <v>0</v>
      </c>
      <c r="J275" s="22">
        <f t="shared" si="214"/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f t="shared" si="215"/>
        <v>0</v>
      </c>
      <c r="R275" s="22">
        <v>0</v>
      </c>
      <c r="S275" s="22">
        <v>0</v>
      </c>
      <c r="T275" s="22">
        <v>0</v>
      </c>
      <c r="U275" s="22">
        <v>0</v>
      </c>
      <c r="V275" s="22">
        <f t="shared" si="216"/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0</v>
      </c>
      <c r="AE275" s="22">
        <f t="shared" si="217"/>
        <v>0</v>
      </c>
      <c r="AF275" s="22">
        <v>0</v>
      </c>
      <c r="AG275" s="22">
        <v>0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0</v>
      </c>
      <c r="AR275" s="22">
        <v>0</v>
      </c>
      <c r="AS275" s="22">
        <v>0</v>
      </c>
      <c r="AT275" s="22">
        <v>0</v>
      </c>
      <c r="AU275" s="22">
        <v>0</v>
      </c>
      <c r="AV275" s="22">
        <v>0</v>
      </c>
      <c r="AW275" s="22">
        <v>0</v>
      </c>
      <c r="AX275" s="22">
        <v>0</v>
      </c>
      <c r="AY275" s="22">
        <f t="shared" si="218"/>
        <v>0</v>
      </c>
      <c r="AZ275" s="22">
        <f t="shared" si="219"/>
        <v>0</v>
      </c>
      <c r="BA275" s="22">
        <v>0</v>
      </c>
      <c r="BB275" s="22">
        <v>0</v>
      </c>
      <c r="BC275" s="22">
        <f t="shared" si="220"/>
        <v>0</v>
      </c>
      <c r="BD275" s="22">
        <v>0</v>
      </c>
      <c r="BE275" s="22">
        <v>0</v>
      </c>
      <c r="BF275" s="22">
        <v>0</v>
      </c>
      <c r="BG275" s="22">
        <v>0</v>
      </c>
      <c r="BH275" s="22">
        <f t="shared" si="221"/>
        <v>0</v>
      </c>
      <c r="BI275" s="22">
        <v>0</v>
      </c>
      <c r="BJ275" s="22">
        <f t="shared" si="222"/>
        <v>0</v>
      </c>
      <c r="BK275" s="22">
        <v>0</v>
      </c>
      <c r="BL275" s="22">
        <v>0</v>
      </c>
      <c r="BM275" s="22">
        <v>0</v>
      </c>
      <c r="BN275" s="22">
        <v>0</v>
      </c>
      <c r="BO275" s="22">
        <v>0</v>
      </c>
      <c r="BP275" s="22">
        <v>0</v>
      </c>
      <c r="BQ275" s="22">
        <v>0</v>
      </c>
      <c r="BR275" s="22">
        <v>0</v>
      </c>
      <c r="BS275" s="22">
        <v>0</v>
      </c>
      <c r="BT275" s="22">
        <v>0</v>
      </c>
      <c r="BU275" s="22">
        <f t="shared" si="223"/>
        <v>0</v>
      </c>
      <c r="BV275" s="22">
        <v>0</v>
      </c>
      <c r="BW275" s="22">
        <f t="shared" si="255"/>
        <v>2331164</v>
      </c>
      <c r="BX275" s="22">
        <f t="shared" si="256"/>
        <v>0</v>
      </c>
      <c r="BY275" s="22">
        <f t="shared" si="224"/>
        <v>0</v>
      </c>
      <c r="BZ275" s="22">
        <v>0</v>
      </c>
      <c r="CA275" s="22">
        <f t="shared" si="225"/>
        <v>0</v>
      </c>
      <c r="CB275" s="22">
        <v>0</v>
      </c>
      <c r="CC275" s="22">
        <v>0</v>
      </c>
      <c r="CD275" s="22">
        <v>0</v>
      </c>
      <c r="CE275" s="22">
        <v>0</v>
      </c>
      <c r="CF275" s="22">
        <f t="shared" si="226"/>
        <v>0</v>
      </c>
      <c r="CG275" s="22">
        <v>0</v>
      </c>
      <c r="CH275" s="22">
        <v>0</v>
      </c>
      <c r="CI275" s="22">
        <f t="shared" si="227"/>
        <v>0</v>
      </c>
      <c r="CJ275" s="22">
        <v>0</v>
      </c>
      <c r="CK275" s="22">
        <v>2331164</v>
      </c>
      <c r="CL275" s="22">
        <f t="shared" si="257"/>
        <v>0</v>
      </c>
      <c r="CM275" s="22">
        <f t="shared" si="257"/>
        <v>0</v>
      </c>
      <c r="CN275" s="22">
        <v>0</v>
      </c>
      <c r="CO275" s="22">
        <f t="shared" si="228"/>
        <v>0</v>
      </c>
      <c r="CP275" s="22">
        <f t="shared" si="229"/>
        <v>0</v>
      </c>
      <c r="CQ275" s="22">
        <v>0</v>
      </c>
      <c r="CR275" s="22">
        <v>0</v>
      </c>
    </row>
    <row r="276" spans="1:96" ht="12.75">
      <c r="A276" s="20" t="s">
        <v>1</v>
      </c>
      <c r="B276" s="20" t="s">
        <v>1</v>
      </c>
      <c r="C276" s="20" t="s">
        <v>23</v>
      </c>
      <c r="D276" s="21" t="s">
        <v>305</v>
      </c>
      <c r="E276" s="22">
        <f t="shared" si="258"/>
        <v>444540</v>
      </c>
      <c r="F276" s="22">
        <f aca="true" t="shared" si="259" ref="F276:F299">G276+AY276</f>
        <v>0</v>
      </c>
      <c r="G276" s="22">
        <f aca="true" t="shared" si="260" ref="G276:G299">H276+I276+J276+Q276+T276+U276+V276+AE276</f>
        <v>0</v>
      </c>
      <c r="H276" s="22">
        <v>0</v>
      </c>
      <c r="I276" s="22">
        <v>0</v>
      </c>
      <c r="J276" s="22">
        <f aca="true" t="shared" si="261" ref="J276:J299">K276+L276+M276+N276+O276+P276</f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f aca="true" t="shared" si="262" ref="Q276:Q299">R276+S276</f>
        <v>0</v>
      </c>
      <c r="R276" s="22">
        <v>0</v>
      </c>
      <c r="S276" s="22">
        <v>0</v>
      </c>
      <c r="T276" s="22">
        <v>0</v>
      </c>
      <c r="U276" s="22">
        <v>0</v>
      </c>
      <c r="V276" s="22">
        <f aca="true" t="shared" si="263" ref="V276:V299">SUM(W276:AD276)</f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0</v>
      </c>
      <c r="AB276" s="22">
        <v>0</v>
      </c>
      <c r="AC276" s="22">
        <v>0</v>
      </c>
      <c r="AD276" s="22">
        <v>0</v>
      </c>
      <c r="AE276" s="22">
        <f aca="true" t="shared" si="264" ref="AE276:AE299">SUM(AF276:AX276)</f>
        <v>0</v>
      </c>
      <c r="AF276" s="22">
        <v>0</v>
      </c>
      <c r="AG276" s="22">
        <v>0</v>
      </c>
      <c r="AH276" s="22">
        <v>0</v>
      </c>
      <c r="AI276" s="22">
        <v>0</v>
      </c>
      <c r="AJ276" s="22">
        <v>0</v>
      </c>
      <c r="AK276" s="22">
        <v>0</v>
      </c>
      <c r="AL276" s="22">
        <v>0</v>
      </c>
      <c r="AM276" s="22">
        <v>0</v>
      </c>
      <c r="AN276" s="22">
        <v>0</v>
      </c>
      <c r="AO276" s="22">
        <v>0</v>
      </c>
      <c r="AP276" s="22">
        <v>0</v>
      </c>
      <c r="AQ276" s="22">
        <v>0</v>
      </c>
      <c r="AR276" s="22">
        <v>0</v>
      </c>
      <c r="AS276" s="22">
        <v>0</v>
      </c>
      <c r="AT276" s="22">
        <v>0</v>
      </c>
      <c r="AU276" s="22">
        <v>0</v>
      </c>
      <c r="AV276" s="22">
        <v>0</v>
      </c>
      <c r="AW276" s="22">
        <v>0</v>
      </c>
      <c r="AX276" s="22">
        <v>0</v>
      </c>
      <c r="AY276" s="22">
        <f aca="true" t="shared" si="265" ref="AY276:AY299">AZ276+BC276+BG276+BH276+BJ276+BU276</f>
        <v>0</v>
      </c>
      <c r="AZ276" s="22">
        <f aca="true" t="shared" si="266" ref="AZ276:AZ299">BA276+BB276</f>
        <v>0</v>
      </c>
      <c r="BA276" s="22">
        <v>0</v>
      </c>
      <c r="BB276" s="22">
        <v>0</v>
      </c>
      <c r="BC276" s="22">
        <f aca="true" t="shared" si="267" ref="BC276:BC299">BD276+BE276+BF276</f>
        <v>0</v>
      </c>
      <c r="BD276" s="22">
        <v>0</v>
      </c>
      <c r="BE276" s="22">
        <v>0</v>
      </c>
      <c r="BF276" s="22">
        <v>0</v>
      </c>
      <c r="BG276" s="22">
        <v>0</v>
      </c>
      <c r="BH276" s="22">
        <f aca="true" t="shared" si="268" ref="BH276:BH299">BI276</f>
        <v>0</v>
      </c>
      <c r="BI276" s="22">
        <v>0</v>
      </c>
      <c r="BJ276" s="22">
        <f aca="true" t="shared" si="269" ref="BJ276:BJ299">SUM(BK276:BT276)</f>
        <v>0</v>
      </c>
      <c r="BK276" s="22">
        <v>0</v>
      </c>
      <c r="BL276" s="22">
        <v>0</v>
      </c>
      <c r="BM276" s="22">
        <v>0</v>
      </c>
      <c r="BN276" s="22">
        <v>0</v>
      </c>
      <c r="BO276" s="22">
        <v>0</v>
      </c>
      <c r="BP276" s="22">
        <v>0</v>
      </c>
      <c r="BQ276" s="22">
        <v>0</v>
      </c>
      <c r="BR276" s="22">
        <v>0</v>
      </c>
      <c r="BS276" s="22">
        <v>0</v>
      </c>
      <c r="BT276" s="22">
        <v>0</v>
      </c>
      <c r="BU276" s="22">
        <f aca="true" t="shared" si="270" ref="BU276:BU299">BV276</f>
        <v>0</v>
      </c>
      <c r="BV276" s="22">
        <v>0</v>
      </c>
      <c r="BW276" s="22">
        <f t="shared" si="255"/>
        <v>444540</v>
      </c>
      <c r="BX276" s="22">
        <f t="shared" si="256"/>
        <v>0</v>
      </c>
      <c r="BY276" s="22">
        <f aca="true" t="shared" si="271" ref="BY276:BY299">BZ276</f>
        <v>0</v>
      </c>
      <c r="BZ276" s="22">
        <v>0</v>
      </c>
      <c r="CA276" s="22">
        <f aca="true" t="shared" si="272" ref="CA276:CA300">CB276+CC276+CD276+CE276</f>
        <v>0</v>
      </c>
      <c r="CB276" s="22">
        <v>0</v>
      </c>
      <c r="CC276" s="22">
        <v>0</v>
      </c>
      <c r="CD276" s="22">
        <v>0</v>
      </c>
      <c r="CE276" s="22">
        <v>0</v>
      </c>
      <c r="CF276" s="22">
        <f aca="true" t="shared" si="273" ref="CF276:CF299">CG276+CH276</f>
        <v>0</v>
      </c>
      <c r="CG276" s="22">
        <v>0</v>
      </c>
      <c r="CH276" s="22">
        <v>0</v>
      </c>
      <c r="CI276" s="22">
        <f aca="true" t="shared" si="274" ref="CI276:CI299">CJ276</f>
        <v>0</v>
      </c>
      <c r="CJ276" s="22">
        <v>0</v>
      </c>
      <c r="CK276" s="22">
        <v>444540</v>
      </c>
      <c r="CL276" s="22">
        <f t="shared" si="257"/>
        <v>0</v>
      </c>
      <c r="CM276" s="22">
        <f t="shared" si="257"/>
        <v>0</v>
      </c>
      <c r="CN276" s="22">
        <v>0</v>
      </c>
      <c r="CO276" s="22">
        <f aca="true" t="shared" si="275" ref="CO276:CO299">CP276</f>
        <v>0</v>
      </c>
      <c r="CP276" s="22">
        <f aca="true" t="shared" si="276" ref="CP276:CP299">CQ276+CR276</f>
        <v>0</v>
      </c>
      <c r="CQ276" s="22">
        <v>0</v>
      </c>
      <c r="CR276" s="22">
        <v>0</v>
      </c>
    </row>
    <row r="277" spans="1:96" ht="12.75">
      <c r="A277" s="20" t="s">
        <v>1</v>
      </c>
      <c r="B277" s="20" t="s">
        <v>1</v>
      </c>
      <c r="C277" s="20" t="s">
        <v>29</v>
      </c>
      <c r="D277" s="23" t="s">
        <v>306</v>
      </c>
      <c r="E277" s="22">
        <f t="shared" si="258"/>
        <v>1826194</v>
      </c>
      <c r="F277" s="22">
        <f t="shared" si="259"/>
        <v>0</v>
      </c>
      <c r="G277" s="22">
        <f t="shared" si="260"/>
        <v>0</v>
      </c>
      <c r="H277" s="22">
        <v>0</v>
      </c>
      <c r="I277" s="22">
        <v>0</v>
      </c>
      <c r="J277" s="22">
        <f t="shared" si="261"/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f t="shared" si="262"/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f t="shared" si="263"/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f t="shared" si="264"/>
        <v>0</v>
      </c>
      <c r="AF277" s="22">
        <v>0</v>
      </c>
      <c r="AG277" s="22">
        <v>0</v>
      </c>
      <c r="AH277" s="22">
        <v>0</v>
      </c>
      <c r="AI277" s="22">
        <v>0</v>
      </c>
      <c r="AJ277" s="22">
        <v>0</v>
      </c>
      <c r="AK277" s="22">
        <v>0</v>
      </c>
      <c r="AL277" s="22">
        <v>0</v>
      </c>
      <c r="AM277" s="22">
        <v>0</v>
      </c>
      <c r="AN277" s="22">
        <v>0</v>
      </c>
      <c r="AO277" s="22">
        <v>0</v>
      </c>
      <c r="AP277" s="22">
        <v>0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0</v>
      </c>
      <c r="AW277" s="22">
        <v>0</v>
      </c>
      <c r="AX277" s="22">
        <v>0</v>
      </c>
      <c r="AY277" s="22">
        <f t="shared" si="265"/>
        <v>0</v>
      </c>
      <c r="AZ277" s="22">
        <f t="shared" si="266"/>
        <v>0</v>
      </c>
      <c r="BA277" s="22">
        <v>0</v>
      </c>
      <c r="BB277" s="22">
        <v>0</v>
      </c>
      <c r="BC277" s="22">
        <f t="shared" si="267"/>
        <v>0</v>
      </c>
      <c r="BD277" s="22">
        <v>0</v>
      </c>
      <c r="BE277" s="22">
        <v>0</v>
      </c>
      <c r="BF277" s="22">
        <v>0</v>
      </c>
      <c r="BG277" s="22">
        <v>0</v>
      </c>
      <c r="BH277" s="22">
        <f t="shared" si="268"/>
        <v>0</v>
      </c>
      <c r="BI277" s="22">
        <v>0</v>
      </c>
      <c r="BJ277" s="22">
        <f t="shared" si="269"/>
        <v>0</v>
      </c>
      <c r="BK277" s="22">
        <v>0</v>
      </c>
      <c r="BL277" s="22">
        <v>0</v>
      </c>
      <c r="BM277" s="22">
        <v>0</v>
      </c>
      <c r="BN277" s="22">
        <v>0</v>
      </c>
      <c r="BO277" s="22">
        <v>0</v>
      </c>
      <c r="BP277" s="22">
        <v>0</v>
      </c>
      <c r="BQ277" s="22">
        <v>0</v>
      </c>
      <c r="BR277" s="22">
        <v>0</v>
      </c>
      <c r="BS277" s="22">
        <v>0</v>
      </c>
      <c r="BT277" s="22">
        <v>0</v>
      </c>
      <c r="BU277" s="22">
        <f t="shared" si="270"/>
        <v>0</v>
      </c>
      <c r="BV277" s="22">
        <v>0</v>
      </c>
      <c r="BW277" s="22">
        <f t="shared" si="255"/>
        <v>1826194</v>
      </c>
      <c r="BX277" s="22">
        <f t="shared" si="256"/>
        <v>0</v>
      </c>
      <c r="BY277" s="22">
        <f t="shared" si="271"/>
        <v>0</v>
      </c>
      <c r="BZ277" s="22">
        <v>0</v>
      </c>
      <c r="CA277" s="22">
        <f t="shared" si="272"/>
        <v>0</v>
      </c>
      <c r="CB277" s="22">
        <v>0</v>
      </c>
      <c r="CC277" s="22">
        <v>0</v>
      </c>
      <c r="CD277" s="22">
        <v>0</v>
      </c>
      <c r="CE277" s="22">
        <v>0</v>
      </c>
      <c r="CF277" s="22">
        <f t="shared" si="273"/>
        <v>0</v>
      </c>
      <c r="CG277" s="22">
        <v>0</v>
      </c>
      <c r="CH277" s="22">
        <v>0</v>
      </c>
      <c r="CI277" s="22">
        <f t="shared" si="274"/>
        <v>0</v>
      </c>
      <c r="CJ277" s="22">
        <v>0</v>
      </c>
      <c r="CK277" s="22">
        <v>1826194</v>
      </c>
      <c r="CL277" s="22">
        <f t="shared" si="257"/>
        <v>0</v>
      </c>
      <c r="CM277" s="22">
        <f t="shared" si="257"/>
        <v>0</v>
      </c>
      <c r="CN277" s="22">
        <v>0</v>
      </c>
      <c r="CO277" s="22">
        <f t="shared" si="275"/>
        <v>0</v>
      </c>
      <c r="CP277" s="22">
        <f t="shared" si="276"/>
        <v>0</v>
      </c>
      <c r="CQ277" s="22">
        <v>0</v>
      </c>
      <c r="CR277" s="22">
        <v>0</v>
      </c>
    </row>
    <row r="278" spans="1:96" s="42" customFormat="1" ht="25.5">
      <c r="A278" s="39"/>
      <c r="B278" s="39"/>
      <c r="C278" s="39" t="s">
        <v>29</v>
      </c>
      <c r="D278" s="40" t="s">
        <v>526</v>
      </c>
      <c r="E278" s="41">
        <f t="shared" si="258"/>
        <v>35866</v>
      </c>
      <c r="F278" s="41">
        <f t="shared" si="259"/>
        <v>0</v>
      </c>
      <c r="G278" s="41">
        <f t="shared" si="260"/>
        <v>0</v>
      </c>
      <c r="H278" s="41"/>
      <c r="I278" s="41"/>
      <c r="J278" s="41">
        <f t="shared" si="261"/>
        <v>0</v>
      </c>
      <c r="K278" s="41"/>
      <c r="L278" s="41"/>
      <c r="M278" s="41"/>
      <c r="N278" s="41"/>
      <c r="O278" s="41"/>
      <c r="P278" s="41"/>
      <c r="Q278" s="41">
        <f t="shared" si="262"/>
        <v>0</v>
      </c>
      <c r="R278" s="41"/>
      <c r="S278" s="41"/>
      <c r="T278" s="41"/>
      <c r="U278" s="41"/>
      <c r="V278" s="41">
        <f t="shared" si="263"/>
        <v>0</v>
      </c>
      <c r="W278" s="41"/>
      <c r="X278" s="41"/>
      <c r="Y278" s="41"/>
      <c r="Z278" s="41"/>
      <c r="AA278" s="41"/>
      <c r="AB278" s="41"/>
      <c r="AC278" s="41"/>
      <c r="AD278" s="41"/>
      <c r="AE278" s="41">
        <f t="shared" si="264"/>
        <v>0</v>
      </c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>
        <f t="shared" si="265"/>
        <v>0</v>
      </c>
      <c r="AZ278" s="41">
        <f t="shared" si="266"/>
        <v>0</v>
      </c>
      <c r="BA278" s="41"/>
      <c r="BB278" s="41"/>
      <c r="BC278" s="41">
        <f t="shared" si="267"/>
        <v>0</v>
      </c>
      <c r="BD278" s="41"/>
      <c r="BE278" s="41"/>
      <c r="BF278" s="41"/>
      <c r="BG278" s="41"/>
      <c r="BH278" s="41">
        <f t="shared" si="268"/>
        <v>0</v>
      </c>
      <c r="BI278" s="41"/>
      <c r="BJ278" s="41">
        <f t="shared" si="269"/>
        <v>0</v>
      </c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>
        <f t="shared" si="270"/>
        <v>0</v>
      </c>
      <c r="BV278" s="41"/>
      <c r="BW278" s="41">
        <f t="shared" si="255"/>
        <v>35866</v>
      </c>
      <c r="BX278" s="41">
        <f t="shared" si="256"/>
        <v>0</v>
      </c>
      <c r="BY278" s="41">
        <f t="shared" si="271"/>
        <v>0</v>
      </c>
      <c r="BZ278" s="41"/>
      <c r="CA278" s="41">
        <f t="shared" si="272"/>
        <v>0</v>
      </c>
      <c r="CB278" s="41"/>
      <c r="CC278" s="41"/>
      <c r="CD278" s="41"/>
      <c r="CE278" s="41"/>
      <c r="CF278" s="41">
        <f t="shared" si="273"/>
        <v>0</v>
      </c>
      <c r="CG278" s="41"/>
      <c r="CH278" s="41"/>
      <c r="CI278" s="41">
        <f t="shared" si="274"/>
        <v>0</v>
      </c>
      <c r="CJ278" s="41"/>
      <c r="CK278" s="41">
        <v>35866</v>
      </c>
      <c r="CL278" s="41">
        <f t="shared" si="257"/>
        <v>0</v>
      </c>
      <c r="CM278" s="41">
        <f t="shared" si="257"/>
        <v>0</v>
      </c>
      <c r="CN278" s="41"/>
      <c r="CO278" s="41">
        <f t="shared" si="275"/>
        <v>0</v>
      </c>
      <c r="CP278" s="41">
        <f t="shared" si="276"/>
        <v>0</v>
      </c>
      <c r="CQ278" s="41"/>
      <c r="CR278" s="41"/>
    </row>
    <row r="279" spans="1:96" s="42" customFormat="1" ht="12.75">
      <c r="A279" s="39" t="s">
        <v>1</v>
      </c>
      <c r="B279" s="39" t="s">
        <v>1</v>
      </c>
      <c r="C279" s="39" t="s">
        <v>307</v>
      </c>
      <c r="D279" s="40" t="s">
        <v>495</v>
      </c>
      <c r="E279" s="41">
        <f t="shared" si="258"/>
        <v>346705</v>
      </c>
      <c r="F279" s="41">
        <f t="shared" si="259"/>
        <v>0</v>
      </c>
      <c r="G279" s="41">
        <f t="shared" si="260"/>
        <v>0</v>
      </c>
      <c r="H279" s="41">
        <v>0</v>
      </c>
      <c r="I279" s="41">
        <v>0</v>
      </c>
      <c r="J279" s="41">
        <f t="shared" si="261"/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f t="shared" si="262"/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f t="shared" si="263"/>
        <v>0</v>
      </c>
      <c r="W279" s="41">
        <v>0</v>
      </c>
      <c r="X279" s="41">
        <v>0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f t="shared" si="264"/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1">
        <v>0</v>
      </c>
      <c r="AQ279" s="41">
        <v>0</v>
      </c>
      <c r="AR279" s="41">
        <v>0</v>
      </c>
      <c r="AS279" s="41">
        <v>0</v>
      </c>
      <c r="AT279" s="41">
        <v>0</v>
      </c>
      <c r="AU279" s="41">
        <v>0</v>
      </c>
      <c r="AV279" s="41">
        <v>0</v>
      </c>
      <c r="AW279" s="41">
        <v>0</v>
      </c>
      <c r="AX279" s="41">
        <v>0</v>
      </c>
      <c r="AY279" s="41">
        <f t="shared" si="265"/>
        <v>0</v>
      </c>
      <c r="AZ279" s="41">
        <f t="shared" si="266"/>
        <v>0</v>
      </c>
      <c r="BA279" s="41">
        <v>0</v>
      </c>
      <c r="BB279" s="41">
        <v>0</v>
      </c>
      <c r="BC279" s="41">
        <f t="shared" si="267"/>
        <v>0</v>
      </c>
      <c r="BD279" s="41">
        <v>0</v>
      </c>
      <c r="BE279" s="41">
        <v>0</v>
      </c>
      <c r="BF279" s="41">
        <v>0</v>
      </c>
      <c r="BG279" s="41">
        <v>0</v>
      </c>
      <c r="BH279" s="41">
        <f t="shared" si="268"/>
        <v>0</v>
      </c>
      <c r="BI279" s="41">
        <v>0</v>
      </c>
      <c r="BJ279" s="41">
        <f t="shared" si="269"/>
        <v>0</v>
      </c>
      <c r="BK279" s="41">
        <v>0</v>
      </c>
      <c r="BL279" s="41">
        <v>0</v>
      </c>
      <c r="BM279" s="41">
        <v>0</v>
      </c>
      <c r="BN279" s="41">
        <v>0</v>
      </c>
      <c r="BO279" s="41">
        <v>0</v>
      </c>
      <c r="BP279" s="41">
        <v>0</v>
      </c>
      <c r="BQ279" s="41">
        <v>0</v>
      </c>
      <c r="BR279" s="41">
        <v>0</v>
      </c>
      <c r="BS279" s="41">
        <v>0</v>
      </c>
      <c r="BT279" s="41">
        <v>0</v>
      </c>
      <c r="BU279" s="41">
        <f t="shared" si="270"/>
        <v>0</v>
      </c>
      <c r="BV279" s="41">
        <v>0</v>
      </c>
      <c r="BW279" s="41">
        <f t="shared" si="255"/>
        <v>346705</v>
      </c>
      <c r="BX279" s="41">
        <f t="shared" si="256"/>
        <v>0</v>
      </c>
      <c r="BY279" s="41">
        <f t="shared" si="271"/>
        <v>0</v>
      </c>
      <c r="BZ279" s="41">
        <v>0</v>
      </c>
      <c r="CA279" s="41">
        <f t="shared" si="272"/>
        <v>0</v>
      </c>
      <c r="CB279" s="41">
        <v>0</v>
      </c>
      <c r="CC279" s="41">
        <v>0</v>
      </c>
      <c r="CD279" s="41">
        <v>0</v>
      </c>
      <c r="CE279" s="41">
        <v>0</v>
      </c>
      <c r="CF279" s="41">
        <f t="shared" si="273"/>
        <v>0</v>
      </c>
      <c r="CG279" s="41">
        <v>0</v>
      </c>
      <c r="CH279" s="41">
        <v>0</v>
      </c>
      <c r="CI279" s="41">
        <f t="shared" si="274"/>
        <v>0</v>
      </c>
      <c r="CJ279" s="41">
        <v>0</v>
      </c>
      <c r="CK279" s="41">
        <v>346705</v>
      </c>
      <c r="CL279" s="41">
        <f t="shared" si="257"/>
        <v>0</v>
      </c>
      <c r="CM279" s="41">
        <f t="shared" si="257"/>
        <v>0</v>
      </c>
      <c r="CN279" s="41">
        <v>0</v>
      </c>
      <c r="CO279" s="41">
        <f t="shared" si="275"/>
        <v>0</v>
      </c>
      <c r="CP279" s="41">
        <f t="shared" si="276"/>
        <v>0</v>
      </c>
      <c r="CQ279" s="41">
        <v>0</v>
      </c>
      <c r="CR279" s="41">
        <v>0</v>
      </c>
    </row>
    <row r="280" spans="1:96" s="42" customFormat="1" ht="12.75">
      <c r="A280" s="39" t="s">
        <v>1</v>
      </c>
      <c r="B280" s="39" t="s">
        <v>1</v>
      </c>
      <c r="C280" s="39" t="s">
        <v>308</v>
      </c>
      <c r="D280" s="40" t="s">
        <v>309</v>
      </c>
      <c r="E280" s="41">
        <f t="shared" si="258"/>
        <v>4300000</v>
      </c>
      <c r="F280" s="41">
        <f t="shared" si="259"/>
        <v>0</v>
      </c>
      <c r="G280" s="41">
        <f t="shared" si="260"/>
        <v>0</v>
      </c>
      <c r="H280" s="41">
        <v>0</v>
      </c>
      <c r="I280" s="41">
        <v>0</v>
      </c>
      <c r="J280" s="41">
        <f t="shared" si="261"/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f t="shared" si="262"/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f t="shared" si="263"/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f t="shared" si="264"/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1">
        <v>0</v>
      </c>
      <c r="AQ280" s="41">
        <v>0</v>
      </c>
      <c r="AR280" s="41">
        <v>0</v>
      </c>
      <c r="AS280" s="41">
        <v>0</v>
      </c>
      <c r="AT280" s="41">
        <v>0</v>
      </c>
      <c r="AU280" s="41">
        <v>0</v>
      </c>
      <c r="AV280" s="41">
        <v>0</v>
      </c>
      <c r="AW280" s="41">
        <v>0</v>
      </c>
      <c r="AX280" s="41">
        <v>0</v>
      </c>
      <c r="AY280" s="41">
        <f t="shared" si="265"/>
        <v>0</v>
      </c>
      <c r="AZ280" s="41">
        <f t="shared" si="266"/>
        <v>0</v>
      </c>
      <c r="BA280" s="41">
        <v>0</v>
      </c>
      <c r="BB280" s="41">
        <v>0</v>
      </c>
      <c r="BC280" s="41">
        <f t="shared" si="267"/>
        <v>0</v>
      </c>
      <c r="BD280" s="41">
        <v>0</v>
      </c>
      <c r="BE280" s="41">
        <v>0</v>
      </c>
      <c r="BF280" s="41">
        <v>0</v>
      </c>
      <c r="BG280" s="41">
        <v>0</v>
      </c>
      <c r="BH280" s="41">
        <f t="shared" si="268"/>
        <v>0</v>
      </c>
      <c r="BI280" s="41">
        <v>0</v>
      </c>
      <c r="BJ280" s="41">
        <f t="shared" si="269"/>
        <v>0</v>
      </c>
      <c r="BK280" s="41">
        <v>0</v>
      </c>
      <c r="BL280" s="41">
        <v>0</v>
      </c>
      <c r="BM280" s="41">
        <v>0</v>
      </c>
      <c r="BN280" s="41">
        <v>0</v>
      </c>
      <c r="BO280" s="41">
        <v>0</v>
      </c>
      <c r="BP280" s="41">
        <v>0</v>
      </c>
      <c r="BQ280" s="41">
        <v>0</v>
      </c>
      <c r="BR280" s="41">
        <v>0</v>
      </c>
      <c r="BS280" s="41">
        <v>0</v>
      </c>
      <c r="BT280" s="41">
        <v>0</v>
      </c>
      <c r="BU280" s="41">
        <f t="shared" si="270"/>
        <v>0</v>
      </c>
      <c r="BV280" s="41">
        <v>0</v>
      </c>
      <c r="BW280" s="41">
        <f t="shared" si="255"/>
        <v>4300000</v>
      </c>
      <c r="BX280" s="41">
        <f t="shared" si="256"/>
        <v>0</v>
      </c>
      <c r="BY280" s="41">
        <f t="shared" si="271"/>
        <v>0</v>
      </c>
      <c r="BZ280" s="41">
        <v>0</v>
      </c>
      <c r="CA280" s="41">
        <f t="shared" si="272"/>
        <v>0</v>
      </c>
      <c r="CB280" s="41">
        <v>0</v>
      </c>
      <c r="CC280" s="41">
        <v>0</v>
      </c>
      <c r="CD280" s="41">
        <v>0</v>
      </c>
      <c r="CE280" s="41">
        <v>0</v>
      </c>
      <c r="CF280" s="41">
        <f t="shared" si="273"/>
        <v>0</v>
      </c>
      <c r="CG280" s="41">
        <v>0</v>
      </c>
      <c r="CH280" s="41">
        <v>0</v>
      </c>
      <c r="CI280" s="41">
        <f t="shared" si="274"/>
        <v>0</v>
      </c>
      <c r="CJ280" s="41">
        <v>0</v>
      </c>
      <c r="CK280" s="41">
        <v>4300000</v>
      </c>
      <c r="CL280" s="41">
        <f t="shared" si="257"/>
        <v>0</v>
      </c>
      <c r="CM280" s="41">
        <f t="shared" si="257"/>
        <v>0</v>
      </c>
      <c r="CN280" s="41">
        <v>0</v>
      </c>
      <c r="CO280" s="41">
        <f t="shared" si="275"/>
        <v>0</v>
      </c>
      <c r="CP280" s="41">
        <f t="shared" si="276"/>
        <v>0</v>
      </c>
      <c r="CQ280" s="41">
        <v>0</v>
      </c>
      <c r="CR280" s="41">
        <v>0</v>
      </c>
    </row>
    <row r="281" spans="1:96" s="33" customFormat="1" ht="12.75">
      <c r="A281" s="36" t="s">
        <v>254</v>
      </c>
      <c r="B281" s="36" t="s">
        <v>108</v>
      </c>
      <c r="C281" s="36" t="s">
        <v>1</v>
      </c>
      <c r="D281" s="44" t="s">
        <v>310</v>
      </c>
      <c r="E281" s="38">
        <f t="shared" si="258"/>
        <v>21060000</v>
      </c>
      <c r="F281" s="38">
        <f aca="true" t="shared" si="277" ref="F281:BQ281">F282</f>
        <v>0</v>
      </c>
      <c r="G281" s="38">
        <f t="shared" si="277"/>
        <v>0</v>
      </c>
      <c r="H281" s="38">
        <f t="shared" si="277"/>
        <v>0</v>
      </c>
      <c r="I281" s="38">
        <f t="shared" si="277"/>
        <v>0</v>
      </c>
      <c r="J281" s="38">
        <f t="shared" si="277"/>
        <v>0</v>
      </c>
      <c r="K281" s="38">
        <f t="shared" si="277"/>
        <v>0</v>
      </c>
      <c r="L281" s="38">
        <f t="shared" si="277"/>
        <v>0</v>
      </c>
      <c r="M281" s="38">
        <f t="shared" si="277"/>
        <v>0</v>
      </c>
      <c r="N281" s="38">
        <f t="shared" si="277"/>
        <v>0</v>
      </c>
      <c r="O281" s="38">
        <f t="shared" si="277"/>
        <v>0</v>
      </c>
      <c r="P281" s="38">
        <f t="shared" si="277"/>
        <v>0</v>
      </c>
      <c r="Q281" s="38">
        <f t="shared" si="277"/>
        <v>0</v>
      </c>
      <c r="R281" s="38">
        <f t="shared" si="277"/>
        <v>0</v>
      </c>
      <c r="S281" s="38">
        <f t="shared" si="277"/>
        <v>0</v>
      </c>
      <c r="T281" s="38">
        <f t="shared" si="277"/>
        <v>0</v>
      </c>
      <c r="U281" s="38">
        <f t="shared" si="277"/>
        <v>0</v>
      </c>
      <c r="V281" s="38">
        <f t="shared" si="277"/>
        <v>0</v>
      </c>
      <c r="W281" s="38">
        <f t="shared" si="277"/>
        <v>0</v>
      </c>
      <c r="X281" s="38">
        <f t="shared" si="277"/>
        <v>0</v>
      </c>
      <c r="Y281" s="38">
        <f t="shared" si="277"/>
        <v>0</v>
      </c>
      <c r="Z281" s="38">
        <f t="shared" si="277"/>
        <v>0</v>
      </c>
      <c r="AA281" s="38">
        <f t="shared" si="277"/>
        <v>0</v>
      </c>
      <c r="AB281" s="38">
        <f t="shared" si="277"/>
        <v>0</v>
      </c>
      <c r="AC281" s="38">
        <f t="shared" si="277"/>
        <v>0</v>
      </c>
      <c r="AD281" s="38">
        <f t="shared" si="277"/>
        <v>0</v>
      </c>
      <c r="AE281" s="38">
        <f t="shared" si="277"/>
        <v>0</v>
      </c>
      <c r="AF281" s="38">
        <f t="shared" si="277"/>
        <v>0</v>
      </c>
      <c r="AG281" s="38">
        <f t="shared" si="277"/>
        <v>0</v>
      </c>
      <c r="AH281" s="38">
        <f t="shared" si="277"/>
        <v>0</v>
      </c>
      <c r="AI281" s="38">
        <f t="shared" si="277"/>
        <v>0</v>
      </c>
      <c r="AJ281" s="38">
        <f t="shared" si="277"/>
        <v>0</v>
      </c>
      <c r="AK281" s="38">
        <f t="shared" si="277"/>
        <v>0</v>
      </c>
      <c r="AL281" s="38">
        <f t="shared" si="277"/>
        <v>0</v>
      </c>
      <c r="AM281" s="38">
        <f t="shared" si="277"/>
        <v>0</v>
      </c>
      <c r="AN281" s="38">
        <f t="shared" si="277"/>
        <v>0</v>
      </c>
      <c r="AO281" s="38">
        <f t="shared" si="277"/>
        <v>0</v>
      </c>
      <c r="AP281" s="38">
        <f t="shared" si="277"/>
        <v>0</v>
      </c>
      <c r="AQ281" s="38">
        <f t="shared" si="277"/>
        <v>0</v>
      </c>
      <c r="AR281" s="38">
        <f t="shared" si="277"/>
        <v>0</v>
      </c>
      <c r="AS281" s="38">
        <f t="shared" si="277"/>
        <v>0</v>
      </c>
      <c r="AT281" s="38">
        <f t="shared" si="277"/>
        <v>0</v>
      </c>
      <c r="AU281" s="38">
        <f t="shared" si="277"/>
        <v>0</v>
      </c>
      <c r="AV281" s="38">
        <f t="shared" si="277"/>
        <v>0</v>
      </c>
      <c r="AW281" s="38">
        <f t="shared" si="277"/>
        <v>0</v>
      </c>
      <c r="AX281" s="38">
        <f t="shared" si="277"/>
        <v>0</v>
      </c>
      <c r="AY281" s="38">
        <f t="shared" si="277"/>
        <v>0</v>
      </c>
      <c r="AZ281" s="38">
        <f t="shared" si="277"/>
        <v>0</v>
      </c>
      <c r="BA281" s="38">
        <f t="shared" si="277"/>
        <v>0</v>
      </c>
      <c r="BB281" s="38">
        <f t="shared" si="277"/>
        <v>0</v>
      </c>
      <c r="BC281" s="38">
        <f t="shared" si="277"/>
        <v>0</v>
      </c>
      <c r="BD281" s="38">
        <f t="shared" si="277"/>
        <v>0</v>
      </c>
      <c r="BE281" s="38">
        <f t="shared" si="277"/>
        <v>0</v>
      </c>
      <c r="BF281" s="38">
        <f t="shared" si="277"/>
        <v>0</v>
      </c>
      <c r="BG281" s="38">
        <f t="shared" si="277"/>
        <v>0</v>
      </c>
      <c r="BH281" s="38">
        <f t="shared" si="277"/>
        <v>0</v>
      </c>
      <c r="BI281" s="38">
        <f t="shared" si="277"/>
        <v>0</v>
      </c>
      <c r="BJ281" s="38">
        <f t="shared" si="277"/>
        <v>0</v>
      </c>
      <c r="BK281" s="38">
        <f t="shared" si="277"/>
        <v>0</v>
      </c>
      <c r="BL281" s="38">
        <f t="shared" si="277"/>
        <v>0</v>
      </c>
      <c r="BM281" s="38">
        <f t="shared" si="277"/>
        <v>0</v>
      </c>
      <c r="BN281" s="38">
        <f t="shared" si="277"/>
        <v>0</v>
      </c>
      <c r="BO281" s="38">
        <f t="shared" si="277"/>
        <v>0</v>
      </c>
      <c r="BP281" s="38">
        <f t="shared" si="277"/>
        <v>0</v>
      </c>
      <c r="BQ281" s="38">
        <f t="shared" si="277"/>
        <v>0</v>
      </c>
      <c r="BR281" s="38">
        <f aca="true" t="shared" si="278" ref="BR281:CR281">BR282</f>
        <v>0</v>
      </c>
      <c r="BS281" s="38">
        <f t="shared" si="278"/>
        <v>0</v>
      </c>
      <c r="BT281" s="38">
        <f t="shared" si="278"/>
        <v>0</v>
      </c>
      <c r="BU281" s="38">
        <f t="shared" si="278"/>
        <v>0</v>
      </c>
      <c r="BV281" s="38">
        <f t="shared" si="278"/>
        <v>0</v>
      </c>
      <c r="BW281" s="38">
        <f t="shared" si="278"/>
        <v>21060000</v>
      </c>
      <c r="BX281" s="38">
        <f t="shared" si="278"/>
        <v>0</v>
      </c>
      <c r="BY281" s="38">
        <f t="shared" si="278"/>
        <v>0</v>
      </c>
      <c r="BZ281" s="38">
        <f t="shared" si="278"/>
        <v>0</v>
      </c>
      <c r="CA281" s="38">
        <f t="shared" si="272"/>
        <v>0</v>
      </c>
      <c r="CB281" s="38">
        <f t="shared" si="278"/>
        <v>0</v>
      </c>
      <c r="CC281" s="38">
        <f t="shared" si="278"/>
        <v>0</v>
      </c>
      <c r="CD281" s="38">
        <f t="shared" si="278"/>
        <v>0</v>
      </c>
      <c r="CE281" s="38">
        <f t="shared" si="278"/>
        <v>0</v>
      </c>
      <c r="CF281" s="38">
        <f t="shared" si="278"/>
        <v>0</v>
      </c>
      <c r="CG281" s="38">
        <f t="shared" si="278"/>
        <v>0</v>
      </c>
      <c r="CH281" s="38">
        <f t="shared" si="278"/>
        <v>0</v>
      </c>
      <c r="CI281" s="38">
        <f t="shared" si="278"/>
        <v>0</v>
      </c>
      <c r="CJ281" s="38">
        <f t="shared" si="278"/>
        <v>0</v>
      </c>
      <c r="CK281" s="38">
        <f t="shared" si="278"/>
        <v>21060000</v>
      </c>
      <c r="CL281" s="38">
        <f t="shared" si="278"/>
        <v>0</v>
      </c>
      <c r="CM281" s="38">
        <f t="shared" si="278"/>
        <v>0</v>
      </c>
      <c r="CN281" s="38">
        <f t="shared" si="278"/>
        <v>0</v>
      </c>
      <c r="CO281" s="38">
        <f t="shared" si="278"/>
        <v>0</v>
      </c>
      <c r="CP281" s="38">
        <f t="shared" si="278"/>
        <v>0</v>
      </c>
      <c r="CQ281" s="38">
        <f t="shared" si="278"/>
        <v>0</v>
      </c>
      <c r="CR281" s="38">
        <f t="shared" si="278"/>
        <v>0</v>
      </c>
    </row>
    <row r="282" spans="1:96" s="42" customFormat="1" ht="12.75">
      <c r="A282" s="39" t="s">
        <v>1</v>
      </c>
      <c r="B282" s="39" t="s">
        <v>1</v>
      </c>
      <c r="C282" s="39" t="s">
        <v>311</v>
      </c>
      <c r="D282" s="43" t="s">
        <v>310</v>
      </c>
      <c r="E282" s="41">
        <f t="shared" si="258"/>
        <v>21060000</v>
      </c>
      <c r="F282" s="41">
        <f t="shared" si="259"/>
        <v>0</v>
      </c>
      <c r="G282" s="41">
        <f t="shared" si="260"/>
        <v>0</v>
      </c>
      <c r="H282" s="41">
        <v>0</v>
      </c>
      <c r="I282" s="41">
        <v>0</v>
      </c>
      <c r="J282" s="41">
        <f t="shared" si="261"/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f t="shared" si="262"/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f t="shared" si="263"/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f t="shared" si="264"/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1">
        <v>0</v>
      </c>
      <c r="AQ282" s="41">
        <v>0</v>
      </c>
      <c r="AR282" s="41">
        <v>0</v>
      </c>
      <c r="AS282" s="41">
        <v>0</v>
      </c>
      <c r="AT282" s="41">
        <v>0</v>
      </c>
      <c r="AU282" s="41">
        <v>0</v>
      </c>
      <c r="AV282" s="41">
        <v>0</v>
      </c>
      <c r="AW282" s="41">
        <v>0</v>
      </c>
      <c r="AX282" s="41">
        <v>0</v>
      </c>
      <c r="AY282" s="41">
        <f t="shared" si="265"/>
        <v>0</v>
      </c>
      <c r="AZ282" s="41">
        <f t="shared" si="266"/>
        <v>0</v>
      </c>
      <c r="BA282" s="41">
        <v>0</v>
      </c>
      <c r="BB282" s="41">
        <v>0</v>
      </c>
      <c r="BC282" s="41">
        <f t="shared" si="267"/>
        <v>0</v>
      </c>
      <c r="BD282" s="41">
        <v>0</v>
      </c>
      <c r="BE282" s="41">
        <v>0</v>
      </c>
      <c r="BF282" s="41">
        <v>0</v>
      </c>
      <c r="BG282" s="41">
        <v>0</v>
      </c>
      <c r="BH282" s="41">
        <f t="shared" si="268"/>
        <v>0</v>
      </c>
      <c r="BI282" s="41">
        <v>0</v>
      </c>
      <c r="BJ282" s="41">
        <f t="shared" si="269"/>
        <v>0</v>
      </c>
      <c r="BK282" s="41">
        <v>0</v>
      </c>
      <c r="BL282" s="41">
        <v>0</v>
      </c>
      <c r="BM282" s="41">
        <v>0</v>
      </c>
      <c r="BN282" s="41">
        <v>0</v>
      </c>
      <c r="BO282" s="41">
        <v>0</v>
      </c>
      <c r="BP282" s="41">
        <v>0</v>
      </c>
      <c r="BQ282" s="41">
        <v>0</v>
      </c>
      <c r="BR282" s="41">
        <v>0</v>
      </c>
      <c r="BS282" s="41">
        <v>0</v>
      </c>
      <c r="BT282" s="41">
        <v>0</v>
      </c>
      <c r="BU282" s="41">
        <f t="shared" si="270"/>
        <v>0</v>
      </c>
      <c r="BV282" s="41">
        <v>0</v>
      </c>
      <c r="BW282" s="41">
        <f>BX282+CK282+CI282</f>
        <v>21060000</v>
      </c>
      <c r="BX282" s="41">
        <f>BY282+CA282+CF282</f>
        <v>0</v>
      </c>
      <c r="BY282" s="41">
        <f t="shared" si="271"/>
        <v>0</v>
      </c>
      <c r="BZ282" s="41">
        <v>0</v>
      </c>
      <c r="CA282" s="41">
        <f t="shared" si="272"/>
        <v>0</v>
      </c>
      <c r="CB282" s="41">
        <v>0</v>
      </c>
      <c r="CC282" s="41">
        <v>0</v>
      </c>
      <c r="CD282" s="41">
        <v>0</v>
      </c>
      <c r="CE282" s="41">
        <v>0</v>
      </c>
      <c r="CF282" s="41">
        <f t="shared" si="273"/>
        <v>0</v>
      </c>
      <c r="CG282" s="41">
        <v>0</v>
      </c>
      <c r="CH282" s="41">
        <v>0</v>
      </c>
      <c r="CI282" s="41">
        <f t="shared" si="274"/>
        <v>0</v>
      </c>
      <c r="CJ282" s="41">
        <v>0</v>
      </c>
      <c r="CK282" s="41">
        <f>13000000+2060000+6000000</f>
        <v>21060000</v>
      </c>
      <c r="CL282" s="41">
        <f>CM282</f>
        <v>0</v>
      </c>
      <c r="CM282" s="41">
        <f>CN282</f>
        <v>0</v>
      </c>
      <c r="CN282" s="41">
        <v>0</v>
      </c>
      <c r="CO282" s="41">
        <f t="shared" si="275"/>
        <v>0</v>
      </c>
      <c r="CP282" s="41">
        <f t="shared" si="276"/>
        <v>0</v>
      </c>
      <c r="CQ282" s="41">
        <v>0</v>
      </c>
      <c r="CR282" s="41">
        <v>0</v>
      </c>
    </row>
    <row r="283" spans="1:96" ht="12.75">
      <c r="A283" s="20"/>
      <c r="B283" s="20"/>
      <c r="C283" s="20"/>
      <c r="D283" s="21"/>
      <c r="E283" s="22">
        <f t="shared" si="258"/>
        <v>0</v>
      </c>
      <c r="F283" s="22">
        <f t="shared" si="259"/>
        <v>0</v>
      </c>
      <c r="G283" s="22">
        <f t="shared" si="260"/>
        <v>0</v>
      </c>
      <c r="H283" s="22"/>
      <c r="I283" s="22"/>
      <c r="J283" s="22">
        <f t="shared" si="261"/>
        <v>0</v>
      </c>
      <c r="K283" s="22"/>
      <c r="L283" s="22"/>
      <c r="M283" s="22"/>
      <c r="N283" s="22"/>
      <c r="O283" s="22"/>
      <c r="P283" s="22"/>
      <c r="Q283" s="22">
        <f t="shared" si="262"/>
        <v>0</v>
      </c>
      <c r="R283" s="22"/>
      <c r="S283" s="22"/>
      <c r="T283" s="22"/>
      <c r="U283" s="22"/>
      <c r="V283" s="22">
        <f t="shared" si="263"/>
        <v>0</v>
      </c>
      <c r="W283" s="22"/>
      <c r="X283" s="22"/>
      <c r="Y283" s="22"/>
      <c r="Z283" s="22"/>
      <c r="AA283" s="22"/>
      <c r="AB283" s="22"/>
      <c r="AC283" s="22"/>
      <c r="AD283" s="22"/>
      <c r="AE283" s="22">
        <f t="shared" si="264"/>
        <v>0</v>
      </c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>
        <f t="shared" si="265"/>
        <v>0</v>
      </c>
      <c r="AZ283" s="22">
        <f t="shared" si="266"/>
        <v>0</v>
      </c>
      <c r="BA283" s="22"/>
      <c r="BB283" s="22"/>
      <c r="BC283" s="22">
        <f t="shared" si="267"/>
        <v>0</v>
      </c>
      <c r="BD283" s="22"/>
      <c r="BE283" s="22"/>
      <c r="BF283" s="22"/>
      <c r="BG283" s="22"/>
      <c r="BH283" s="22">
        <f t="shared" si="268"/>
        <v>0</v>
      </c>
      <c r="BI283" s="22"/>
      <c r="BJ283" s="22">
        <f t="shared" si="269"/>
        <v>0</v>
      </c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>
        <f t="shared" si="270"/>
        <v>0</v>
      </c>
      <c r="BV283" s="22"/>
      <c r="BW283" s="22">
        <f>BX283+CK283+CI283</f>
        <v>0</v>
      </c>
      <c r="BX283" s="22">
        <f>BY283+CA283+CF283</f>
        <v>0</v>
      </c>
      <c r="BY283" s="22">
        <f t="shared" si="271"/>
        <v>0</v>
      </c>
      <c r="BZ283" s="22"/>
      <c r="CA283" s="22">
        <f t="shared" si="272"/>
        <v>0</v>
      </c>
      <c r="CB283" s="22"/>
      <c r="CC283" s="22"/>
      <c r="CD283" s="22"/>
      <c r="CE283" s="22"/>
      <c r="CF283" s="22">
        <f t="shared" si="273"/>
        <v>0</v>
      </c>
      <c r="CG283" s="22"/>
      <c r="CH283" s="22"/>
      <c r="CI283" s="22">
        <f t="shared" si="274"/>
        <v>0</v>
      </c>
      <c r="CJ283" s="22"/>
      <c r="CK283" s="22"/>
      <c r="CL283" s="22">
        <f>CM283</f>
        <v>0</v>
      </c>
      <c r="CM283" s="22">
        <f>CN283</f>
        <v>0</v>
      </c>
      <c r="CN283" s="22"/>
      <c r="CO283" s="22">
        <f t="shared" si="275"/>
        <v>0</v>
      </c>
      <c r="CP283" s="22">
        <f t="shared" si="276"/>
        <v>0</v>
      </c>
      <c r="CQ283" s="22"/>
      <c r="CR283" s="22"/>
    </row>
    <row r="284" spans="1:96" s="12" customFormat="1" ht="21" customHeight="1">
      <c r="A284" s="14" t="s">
        <v>312</v>
      </c>
      <c r="B284" s="14" t="s">
        <v>1</v>
      </c>
      <c r="C284" s="14" t="s">
        <v>1</v>
      </c>
      <c r="D284" s="15" t="s">
        <v>313</v>
      </c>
      <c r="E284" s="16">
        <f t="shared" si="258"/>
        <v>65000000</v>
      </c>
      <c r="F284" s="16">
        <f aca="true" t="shared" si="279" ref="F284:BQ285">F285</f>
        <v>0</v>
      </c>
      <c r="G284" s="16">
        <f t="shared" si="279"/>
        <v>0</v>
      </c>
      <c r="H284" s="16">
        <f t="shared" si="279"/>
        <v>0</v>
      </c>
      <c r="I284" s="16">
        <f t="shared" si="279"/>
        <v>0</v>
      </c>
      <c r="J284" s="16">
        <f t="shared" si="279"/>
        <v>0</v>
      </c>
      <c r="K284" s="16">
        <f t="shared" si="279"/>
        <v>0</v>
      </c>
      <c r="L284" s="16">
        <f t="shared" si="279"/>
        <v>0</v>
      </c>
      <c r="M284" s="16">
        <f t="shared" si="279"/>
        <v>0</v>
      </c>
      <c r="N284" s="16">
        <f t="shared" si="279"/>
        <v>0</v>
      </c>
      <c r="O284" s="16">
        <f t="shared" si="279"/>
        <v>0</v>
      </c>
      <c r="P284" s="16">
        <f t="shared" si="279"/>
        <v>0</v>
      </c>
      <c r="Q284" s="16">
        <f t="shared" si="279"/>
        <v>0</v>
      </c>
      <c r="R284" s="16">
        <f t="shared" si="279"/>
        <v>0</v>
      </c>
      <c r="S284" s="16">
        <f t="shared" si="279"/>
        <v>0</v>
      </c>
      <c r="T284" s="16">
        <f t="shared" si="279"/>
        <v>0</v>
      </c>
      <c r="U284" s="16">
        <f t="shared" si="279"/>
        <v>0</v>
      </c>
      <c r="V284" s="16">
        <f t="shared" si="279"/>
        <v>0</v>
      </c>
      <c r="W284" s="16">
        <f t="shared" si="279"/>
        <v>0</v>
      </c>
      <c r="X284" s="16">
        <f t="shared" si="279"/>
        <v>0</v>
      </c>
      <c r="Y284" s="16">
        <f t="shared" si="279"/>
        <v>0</v>
      </c>
      <c r="Z284" s="16">
        <f t="shared" si="279"/>
        <v>0</v>
      </c>
      <c r="AA284" s="16">
        <f t="shared" si="279"/>
        <v>0</v>
      </c>
      <c r="AB284" s="16">
        <f t="shared" si="279"/>
        <v>0</v>
      </c>
      <c r="AC284" s="16">
        <f t="shared" si="279"/>
        <v>0</v>
      </c>
      <c r="AD284" s="16">
        <f t="shared" si="279"/>
        <v>0</v>
      </c>
      <c r="AE284" s="16">
        <f t="shared" si="279"/>
        <v>0</v>
      </c>
      <c r="AF284" s="16">
        <f t="shared" si="279"/>
        <v>0</v>
      </c>
      <c r="AG284" s="16">
        <f t="shared" si="279"/>
        <v>0</v>
      </c>
      <c r="AH284" s="16">
        <f t="shared" si="279"/>
        <v>0</v>
      </c>
      <c r="AI284" s="16">
        <f t="shared" si="279"/>
        <v>0</v>
      </c>
      <c r="AJ284" s="16">
        <f t="shared" si="279"/>
        <v>0</v>
      </c>
      <c r="AK284" s="16">
        <f t="shared" si="279"/>
        <v>0</v>
      </c>
      <c r="AL284" s="16">
        <f t="shared" si="279"/>
        <v>0</v>
      </c>
      <c r="AM284" s="16">
        <f t="shared" si="279"/>
        <v>0</v>
      </c>
      <c r="AN284" s="16">
        <f t="shared" si="279"/>
        <v>0</v>
      </c>
      <c r="AO284" s="16">
        <f t="shared" si="279"/>
        <v>0</v>
      </c>
      <c r="AP284" s="16">
        <f t="shared" si="279"/>
        <v>0</v>
      </c>
      <c r="AQ284" s="16">
        <f t="shared" si="279"/>
        <v>0</v>
      </c>
      <c r="AR284" s="16">
        <f t="shared" si="279"/>
        <v>0</v>
      </c>
      <c r="AS284" s="16">
        <f t="shared" si="279"/>
        <v>0</v>
      </c>
      <c r="AT284" s="16">
        <f t="shared" si="279"/>
        <v>0</v>
      </c>
      <c r="AU284" s="16">
        <f t="shared" si="279"/>
        <v>0</v>
      </c>
      <c r="AV284" s="16">
        <f t="shared" si="279"/>
        <v>0</v>
      </c>
      <c r="AW284" s="16">
        <f t="shared" si="279"/>
        <v>0</v>
      </c>
      <c r="AX284" s="16">
        <f t="shared" si="279"/>
        <v>0</v>
      </c>
      <c r="AY284" s="16">
        <f t="shared" si="279"/>
        <v>0</v>
      </c>
      <c r="AZ284" s="16">
        <f t="shared" si="279"/>
        <v>0</v>
      </c>
      <c r="BA284" s="16">
        <f t="shared" si="279"/>
        <v>0</v>
      </c>
      <c r="BB284" s="16">
        <f t="shared" si="279"/>
        <v>0</v>
      </c>
      <c r="BC284" s="16">
        <f t="shared" si="279"/>
        <v>0</v>
      </c>
      <c r="BD284" s="16">
        <f t="shared" si="279"/>
        <v>0</v>
      </c>
      <c r="BE284" s="16">
        <f t="shared" si="279"/>
        <v>0</v>
      </c>
      <c r="BF284" s="16">
        <f t="shared" si="279"/>
        <v>0</v>
      </c>
      <c r="BG284" s="16">
        <f t="shared" si="279"/>
        <v>0</v>
      </c>
      <c r="BH284" s="16">
        <f t="shared" si="279"/>
        <v>0</v>
      </c>
      <c r="BI284" s="16">
        <f t="shared" si="279"/>
        <v>0</v>
      </c>
      <c r="BJ284" s="16">
        <f t="shared" si="279"/>
        <v>0</v>
      </c>
      <c r="BK284" s="16">
        <f t="shared" si="279"/>
        <v>0</v>
      </c>
      <c r="BL284" s="16">
        <f t="shared" si="279"/>
        <v>0</v>
      </c>
      <c r="BM284" s="16">
        <f t="shared" si="279"/>
        <v>0</v>
      </c>
      <c r="BN284" s="16">
        <f t="shared" si="279"/>
        <v>0</v>
      </c>
      <c r="BO284" s="16">
        <f t="shared" si="279"/>
        <v>0</v>
      </c>
      <c r="BP284" s="16">
        <f t="shared" si="279"/>
        <v>0</v>
      </c>
      <c r="BQ284" s="16">
        <f t="shared" si="279"/>
        <v>0</v>
      </c>
      <c r="BR284" s="16">
        <f aca="true" t="shared" si="280" ref="BR284:CR285">BR285</f>
        <v>0</v>
      </c>
      <c r="BS284" s="16">
        <f t="shared" si="280"/>
        <v>0</v>
      </c>
      <c r="BT284" s="16">
        <f t="shared" si="280"/>
        <v>0</v>
      </c>
      <c r="BU284" s="16">
        <f t="shared" si="280"/>
        <v>0</v>
      </c>
      <c r="BV284" s="16">
        <f t="shared" si="280"/>
        <v>0</v>
      </c>
      <c r="BW284" s="16">
        <f t="shared" si="280"/>
        <v>0</v>
      </c>
      <c r="BX284" s="16">
        <f t="shared" si="280"/>
        <v>0</v>
      </c>
      <c r="BY284" s="16">
        <f t="shared" si="280"/>
        <v>0</v>
      </c>
      <c r="BZ284" s="16">
        <f t="shared" si="280"/>
        <v>0</v>
      </c>
      <c r="CA284" s="16">
        <f t="shared" si="272"/>
        <v>0</v>
      </c>
      <c r="CB284" s="16">
        <f t="shared" si="280"/>
        <v>0</v>
      </c>
      <c r="CC284" s="16">
        <f t="shared" si="280"/>
        <v>0</v>
      </c>
      <c r="CD284" s="16">
        <f t="shared" si="280"/>
        <v>0</v>
      </c>
      <c r="CE284" s="16">
        <f t="shared" si="280"/>
        <v>0</v>
      </c>
      <c r="CF284" s="16">
        <f t="shared" si="280"/>
        <v>0</v>
      </c>
      <c r="CG284" s="16">
        <f t="shared" si="280"/>
        <v>0</v>
      </c>
      <c r="CH284" s="16">
        <f t="shared" si="280"/>
        <v>0</v>
      </c>
      <c r="CI284" s="16">
        <f t="shared" si="280"/>
        <v>0</v>
      </c>
      <c r="CJ284" s="16">
        <f t="shared" si="280"/>
        <v>0</v>
      </c>
      <c r="CK284" s="16">
        <f t="shared" si="280"/>
        <v>0</v>
      </c>
      <c r="CL284" s="16">
        <f t="shared" si="280"/>
        <v>0</v>
      </c>
      <c r="CM284" s="16">
        <f t="shared" si="280"/>
        <v>0</v>
      </c>
      <c r="CN284" s="16">
        <f t="shared" si="280"/>
        <v>0</v>
      </c>
      <c r="CO284" s="16">
        <f t="shared" si="280"/>
        <v>65000000</v>
      </c>
      <c r="CP284" s="16">
        <f t="shared" si="280"/>
        <v>65000000</v>
      </c>
      <c r="CQ284" s="16">
        <f t="shared" si="280"/>
        <v>0</v>
      </c>
      <c r="CR284" s="16">
        <f t="shared" si="280"/>
        <v>65000000</v>
      </c>
    </row>
    <row r="285" spans="1:96" s="12" customFormat="1" ht="12.75">
      <c r="A285" s="17" t="s">
        <v>314</v>
      </c>
      <c r="B285" s="17" t="s">
        <v>3</v>
      </c>
      <c r="C285" s="17" t="s">
        <v>1</v>
      </c>
      <c r="D285" s="18" t="s">
        <v>315</v>
      </c>
      <c r="E285" s="19">
        <f t="shared" si="258"/>
        <v>65000000</v>
      </c>
      <c r="F285" s="19">
        <f t="shared" si="279"/>
        <v>0</v>
      </c>
      <c r="G285" s="19">
        <f t="shared" si="279"/>
        <v>0</v>
      </c>
      <c r="H285" s="19">
        <f t="shared" si="279"/>
        <v>0</v>
      </c>
      <c r="I285" s="19">
        <f t="shared" si="279"/>
        <v>0</v>
      </c>
      <c r="J285" s="19">
        <f t="shared" si="279"/>
        <v>0</v>
      </c>
      <c r="K285" s="19">
        <f t="shared" si="279"/>
        <v>0</v>
      </c>
      <c r="L285" s="19">
        <f t="shared" si="279"/>
        <v>0</v>
      </c>
      <c r="M285" s="19">
        <f t="shared" si="279"/>
        <v>0</v>
      </c>
      <c r="N285" s="19">
        <f t="shared" si="279"/>
        <v>0</v>
      </c>
      <c r="O285" s="19">
        <f t="shared" si="279"/>
        <v>0</v>
      </c>
      <c r="P285" s="19">
        <f t="shared" si="279"/>
        <v>0</v>
      </c>
      <c r="Q285" s="19">
        <f t="shared" si="279"/>
        <v>0</v>
      </c>
      <c r="R285" s="19">
        <f t="shared" si="279"/>
        <v>0</v>
      </c>
      <c r="S285" s="19">
        <f t="shared" si="279"/>
        <v>0</v>
      </c>
      <c r="T285" s="19">
        <f t="shared" si="279"/>
        <v>0</v>
      </c>
      <c r="U285" s="19">
        <f t="shared" si="279"/>
        <v>0</v>
      </c>
      <c r="V285" s="19">
        <f t="shared" si="279"/>
        <v>0</v>
      </c>
      <c r="W285" s="19">
        <f t="shared" si="279"/>
        <v>0</v>
      </c>
      <c r="X285" s="19">
        <f t="shared" si="279"/>
        <v>0</v>
      </c>
      <c r="Y285" s="19">
        <f t="shared" si="279"/>
        <v>0</v>
      </c>
      <c r="Z285" s="19">
        <f t="shared" si="279"/>
        <v>0</v>
      </c>
      <c r="AA285" s="19">
        <f t="shared" si="279"/>
        <v>0</v>
      </c>
      <c r="AB285" s="19">
        <f t="shared" si="279"/>
        <v>0</v>
      </c>
      <c r="AC285" s="19">
        <f t="shared" si="279"/>
        <v>0</v>
      </c>
      <c r="AD285" s="19">
        <f t="shared" si="279"/>
        <v>0</v>
      </c>
      <c r="AE285" s="19">
        <f t="shared" si="279"/>
        <v>0</v>
      </c>
      <c r="AF285" s="19">
        <f t="shared" si="279"/>
        <v>0</v>
      </c>
      <c r="AG285" s="19">
        <f t="shared" si="279"/>
        <v>0</v>
      </c>
      <c r="AH285" s="19">
        <f t="shared" si="279"/>
        <v>0</v>
      </c>
      <c r="AI285" s="19">
        <f t="shared" si="279"/>
        <v>0</v>
      </c>
      <c r="AJ285" s="19">
        <f t="shared" si="279"/>
        <v>0</v>
      </c>
      <c r="AK285" s="19">
        <f t="shared" si="279"/>
        <v>0</v>
      </c>
      <c r="AL285" s="19">
        <f t="shared" si="279"/>
        <v>0</v>
      </c>
      <c r="AM285" s="19">
        <f t="shared" si="279"/>
        <v>0</v>
      </c>
      <c r="AN285" s="19">
        <f t="shared" si="279"/>
        <v>0</v>
      </c>
      <c r="AO285" s="19">
        <f t="shared" si="279"/>
        <v>0</v>
      </c>
      <c r="AP285" s="19">
        <f t="shared" si="279"/>
        <v>0</v>
      </c>
      <c r="AQ285" s="19">
        <f t="shared" si="279"/>
        <v>0</v>
      </c>
      <c r="AR285" s="19">
        <f t="shared" si="279"/>
        <v>0</v>
      </c>
      <c r="AS285" s="19">
        <f t="shared" si="279"/>
        <v>0</v>
      </c>
      <c r="AT285" s="19">
        <f t="shared" si="279"/>
        <v>0</v>
      </c>
      <c r="AU285" s="19">
        <f t="shared" si="279"/>
        <v>0</v>
      </c>
      <c r="AV285" s="19">
        <f t="shared" si="279"/>
        <v>0</v>
      </c>
      <c r="AW285" s="19">
        <f t="shared" si="279"/>
        <v>0</v>
      </c>
      <c r="AX285" s="19">
        <f t="shared" si="279"/>
        <v>0</v>
      </c>
      <c r="AY285" s="19">
        <f t="shared" si="279"/>
        <v>0</v>
      </c>
      <c r="AZ285" s="19">
        <f t="shared" si="279"/>
        <v>0</v>
      </c>
      <c r="BA285" s="19">
        <f t="shared" si="279"/>
        <v>0</v>
      </c>
      <c r="BB285" s="19">
        <f t="shared" si="279"/>
        <v>0</v>
      </c>
      <c r="BC285" s="19">
        <f t="shared" si="279"/>
        <v>0</v>
      </c>
      <c r="BD285" s="19">
        <f t="shared" si="279"/>
        <v>0</v>
      </c>
      <c r="BE285" s="19">
        <f t="shared" si="279"/>
        <v>0</v>
      </c>
      <c r="BF285" s="19">
        <f t="shared" si="279"/>
        <v>0</v>
      </c>
      <c r="BG285" s="19">
        <f t="shared" si="279"/>
        <v>0</v>
      </c>
      <c r="BH285" s="19">
        <f t="shared" si="279"/>
        <v>0</v>
      </c>
      <c r="BI285" s="19">
        <f t="shared" si="279"/>
        <v>0</v>
      </c>
      <c r="BJ285" s="19">
        <f t="shared" si="279"/>
        <v>0</v>
      </c>
      <c r="BK285" s="19">
        <f t="shared" si="279"/>
        <v>0</v>
      </c>
      <c r="BL285" s="19">
        <f t="shared" si="279"/>
        <v>0</v>
      </c>
      <c r="BM285" s="19">
        <f t="shared" si="279"/>
        <v>0</v>
      </c>
      <c r="BN285" s="19">
        <f t="shared" si="279"/>
        <v>0</v>
      </c>
      <c r="BO285" s="19">
        <f t="shared" si="279"/>
        <v>0</v>
      </c>
      <c r="BP285" s="19">
        <f t="shared" si="279"/>
        <v>0</v>
      </c>
      <c r="BQ285" s="19">
        <f t="shared" si="279"/>
        <v>0</v>
      </c>
      <c r="BR285" s="19">
        <f t="shared" si="280"/>
        <v>0</v>
      </c>
      <c r="BS285" s="19">
        <f t="shared" si="280"/>
        <v>0</v>
      </c>
      <c r="BT285" s="19">
        <f t="shared" si="280"/>
        <v>0</v>
      </c>
      <c r="BU285" s="19">
        <f t="shared" si="280"/>
        <v>0</v>
      </c>
      <c r="BV285" s="19">
        <f t="shared" si="280"/>
        <v>0</v>
      </c>
      <c r="BW285" s="19">
        <f t="shared" si="280"/>
        <v>0</v>
      </c>
      <c r="BX285" s="19">
        <f t="shared" si="280"/>
        <v>0</v>
      </c>
      <c r="BY285" s="19">
        <f t="shared" si="280"/>
        <v>0</v>
      </c>
      <c r="BZ285" s="19">
        <f t="shared" si="280"/>
        <v>0</v>
      </c>
      <c r="CA285" s="19">
        <f t="shared" si="272"/>
        <v>0</v>
      </c>
      <c r="CB285" s="19">
        <f t="shared" si="280"/>
        <v>0</v>
      </c>
      <c r="CC285" s="19">
        <f t="shared" si="280"/>
        <v>0</v>
      </c>
      <c r="CD285" s="19">
        <f t="shared" si="280"/>
        <v>0</v>
      </c>
      <c r="CE285" s="19">
        <f t="shared" si="280"/>
        <v>0</v>
      </c>
      <c r="CF285" s="19">
        <f t="shared" si="280"/>
        <v>0</v>
      </c>
      <c r="CG285" s="19">
        <f t="shared" si="280"/>
        <v>0</v>
      </c>
      <c r="CH285" s="19">
        <f t="shared" si="280"/>
        <v>0</v>
      </c>
      <c r="CI285" s="19">
        <f t="shared" si="280"/>
        <v>0</v>
      </c>
      <c r="CJ285" s="19">
        <f t="shared" si="280"/>
        <v>0</v>
      </c>
      <c r="CK285" s="19">
        <f t="shared" si="280"/>
        <v>0</v>
      </c>
      <c r="CL285" s="19">
        <f t="shared" si="280"/>
        <v>0</v>
      </c>
      <c r="CM285" s="19">
        <f t="shared" si="280"/>
        <v>0</v>
      </c>
      <c r="CN285" s="19">
        <f t="shared" si="280"/>
        <v>0</v>
      </c>
      <c r="CO285" s="19">
        <f t="shared" si="280"/>
        <v>65000000</v>
      </c>
      <c r="CP285" s="19">
        <f t="shared" si="280"/>
        <v>65000000</v>
      </c>
      <c r="CQ285" s="19">
        <f t="shared" si="280"/>
        <v>0</v>
      </c>
      <c r="CR285" s="19">
        <f t="shared" si="280"/>
        <v>65000000</v>
      </c>
    </row>
    <row r="286" spans="1:96" ht="12.75">
      <c r="A286" s="20" t="s">
        <v>1</v>
      </c>
      <c r="B286" s="20" t="s">
        <v>1</v>
      </c>
      <c r="C286" s="20" t="s">
        <v>45</v>
      </c>
      <c r="D286" s="23" t="s">
        <v>316</v>
      </c>
      <c r="E286" s="22">
        <f t="shared" si="258"/>
        <v>65000000</v>
      </c>
      <c r="F286" s="22">
        <f t="shared" si="259"/>
        <v>0</v>
      </c>
      <c r="G286" s="22">
        <f t="shared" si="260"/>
        <v>0</v>
      </c>
      <c r="H286" s="22">
        <v>0</v>
      </c>
      <c r="I286" s="22">
        <v>0</v>
      </c>
      <c r="J286" s="22">
        <f t="shared" si="261"/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f t="shared" si="262"/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f t="shared" si="263"/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0</v>
      </c>
      <c r="AC286" s="22">
        <v>0</v>
      </c>
      <c r="AD286" s="22">
        <v>0</v>
      </c>
      <c r="AE286" s="22">
        <f t="shared" si="264"/>
        <v>0</v>
      </c>
      <c r="AF286" s="22">
        <v>0</v>
      </c>
      <c r="AG286" s="22">
        <v>0</v>
      </c>
      <c r="AH286" s="22">
        <v>0</v>
      </c>
      <c r="AI286" s="22">
        <v>0</v>
      </c>
      <c r="AJ286" s="22">
        <v>0</v>
      </c>
      <c r="AK286" s="22">
        <v>0</v>
      </c>
      <c r="AL286" s="22">
        <v>0</v>
      </c>
      <c r="AM286" s="22">
        <v>0</v>
      </c>
      <c r="AN286" s="22">
        <v>0</v>
      </c>
      <c r="AO286" s="22">
        <v>0</v>
      </c>
      <c r="AP286" s="22">
        <v>0</v>
      </c>
      <c r="AQ286" s="22">
        <v>0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2">
        <v>0</v>
      </c>
      <c r="AX286" s="22">
        <v>0</v>
      </c>
      <c r="AY286" s="22">
        <f t="shared" si="265"/>
        <v>0</v>
      </c>
      <c r="AZ286" s="22">
        <f t="shared" si="266"/>
        <v>0</v>
      </c>
      <c r="BA286" s="22">
        <v>0</v>
      </c>
      <c r="BB286" s="22">
        <v>0</v>
      </c>
      <c r="BC286" s="22">
        <f t="shared" si="267"/>
        <v>0</v>
      </c>
      <c r="BD286" s="22">
        <v>0</v>
      </c>
      <c r="BE286" s="22">
        <v>0</v>
      </c>
      <c r="BF286" s="22">
        <v>0</v>
      </c>
      <c r="BG286" s="22">
        <v>0</v>
      </c>
      <c r="BH286" s="22">
        <f t="shared" si="268"/>
        <v>0</v>
      </c>
      <c r="BI286" s="22">
        <v>0</v>
      </c>
      <c r="BJ286" s="22">
        <f t="shared" si="269"/>
        <v>0</v>
      </c>
      <c r="BK286" s="22">
        <v>0</v>
      </c>
      <c r="BL286" s="22">
        <v>0</v>
      </c>
      <c r="BM286" s="22">
        <v>0</v>
      </c>
      <c r="BN286" s="22">
        <v>0</v>
      </c>
      <c r="BO286" s="22">
        <v>0</v>
      </c>
      <c r="BP286" s="22">
        <v>0</v>
      </c>
      <c r="BQ286" s="22">
        <v>0</v>
      </c>
      <c r="BR286" s="22">
        <v>0</v>
      </c>
      <c r="BS286" s="22">
        <v>0</v>
      </c>
      <c r="BT286" s="22">
        <v>0</v>
      </c>
      <c r="BU286" s="22">
        <f t="shared" si="270"/>
        <v>0</v>
      </c>
      <c r="BV286" s="22">
        <v>0</v>
      </c>
      <c r="BW286" s="22">
        <f>BX286+CK286+CI286</f>
        <v>0</v>
      </c>
      <c r="BX286" s="22">
        <f>BY286+CA286+CF286</f>
        <v>0</v>
      </c>
      <c r="BY286" s="22">
        <f t="shared" si="271"/>
        <v>0</v>
      </c>
      <c r="BZ286" s="22">
        <v>0</v>
      </c>
      <c r="CA286" s="22">
        <f t="shared" si="272"/>
        <v>0</v>
      </c>
      <c r="CB286" s="22">
        <v>0</v>
      </c>
      <c r="CC286" s="22">
        <v>0</v>
      </c>
      <c r="CD286" s="22">
        <v>0</v>
      </c>
      <c r="CE286" s="22">
        <v>0</v>
      </c>
      <c r="CF286" s="22">
        <f t="shared" si="273"/>
        <v>0</v>
      </c>
      <c r="CG286" s="22">
        <v>0</v>
      </c>
      <c r="CH286" s="22">
        <v>0</v>
      </c>
      <c r="CI286" s="22">
        <f t="shared" si="274"/>
        <v>0</v>
      </c>
      <c r="CJ286" s="22">
        <v>0</v>
      </c>
      <c r="CK286" s="22">
        <v>0</v>
      </c>
      <c r="CL286" s="22">
        <f>CM286</f>
        <v>0</v>
      </c>
      <c r="CM286" s="22">
        <f>CN286</f>
        <v>0</v>
      </c>
      <c r="CN286" s="22">
        <v>0</v>
      </c>
      <c r="CO286" s="22">
        <f t="shared" si="275"/>
        <v>65000000</v>
      </c>
      <c r="CP286" s="22">
        <f t="shared" si="276"/>
        <v>65000000</v>
      </c>
      <c r="CQ286" s="22">
        <v>0</v>
      </c>
      <c r="CR286" s="22">
        <v>65000000</v>
      </c>
    </row>
    <row r="287" spans="1:96" ht="12.75">
      <c r="A287" s="20"/>
      <c r="B287" s="20"/>
      <c r="C287" s="20"/>
      <c r="D287" s="21"/>
      <c r="E287" s="22">
        <f t="shared" si="258"/>
        <v>0</v>
      </c>
      <c r="F287" s="22">
        <f t="shared" si="259"/>
        <v>0</v>
      </c>
      <c r="G287" s="22">
        <f t="shared" si="260"/>
        <v>0</v>
      </c>
      <c r="H287" s="22"/>
      <c r="I287" s="22"/>
      <c r="J287" s="22">
        <f t="shared" si="261"/>
        <v>0</v>
      </c>
      <c r="K287" s="22"/>
      <c r="L287" s="22"/>
      <c r="M287" s="22"/>
      <c r="N287" s="22"/>
      <c r="O287" s="22"/>
      <c r="P287" s="22"/>
      <c r="Q287" s="22">
        <f t="shared" si="262"/>
        <v>0</v>
      </c>
      <c r="R287" s="22"/>
      <c r="S287" s="22"/>
      <c r="T287" s="22"/>
      <c r="U287" s="22"/>
      <c r="V287" s="22">
        <f t="shared" si="263"/>
        <v>0</v>
      </c>
      <c r="W287" s="22"/>
      <c r="X287" s="22"/>
      <c r="Y287" s="22"/>
      <c r="Z287" s="22"/>
      <c r="AA287" s="22"/>
      <c r="AB287" s="22"/>
      <c r="AC287" s="22"/>
      <c r="AD287" s="22"/>
      <c r="AE287" s="22">
        <f t="shared" si="264"/>
        <v>0</v>
      </c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>
        <f t="shared" si="265"/>
        <v>0</v>
      </c>
      <c r="AZ287" s="22">
        <f t="shared" si="266"/>
        <v>0</v>
      </c>
      <c r="BA287" s="22"/>
      <c r="BB287" s="22"/>
      <c r="BC287" s="22">
        <f t="shared" si="267"/>
        <v>0</v>
      </c>
      <c r="BD287" s="22"/>
      <c r="BE287" s="22"/>
      <c r="BF287" s="22"/>
      <c r="BG287" s="22"/>
      <c r="BH287" s="22">
        <f t="shared" si="268"/>
        <v>0</v>
      </c>
      <c r="BI287" s="22"/>
      <c r="BJ287" s="22">
        <f t="shared" si="269"/>
        <v>0</v>
      </c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>
        <f t="shared" si="270"/>
        <v>0</v>
      </c>
      <c r="BV287" s="22"/>
      <c r="BW287" s="22">
        <f>BX287+CK287+CI287</f>
        <v>0</v>
      </c>
      <c r="BX287" s="22">
        <f>BY287+CA287+CF287</f>
        <v>0</v>
      </c>
      <c r="BY287" s="22">
        <f t="shared" si="271"/>
        <v>0</v>
      </c>
      <c r="BZ287" s="22"/>
      <c r="CA287" s="22">
        <f t="shared" si="272"/>
        <v>0</v>
      </c>
      <c r="CB287" s="22"/>
      <c r="CC287" s="22"/>
      <c r="CD287" s="22"/>
      <c r="CE287" s="22"/>
      <c r="CF287" s="22">
        <f t="shared" si="273"/>
        <v>0</v>
      </c>
      <c r="CG287" s="22"/>
      <c r="CH287" s="22"/>
      <c r="CI287" s="22">
        <f t="shared" si="274"/>
        <v>0</v>
      </c>
      <c r="CJ287" s="22"/>
      <c r="CK287" s="22"/>
      <c r="CL287" s="22">
        <f>CM287</f>
        <v>0</v>
      </c>
      <c r="CM287" s="22">
        <f>CN287</f>
        <v>0</v>
      </c>
      <c r="CN287" s="22"/>
      <c r="CO287" s="22">
        <f t="shared" si="275"/>
        <v>0</v>
      </c>
      <c r="CP287" s="22">
        <f t="shared" si="276"/>
        <v>0</v>
      </c>
      <c r="CQ287" s="22"/>
      <c r="CR287" s="22"/>
    </row>
    <row r="288" spans="1:96" s="12" customFormat="1" ht="21" customHeight="1">
      <c r="A288" s="14" t="s">
        <v>317</v>
      </c>
      <c r="B288" s="14" t="s">
        <v>1</v>
      </c>
      <c r="C288" s="14" t="s">
        <v>1</v>
      </c>
      <c r="D288" s="24" t="s">
        <v>318</v>
      </c>
      <c r="E288" s="16">
        <f t="shared" si="258"/>
        <v>313549327</v>
      </c>
      <c r="F288" s="16">
        <f aca="true" t="shared" si="281" ref="F288:BQ288">F289+F291+F293+F295+F297</f>
        <v>133719663</v>
      </c>
      <c r="G288" s="16">
        <f t="shared" si="281"/>
        <v>76029453</v>
      </c>
      <c r="H288" s="16">
        <f t="shared" si="281"/>
        <v>0</v>
      </c>
      <c r="I288" s="16">
        <f t="shared" si="281"/>
        <v>0</v>
      </c>
      <c r="J288" s="16">
        <f t="shared" si="281"/>
        <v>7756200</v>
      </c>
      <c r="K288" s="16">
        <f t="shared" si="281"/>
        <v>0</v>
      </c>
      <c r="L288" s="16">
        <f t="shared" si="281"/>
        <v>2851760</v>
      </c>
      <c r="M288" s="16">
        <f t="shared" si="281"/>
        <v>0</v>
      </c>
      <c r="N288" s="16">
        <f t="shared" si="281"/>
        <v>0</v>
      </c>
      <c r="O288" s="16">
        <f t="shared" si="281"/>
        <v>0</v>
      </c>
      <c r="P288" s="16">
        <f t="shared" si="281"/>
        <v>4904440</v>
      </c>
      <c r="Q288" s="16">
        <f t="shared" si="281"/>
        <v>0</v>
      </c>
      <c r="R288" s="16">
        <f t="shared" si="281"/>
        <v>0</v>
      </c>
      <c r="S288" s="16">
        <f t="shared" si="281"/>
        <v>0</v>
      </c>
      <c r="T288" s="16">
        <f t="shared" si="281"/>
        <v>0</v>
      </c>
      <c r="U288" s="16">
        <f t="shared" si="281"/>
        <v>0</v>
      </c>
      <c r="V288" s="16">
        <f t="shared" si="281"/>
        <v>0</v>
      </c>
      <c r="W288" s="16">
        <f t="shared" si="281"/>
        <v>0</v>
      </c>
      <c r="X288" s="16">
        <f t="shared" si="281"/>
        <v>0</v>
      </c>
      <c r="Y288" s="16">
        <f t="shared" si="281"/>
        <v>0</v>
      </c>
      <c r="Z288" s="16">
        <f t="shared" si="281"/>
        <v>0</v>
      </c>
      <c r="AA288" s="16">
        <f t="shared" si="281"/>
        <v>0</v>
      </c>
      <c r="AB288" s="16">
        <f t="shared" si="281"/>
        <v>0</v>
      </c>
      <c r="AC288" s="16">
        <f t="shared" si="281"/>
        <v>0</v>
      </c>
      <c r="AD288" s="16">
        <f t="shared" si="281"/>
        <v>0</v>
      </c>
      <c r="AE288" s="16">
        <f t="shared" si="281"/>
        <v>68273253</v>
      </c>
      <c r="AF288" s="16">
        <f t="shared" si="281"/>
        <v>0</v>
      </c>
      <c r="AG288" s="16">
        <f t="shared" si="281"/>
        <v>0</v>
      </c>
      <c r="AH288" s="16">
        <f t="shared" si="281"/>
        <v>0</v>
      </c>
      <c r="AI288" s="16">
        <f t="shared" si="281"/>
        <v>0</v>
      </c>
      <c r="AJ288" s="16">
        <f t="shared" si="281"/>
        <v>0</v>
      </c>
      <c r="AK288" s="16">
        <f t="shared" si="281"/>
        <v>0</v>
      </c>
      <c r="AL288" s="16">
        <f t="shared" si="281"/>
        <v>0</v>
      </c>
      <c r="AM288" s="16">
        <f t="shared" si="281"/>
        <v>0</v>
      </c>
      <c r="AN288" s="16">
        <f t="shared" si="281"/>
        <v>0</v>
      </c>
      <c r="AO288" s="16">
        <f t="shared" si="281"/>
        <v>0</v>
      </c>
      <c r="AP288" s="16">
        <f t="shared" si="281"/>
        <v>0</v>
      </c>
      <c r="AQ288" s="16">
        <f t="shared" si="281"/>
        <v>0</v>
      </c>
      <c r="AR288" s="16">
        <f t="shared" si="281"/>
        <v>0</v>
      </c>
      <c r="AS288" s="16">
        <f t="shared" si="281"/>
        <v>0</v>
      </c>
      <c r="AT288" s="16">
        <f t="shared" si="281"/>
        <v>0</v>
      </c>
      <c r="AU288" s="16">
        <f t="shared" si="281"/>
        <v>0</v>
      </c>
      <c r="AV288" s="16">
        <f t="shared" si="281"/>
        <v>0</v>
      </c>
      <c r="AW288" s="16">
        <f t="shared" si="281"/>
        <v>0</v>
      </c>
      <c r="AX288" s="16">
        <f t="shared" si="281"/>
        <v>68273253</v>
      </c>
      <c r="AY288" s="16">
        <f t="shared" si="281"/>
        <v>57690210</v>
      </c>
      <c r="AZ288" s="16">
        <f t="shared" si="281"/>
        <v>0</v>
      </c>
      <c r="BA288" s="16">
        <f t="shared" si="281"/>
        <v>0</v>
      </c>
      <c r="BB288" s="16">
        <f t="shared" si="281"/>
        <v>0</v>
      </c>
      <c r="BC288" s="16">
        <f t="shared" si="281"/>
        <v>4597718</v>
      </c>
      <c r="BD288" s="16">
        <f t="shared" si="281"/>
        <v>0</v>
      </c>
      <c r="BE288" s="16">
        <f t="shared" si="281"/>
        <v>0</v>
      </c>
      <c r="BF288" s="16">
        <f t="shared" si="281"/>
        <v>4597718</v>
      </c>
      <c r="BG288" s="16">
        <f t="shared" si="281"/>
        <v>0</v>
      </c>
      <c r="BH288" s="16">
        <f t="shared" si="281"/>
        <v>0</v>
      </c>
      <c r="BI288" s="16">
        <f t="shared" si="281"/>
        <v>0</v>
      </c>
      <c r="BJ288" s="16">
        <f t="shared" si="281"/>
        <v>53092492</v>
      </c>
      <c r="BK288" s="16">
        <f t="shared" si="281"/>
        <v>0</v>
      </c>
      <c r="BL288" s="16">
        <f t="shared" si="281"/>
        <v>0</v>
      </c>
      <c r="BM288" s="16">
        <f t="shared" si="281"/>
        <v>0</v>
      </c>
      <c r="BN288" s="16">
        <f t="shared" si="281"/>
        <v>0</v>
      </c>
      <c r="BO288" s="16">
        <f t="shared" si="281"/>
        <v>0</v>
      </c>
      <c r="BP288" s="16">
        <f t="shared" si="281"/>
        <v>0</v>
      </c>
      <c r="BQ288" s="16">
        <f t="shared" si="281"/>
        <v>0</v>
      </c>
      <c r="BR288" s="16">
        <f aca="true" t="shared" si="282" ref="BR288:CR288">BR289+BR291+BR293+BR295+BR297</f>
        <v>0</v>
      </c>
      <c r="BS288" s="16">
        <f t="shared" si="282"/>
        <v>0</v>
      </c>
      <c r="BT288" s="16">
        <f t="shared" si="282"/>
        <v>53092492</v>
      </c>
      <c r="BU288" s="16">
        <f t="shared" si="282"/>
        <v>0</v>
      </c>
      <c r="BV288" s="16">
        <f t="shared" si="282"/>
        <v>0</v>
      </c>
      <c r="BW288" s="16">
        <f t="shared" si="282"/>
        <v>179829664</v>
      </c>
      <c r="BX288" s="16">
        <f t="shared" si="282"/>
        <v>178829664</v>
      </c>
      <c r="BY288" s="16">
        <f t="shared" si="282"/>
        <v>28829664</v>
      </c>
      <c r="BZ288" s="16">
        <f t="shared" si="282"/>
        <v>28829664</v>
      </c>
      <c r="CA288" s="16">
        <f t="shared" si="272"/>
        <v>82177000</v>
      </c>
      <c r="CB288" s="16">
        <f t="shared" si="282"/>
        <v>4673906</v>
      </c>
      <c r="CC288" s="16">
        <f t="shared" si="282"/>
        <v>47617601</v>
      </c>
      <c r="CD288" s="16">
        <f t="shared" si="282"/>
        <v>0</v>
      </c>
      <c r="CE288" s="16">
        <f t="shared" si="282"/>
        <v>29885493</v>
      </c>
      <c r="CF288" s="16">
        <f t="shared" si="282"/>
        <v>67823000</v>
      </c>
      <c r="CG288" s="16">
        <f t="shared" si="282"/>
        <v>67823000</v>
      </c>
      <c r="CH288" s="16">
        <f t="shared" si="282"/>
        <v>0</v>
      </c>
      <c r="CI288" s="16">
        <f t="shared" si="282"/>
        <v>0</v>
      </c>
      <c r="CJ288" s="16">
        <f t="shared" si="282"/>
        <v>0</v>
      </c>
      <c r="CK288" s="16">
        <f t="shared" si="282"/>
        <v>1000000</v>
      </c>
      <c r="CL288" s="16">
        <f t="shared" si="282"/>
        <v>0</v>
      </c>
      <c r="CM288" s="16">
        <f t="shared" si="282"/>
        <v>0</v>
      </c>
      <c r="CN288" s="16">
        <f t="shared" si="282"/>
        <v>0</v>
      </c>
      <c r="CO288" s="16">
        <f t="shared" si="282"/>
        <v>0</v>
      </c>
      <c r="CP288" s="16">
        <f t="shared" si="282"/>
        <v>0</v>
      </c>
      <c r="CQ288" s="16">
        <f t="shared" si="282"/>
        <v>0</v>
      </c>
      <c r="CR288" s="16">
        <f t="shared" si="282"/>
        <v>0</v>
      </c>
    </row>
    <row r="289" spans="1:96" s="12" customFormat="1" ht="12.75">
      <c r="A289" s="17" t="s">
        <v>319</v>
      </c>
      <c r="B289" s="17" t="s">
        <v>7</v>
      </c>
      <c r="C289" s="17" t="s">
        <v>1</v>
      </c>
      <c r="D289" s="18" t="s">
        <v>320</v>
      </c>
      <c r="E289" s="19">
        <f t="shared" si="258"/>
        <v>4597718</v>
      </c>
      <c r="F289" s="19">
        <f aca="true" t="shared" si="283" ref="F289:BQ289">F290</f>
        <v>4597718</v>
      </c>
      <c r="G289" s="19">
        <f t="shared" si="283"/>
        <v>0</v>
      </c>
      <c r="H289" s="19">
        <f t="shared" si="283"/>
        <v>0</v>
      </c>
      <c r="I289" s="19">
        <f t="shared" si="283"/>
        <v>0</v>
      </c>
      <c r="J289" s="19">
        <f t="shared" si="283"/>
        <v>0</v>
      </c>
      <c r="K289" s="19">
        <f t="shared" si="283"/>
        <v>0</v>
      </c>
      <c r="L289" s="19">
        <f t="shared" si="283"/>
        <v>0</v>
      </c>
      <c r="M289" s="19">
        <f t="shared" si="283"/>
        <v>0</v>
      </c>
      <c r="N289" s="19">
        <f t="shared" si="283"/>
        <v>0</v>
      </c>
      <c r="O289" s="19">
        <f t="shared" si="283"/>
        <v>0</v>
      </c>
      <c r="P289" s="19">
        <f t="shared" si="283"/>
        <v>0</v>
      </c>
      <c r="Q289" s="19">
        <f t="shared" si="283"/>
        <v>0</v>
      </c>
      <c r="R289" s="19">
        <f t="shared" si="283"/>
        <v>0</v>
      </c>
      <c r="S289" s="19">
        <f t="shared" si="283"/>
        <v>0</v>
      </c>
      <c r="T289" s="19">
        <f t="shared" si="283"/>
        <v>0</v>
      </c>
      <c r="U289" s="19">
        <f t="shared" si="283"/>
        <v>0</v>
      </c>
      <c r="V289" s="19">
        <f t="shared" si="283"/>
        <v>0</v>
      </c>
      <c r="W289" s="19">
        <f t="shared" si="283"/>
        <v>0</v>
      </c>
      <c r="X289" s="19">
        <f t="shared" si="283"/>
        <v>0</v>
      </c>
      <c r="Y289" s="19">
        <f t="shared" si="283"/>
        <v>0</v>
      </c>
      <c r="Z289" s="19">
        <f t="shared" si="283"/>
        <v>0</v>
      </c>
      <c r="AA289" s="19">
        <f t="shared" si="283"/>
        <v>0</v>
      </c>
      <c r="AB289" s="19">
        <f t="shared" si="283"/>
        <v>0</v>
      </c>
      <c r="AC289" s="19">
        <f t="shared" si="283"/>
        <v>0</v>
      </c>
      <c r="AD289" s="19">
        <f t="shared" si="283"/>
        <v>0</v>
      </c>
      <c r="AE289" s="19">
        <f t="shared" si="283"/>
        <v>0</v>
      </c>
      <c r="AF289" s="19">
        <f t="shared" si="283"/>
        <v>0</v>
      </c>
      <c r="AG289" s="19">
        <f t="shared" si="283"/>
        <v>0</v>
      </c>
      <c r="AH289" s="19">
        <f t="shared" si="283"/>
        <v>0</v>
      </c>
      <c r="AI289" s="19">
        <f t="shared" si="283"/>
        <v>0</v>
      </c>
      <c r="AJ289" s="19">
        <f t="shared" si="283"/>
        <v>0</v>
      </c>
      <c r="AK289" s="19">
        <f t="shared" si="283"/>
        <v>0</v>
      </c>
      <c r="AL289" s="19">
        <f t="shared" si="283"/>
        <v>0</v>
      </c>
      <c r="AM289" s="19">
        <f t="shared" si="283"/>
        <v>0</v>
      </c>
      <c r="AN289" s="19">
        <f t="shared" si="283"/>
        <v>0</v>
      </c>
      <c r="AO289" s="19">
        <f t="shared" si="283"/>
        <v>0</v>
      </c>
      <c r="AP289" s="19">
        <f t="shared" si="283"/>
        <v>0</v>
      </c>
      <c r="AQ289" s="19">
        <f t="shared" si="283"/>
        <v>0</v>
      </c>
      <c r="AR289" s="19">
        <f t="shared" si="283"/>
        <v>0</v>
      </c>
      <c r="AS289" s="19">
        <f t="shared" si="283"/>
        <v>0</v>
      </c>
      <c r="AT289" s="19">
        <f t="shared" si="283"/>
        <v>0</v>
      </c>
      <c r="AU289" s="19">
        <f t="shared" si="283"/>
        <v>0</v>
      </c>
      <c r="AV289" s="19">
        <f t="shared" si="283"/>
        <v>0</v>
      </c>
      <c r="AW289" s="19">
        <f t="shared" si="283"/>
        <v>0</v>
      </c>
      <c r="AX289" s="19">
        <f t="shared" si="283"/>
        <v>0</v>
      </c>
      <c r="AY289" s="19">
        <f t="shared" si="283"/>
        <v>4597718</v>
      </c>
      <c r="AZ289" s="19">
        <f t="shared" si="283"/>
        <v>0</v>
      </c>
      <c r="BA289" s="19">
        <f t="shared" si="283"/>
        <v>0</v>
      </c>
      <c r="BB289" s="19">
        <f t="shared" si="283"/>
        <v>0</v>
      </c>
      <c r="BC289" s="19">
        <f t="shared" si="283"/>
        <v>4597718</v>
      </c>
      <c r="BD289" s="19">
        <f t="shared" si="283"/>
        <v>0</v>
      </c>
      <c r="BE289" s="19">
        <f t="shared" si="283"/>
        <v>0</v>
      </c>
      <c r="BF289" s="19">
        <f t="shared" si="283"/>
        <v>4597718</v>
      </c>
      <c r="BG289" s="19">
        <f t="shared" si="283"/>
        <v>0</v>
      </c>
      <c r="BH289" s="19">
        <f t="shared" si="283"/>
        <v>0</v>
      </c>
      <c r="BI289" s="19">
        <f t="shared" si="283"/>
        <v>0</v>
      </c>
      <c r="BJ289" s="19">
        <f t="shared" si="283"/>
        <v>0</v>
      </c>
      <c r="BK289" s="19">
        <f t="shared" si="283"/>
        <v>0</v>
      </c>
      <c r="BL289" s="19">
        <f t="shared" si="283"/>
        <v>0</v>
      </c>
      <c r="BM289" s="19">
        <f t="shared" si="283"/>
        <v>0</v>
      </c>
      <c r="BN289" s="19">
        <f t="shared" si="283"/>
        <v>0</v>
      </c>
      <c r="BO289" s="19">
        <f t="shared" si="283"/>
        <v>0</v>
      </c>
      <c r="BP289" s="19">
        <f t="shared" si="283"/>
        <v>0</v>
      </c>
      <c r="BQ289" s="19">
        <f t="shared" si="283"/>
        <v>0</v>
      </c>
      <c r="BR289" s="19">
        <f aca="true" t="shared" si="284" ref="BR289:CR289">BR290</f>
        <v>0</v>
      </c>
      <c r="BS289" s="19">
        <f t="shared" si="284"/>
        <v>0</v>
      </c>
      <c r="BT289" s="19">
        <f t="shared" si="284"/>
        <v>0</v>
      </c>
      <c r="BU289" s="19">
        <f t="shared" si="284"/>
        <v>0</v>
      </c>
      <c r="BV289" s="19">
        <f t="shared" si="284"/>
        <v>0</v>
      </c>
      <c r="BW289" s="19">
        <f t="shared" si="284"/>
        <v>0</v>
      </c>
      <c r="BX289" s="19">
        <f t="shared" si="284"/>
        <v>0</v>
      </c>
      <c r="BY289" s="19">
        <f t="shared" si="284"/>
        <v>0</v>
      </c>
      <c r="BZ289" s="19">
        <f t="shared" si="284"/>
        <v>0</v>
      </c>
      <c r="CA289" s="19">
        <f t="shared" si="272"/>
        <v>0</v>
      </c>
      <c r="CB289" s="19">
        <f t="shared" si="284"/>
        <v>0</v>
      </c>
      <c r="CC289" s="19">
        <f t="shared" si="284"/>
        <v>0</v>
      </c>
      <c r="CD289" s="19">
        <f t="shared" si="284"/>
        <v>0</v>
      </c>
      <c r="CE289" s="19">
        <f t="shared" si="284"/>
        <v>0</v>
      </c>
      <c r="CF289" s="19">
        <f t="shared" si="284"/>
        <v>0</v>
      </c>
      <c r="CG289" s="19">
        <f t="shared" si="284"/>
        <v>0</v>
      </c>
      <c r="CH289" s="19">
        <f t="shared" si="284"/>
        <v>0</v>
      </c>
      <c r="CI289" s="19">
        <f t="shared" si="284"/>
        <v>0</v>
      </c>
      <c r="CJ289" s="19">
        <f t="shared" si="284"/>
        <v>0</v>
      </c>
      <c r="CK289" s="19">
        <f t="shared" si="284"/>
        <v>0</v>
      </c>
      <c r="CL289" s="19">
        <f t="shared" si="284"/>
        <v>0</v>
      </c>
      <c r="CM289" s="19">
        <f t="shared" si="284"/>
        <v>0</v>
      </c>
      <c r="CN289" s="19">
        <f t="shared" si="284"/>
        <v>0</v>
      </c>
      <c r="CO289" s="19">
        <f t="shared" si="284"/>
        <v>0</v>
      </c>
      <c r="CP289" s="19">
        <f t="shared" si="284"/>
        <v>0</v>
      </c>
      <c r="CQ289" s="19">
        <f t="shared" si="284"/>
        <v>0</v>
      </c>
      <c r="CR289" s="19">
        <f t="shared" si="284"/>
        <v>0</v>
      </c>
    </row>
    <row r="290" spans="1:96" ht="12.75">
      <c r="A290" s="20" t="s">
        <v>1</v>
      </c>
      <c r="B290" s="20" t="s">
        <v>1</v>
      </c>
      <c r="C290" s="20" t="s">
        <v>321</v>
      </c>
      <c r="D290" s="23" t="s">
        <v>320</v>
      </c>
      <c r="E290" s="22">
        <f t="shared" si="258"/>
        <v>4597718</v>
      </c>
      <c r="F290" s="22">
        <f t="shared" si="259"/>
        <v>4597718</v>
      </c>
      <c r="G290" s="22">
        <f t="shared" si="260"/>
        <v>0</v>
      </c>
      <c r="H290" s="22">
        <v>0</v>
      </c>
      <c r="I290" s="22">
        <v>0</v>
      </c>
      <c r="J290" s="22">
        <f t="shared" si="261"/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f t="shared" si="262"/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f t="shared" si="263"/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f t="shared" si="264"/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0</v>
      </c>
      <c r="AT290" s="22">
        <v>0</v>
      </c>
      <c r="AU290" s="22">
        <v>0</v>
      </c>
      <c r="AV290" s="22">
        <v>0</v>
      </c>
      <c r="AW290" s="22">
        <v>0</v>
      </c>
      <c r="AX290" s="22">
        <v>0</v>
      </c>
      <c r="AY290" s="22">
        <f t="shared" si="265"/>
        <v>4597718</v>
      </c>
      <c r="AZ290" s="22">
        <f t="shared" si="266"/>
        <v>0</v>
      </c>
      <c r="BA290" s="22">
        <v>0</v>
      </c>
      <c r="BB290" s="22">
        <v>0</v>
      </c>
      <c r="BC290" s="22">
        <f t="shared" si="267"/>
        <v>4597718</v>
      </c>
      <c r="BD290" s="22">
        <v>0</v>
      </c>
      <c r="BE290" s="22">
        <v>0</v>
      </c>
      <c r="BF290" s="22">
        <v>4597718</v>
      </c>
      <c r="BG290" s="22">
        <v>0</v>
      </c>
      <c r="BH290" s="22">
        <f t="shared" si="268"/>
        <v>0</v>
      </c>
      <c r="BI290" s="22">
        <v>0</v>
      </c>
      <c r="BJ290" s="22">
        <f t="shared" si="269"/>
        <v>0</v>
      </c>
      <c r="BK290" s="22">
        <v>0</v>
      </c>
      <c r="BL290" s="22">
        <v>0</v>
      </c>
      <c r="BM290" s="22">
        <v>0</v>
      </c>
      <c r="BN290" s="22">
        <v>0</v>
      </c>
      <c r="BO290" s="22">
        <v>0</v>
      </c>
      <c r="BP290" s="22">
        <v>0</v>
      </c>
      <c r="BQ290" s="22">
        <v>0</v>
      </c>
      <c r="BR290" s="22">
        <v>0</v>
      </c>
      <c r="BS290" s="22">
        <v>0</v>
      </c>
      <c r="BT290" s="22">
        <v>0</v>
      </c>
      <c r="BU290" s="22">
        <f t="shared" si="270"/>
        <v>0</v>
      </c>
      <c r="BV290" s="22">
        <v>0</v>
      </c>
      <c r="BW290" s="22">
        <f>BX290+CK290+CI290</f>
        <v>0</v>
      </c>
      <c r="BX290" s="22">
        <f>BY290+CA290+CF290</f>
        <v>0</v>
      </c>
      <c r="BY290" s="22">
        <f t="shared" si="271"/>
        <v>0</v>
      </c>
      <c r="BZ290" s="22">
        <v>0</v>
      </c>
      <c r="CA290" s="22">
        <f t="shared" si="272"/>
        <v>0</v>
      </c>
      <c r="CB290" s="22">
        <v>0</v>
      </c>
      <c r="CC290" s="22">
        <v>0</v>
      </c>
      <c r="CD290" s="22">
        <v>0</v>
      </c>
      <c r="CE290" s="22">
        <v>0</v>
      </c>
      <c r="CF290" s="22">
        <f t="shared" si="273"/>
        <v>0</v>
      </c>
      <c r="CG290" s="22">
        <v>0</v>
      </c>
      <c r="CH290" s="22">
        <v>0</v>
      </c>
      <c r="CI290" s="22">
        <f t="shared" si="274"/>
        <v>0</v>
      </c>
      <c r="CJ290" s="22">
        <v>0</v>
      </c>
      <c r="CK290" s="22">
        <v>0</v>
      </c>
      <c r="CL290" s="22">
        <f>CM290</f>
        <v>0</v>
      </c>
      <c r="CM290" s="22">
        <f>CN290</f>
        <v>0</v>
      </c>
      <c r="CN290" s="22">
        <v>0</v>
      </c>
      <c r="CO290" s="22">
        <f t="shared" si="275"/>
        <v>0</v>
      </c>
      <c r="CP290" s="22">
        <f t="shared" si="276"/>
        <v>0</v>
      </c>
      <c r="CQ290" s="22">
        <v>0</v>
      </c>
      <c r="CR290" s="22">
        <v>0</v>
      </c>
    </row>
    <row r="291" spans="1:96" s="12" customFormat="1" ht="12.75">
      <c r="A291" s="17" t="s">
        <v>319</v>
      </c>
      <c r="B291" s="17" t="s">
        <v>49</v>
      </c>
      <c r="C291" s="17" t="s">
        <v>1</v>
      </c>
      <c r="D291" s="18" t="s">
        <v>322</v>
      </c>
      <c r="E291" s="19">
        <f t="shared" si="258"/>
        <v>68273253</v>
      </c>
      <c r="F291" s="19">
        <f aca="true" t="shared" si="285" ref="F291:BQ291">F292</f>
        <v>68273253</v>
      </c>
      <c r="G291" s="19">
        <f t="shared" si="285"/>
        <v>68273253</v>
      </c>
      <c r="H291" s="19">
        <f t="shared" si="285"/>
        <v>0</v>
      </c>
      <c r="I291" s="19">
        <f t="shared" si="285"/>
        <v>0</v>
      </c>
      <c r="J291" s="19">
        <f t="shared" si="285"/>
        <v>0</v>
      </c>
      <c r="K291" s="19">
        <f t="shared" si="285"/>
        <v>0</v>
      </c>
      <c r="L291" s="19">
        <f t="shared" si="285"/>
        <v>0</v>
      </c>
      <c r="M291" s="19">
        <f t="shared" si="285"/>
        <v>0</v>
      </c>
      <c r="N291" s="19">
        <f t="shared" si="285"/>
        <v>0</v>
      </c>
      <c r="O291" s="19">
        <f t="shared" si="285"/>
        <v>0</v>
      </c>
      <c r="P291" s="19">
        <f t="shared" si="285"/>
        <v>0</v>
      </c>
      <c r="Q291" s="19">
        <f t="shared" si="285"/>
        <v>0</v>
      </c>
      <c r="R291" s="19">
        <f t="shared" si="285"/>
        <v>0</v>
      </c>
      <c r="S291" s="19">
        <f t="shared" si="285"/>
        <v>0</v>
      </c>
      <c r="T291" s="19">
        <f t="shared" si="285"/>
        <v>0</v>
      </c>
      <c r="U291" s="19">
        <f t="shared" si="285"/>
        <v>0</v>
      </c>
      <c r="V291" s="19">
        <f t="shared" si="285"/>
        <v>0</v>
      </c>
      <c r="W291" s="19">
        <f t="shared" si="285"/>
        <v>0</v>
      </c>
      <c r="X291" s="19">
        <f t="shared" si="285"/>
        <v>0</v>
      </c>
      <c r="Y291" s="19">
        <f t="shared" si="285"/>
        <v>0</v>
      </c>
      <c r="Z291" s="19">
        <f t="shared" si="285"/>
        <v>0</v>
      </c>
      <c r="AA291" s="19">
        <f t="shared" si="285"/>
        <v>0</v>
      </c>
      <c r="AB291" s="19">
        <f t="shared" si="285"/>
        <v>0</v>
      </c>
      <c r="AC291" s="19">
        <f t="shared" si="285"/>
        <v>0</v>
      </c>
      <c r="AD291" s="19">
        <f t="shared" si="285"/>
        <v>0</v>
      </c>
      <c r="AE291" s="19">
        <f t="shared" si="285"/>
        <v>68273253</v>
      </c>
      <c r="AF291" s="19">
        <f t="shared" si="285"/>
        <v>0</v>
      </c>
      <c r="AG291" s="19">
        <f t="shared" si="285"/>
        <v>0</v>
      </c>
      <c r="AH291" s="19">
        <f t="shared" si="285"/>
        <v>0</v>
      </c>
      <c r="AI291" s="19">
        <f t="shared" si="285"/>
        <v>0</v>
      </c>
      <c r="AJ291" s="19">
        <f t="shared" si="285"/>
        <v>0</v>
      </c>
      <c r="AK291" s="19">
        <f t="shared" si="285"/>
        <v>0</v>
      </c>
      <c r="AL291" s="19">
        <f t="shared" si="285"/>
        <v>0</v>
      </c>
      <c r="AM291" s="19">
        <f t="shared" si="285"/>
        <v>0</v>
      </c>
      <c r="AN291" s="19">
        <f t="shared" si="285"/>
        <v>0</v>
      </c>
      <c r="AO291" s="19">
        <f t="shared" si="285"/>
        <v>0</v>
      </c>
      <c r="AP291" s="19">
        <f t="shared" si="285"/>
        <v>0</v>
      </c>
      <c r="AQ291" s="19">
        <f t="shared" si="285"/>
        <v>0</v>
      </c>
      <c r="AR291" s="19">
        <f t="shared" si="285"/>
        <v>0</v>
      </c>
      <c r="AS291" s="19">
        <f t="shared" si="285"/>
        <v>0</v>
      </c>
      <c r="AT291" s="19">
        <f t="shared" si="285"/>
        <v>0</v>
      </c>
      <c r="AU291" s="19">
        <f t="shared" si="285"/>
        <v>0</v>
      </c>
      <c r="AV291" s="19">
        <f t="shared" si="285"/>
        <v>0</v>
      </c>
      <c r="AW291" s="19">
        <f t="shared" si="285"/>
        <v>0</v>
      </c>
      <c r="AX291" s="19">
        <f t="shared" si="285"/>
        <v>68273253</v>
      </c>
      <c r="AY291" s="19">
        <f t="shared" si="285"/>
        <v>0</v>
      </c>
      <c r="AZ291" s="19">
        <f t="shared" si="285"/>
        <v>0</v>
      </c>
      <c r="BA291" s="19">
        <f t="shared" si="285"/>
        <v>0</v>
      </c>
      <c r="BB291" s="19">
        <f t="shared" si="285"/>
        <v>0</v>
      </c>
      <c r="BC291" s="19">
        <f t="shared" si="285"/>
        <v>0</v>
      </c>
      <c r="BD291" s="19">
        <f t="shared" si="285"/>
        <v>0</v>
      </c>
      <c r="BE291" s="19">
        <f t="shared" si="285"/>
        <v>0</v>
      </c>
      <c r="BF291" s="19">
        <f t="shared" si="285"/>
        <v>0</v>
      </c>
      <c r="BG291" s="19">
        <f t="shared" si="285"/>
        <v>0</v>
      </c>
      <c r="BH291" s="19">
        <f t="shared" si="285"/>
        <v>0</v>
      </c>
      <c r="BI291" s="19">
        <f t="shared" si="285"/>
        <v>0</v>
      </c>
      <c r="BJ291" s="19">
        <f t="shared" si="285"/>
        <v>0</v>
      </c>
      <c r="BK291" s="19">
        <f t="shared" si="285"/>
        <v>0</v>
      </c>
      <c r="BL291" s="19">
        <f t="shared" si="285"/>
        <v>0</v>
      </c>
      <c r="BM291" s="19">
        <f t="shared" si="285"/>
        <v>0</v>
      </c>
      <c r="BN291" s="19">
        <f t="shared" si="285"/>
        <v>0</v>
      </c>
      <c r="BO291" s="19">
        <f t="shared" si="285"/>
        <v>0</v>
      </c>
      <c r="BP291" s="19">
        <f t="shared" si="285"/>
        <v>0</v>
      </c>
      <c r="BQ291" s="19">
        <f t="shared" si="285"/>
        <v>0</v>
      </c>
      <c r="BR291" s="19">
        <f aca="true" t="shared" si="286" ref="BR291:CR291">BR292</f>
        <v>0</v>
      </c>
      <c r="BS291" s="19">
        <f t="shared" si="286"/>
        <v>0</v>
      </c>
      <c r="BT291" s="19">
        <f t="shared" si="286"/>
        <v>0</v>
      </c>
      <c r="BU291" s="19">
        <f t="shared" si="286"/>
        <v>0</v>
      </c>
      <c r="BV291" s="19">
        <f t="shared" si="286"/>
        <v>0</v>
      </c>
      <c r="BW291" s="19">
        <f t="shared" si="286"/>
        <v>0</v>
      </c>
      <c r="BX291" s="19">
        <f t="shared" si="286"/>
        <v>0</v>
      </c>
      <c r="BY291" s="19">
        <f t="shared" si="286"/>
        <v>0</v>
      </c>
      <c r="BZ291" s="19">
        <f t="shared" si="286"/>
        <v>0</v>
      </c>
      <c r="CA291" s="19">
        <f t="shared" si="272"/>
        <v>0</v>
      </c>
      <c r="CB291" s="19">
        <f t="shared" si="286"/>
        <v>0</v>
      </c>
      <c r="CC291" s="19">
        <f t="shared" si="286"/>
        <v>0</v>
      </c>
      <c r="CD291" s="19">
        <f t="shared" si="286"/>
        <v>0</v>
      </c>
      <c r="CE291" s="19">
        <f t="shared" si="286"/>
        <v>0</v>
      </c>
      <c r="CF291" s="19">
        <f t="shared" si="286"/>
        <v>0</v>
      </c>
      <c r="CG291" s="19">
        <f t="shared" si="286"/>
        <v>0</v>
      </c>
      <c r="CH291" s="19">
        <f t="shared" si="286"/>
        <v>0</v>
      </c>
      <c r="CI291" s="19">
        <f t="shared" si="286"/>
        <v>0</v>
      </c>
      <c r="CJ291" s="19">
        <f t="shared" si="286"/>
        <v>0</v>
      </c>
      <c r="CK291" s="19">
        <f t="shared" si="286"/>
        <v>0</v>
      </c>
      <c r="CL291" s="19">
        <f t="shared" si="286"/>
        <v>0</v>
      </c>
      <c r="CM291" s="19">
        <f t="shared" si="286"/>
        <v>0</v>
      </c>
      <c r="CN291" s="19">
        <f t="shared" si="286"/>
        <v>0</v>
      </c>
      <c r="CO291" s="19">
        <f t="shared" si="286"/>
        <v>0</v>
      </c>
      <c r="CP291" s="19">
        <f t="shared" si="286"/>
        <v>0</v>
      </c>
      <c r="CQ291" s="19">
        <f t="shared" si="286"/>
        <v>0</v>
      </c>
      <c r="CR291" s="19">
        <f t="shared" si="286"/>
        <v>0</v>
      </c>
    </row>
    <row r="292" spans="1:96" ht="12.75">
      <c r="A292" s="20" t="s">
        <v>1</v>
      </c>
      <c r="B292" s="20" t="s">
        <v>1</v>
      </c>
      <c r="C292" s="20" t="s">
        <v>216</v>
      </c>
      <c r="D292" s="23" t="s">
        <v>322</v>
      </c>
      <c r="E292" s="22">
        <f t="shared" si="258"/>
        <v>68273253</v>
      </c>
      <c r="F292" s="22">
        <f t="shared" si="259"/>
        <v>68273253</v>
      </c>
      <c r="G292" s="22">
        <f t="shared" si="260"/>
        <v>68273253</v>
      </c>
      <c r="H292" s="22">
        <v>0</v>
      </c>
      <c r="I292" s="22">
        <v>0</v>
      </c>
      <c r="J292" s="22">
        <f t="shared" si="261"/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f t="shared" si="262"/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f t="shared" si="263"/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f t="shared" si="264"/>
        <v>68273253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0</v>
      </c>
      <c r="AV292" s="22">
        <v>0</v>
      </c>
      <c r="AW292" s="22">
        <v>0</v>
      </c>
      <c r="AX292" s="22">
        <f>55963995+12309258</f>
        <v>68273253</v>
      </c>
      <c r="AY292" s="22">
        <f t="shared" si="265"/>
        <v>0</v>
      </c>
      <c r="AZ292" s="22">
        <f t="shared" si="266"/>
        <v>0</v>
      </c>
      <c r="BA292" s="22">
        <v>0</v>
      </c>
      <c r="BB292" s="22">
        <v>0</v>
      </c>
      <c r="BC292" s="22">
        <f t="shared" si="267"/>
        <v>0</v>
      </c>
      <c r="BD292" s="22">
        <v>0</v>
      </c>
      <c r="BE292" s="22">
        <v>0</v>
      </c>
      <c r="BF292" s="22">
        <v>0</v>
      </c>
      <c r="BG292" s="22">
        <v>0</v>
      </c>
      <c r="BH292" s="22">
        <f t="shared" si="268"/>
        <v>0</v>
      </c>
      <c r="BI292" s="22">
        <v>0</v>
      </c>
      <c r="BJ292" s="22">
        <f t="shared" si="269"/>
        <v>0</v>
      </c>
      <c r="BK292" s="22">
        <v>0</v>
      </c>
      <c r="BL292" s="22">
        <v>0</v>
      </c>
      <c r="BM292" s="22">
        <v>0</v>
      </c>
      <c r="BN292" s="22">
        <v>0</v>
      </c>
      <c r="BO292" s="22">
        <v>0</v>
      </c>
      <c r="BP292" s="22">
        <v>0</v>
      </c>
      <c r="BQ292" s="22">
        <v>0</v>
      </c>
      <c r="BR292" s="22">
        <v>0</v>
      </c>
      <c r="BS292" s="22">
        <v>0</v>
      </c>
      <c r="BT292" s="22">
        <v>0</v>
      </c>
      <c r="BU292" s="22">
        <f t="shared" si="270"/>
        <v>0</v>
      </c>
      <c r="BV292" s="22">
        <v>0</v>
      </c>
      <c r="BW292" s="22">
        <f>BX292+CK292+CI292</f>
        <v>0</v>
      </c>
      <c r="BX292" s="22">
        <f>BY292+CA292+CF292</f>
        <v>0</v>
      </c>
      <c r="BY292" s="22">
        <f t="shared" si="271"/>
        <v>0</v>
      </c>
      <c r="BZ292" s="22">
        <v>0</v>
      </c>
      <c r="CA292" s="22">
        <f t="shared" si="272"/>
        <v>0</v>
      </c>
      <c r="CB292" s="22">
        <v>0</v>
      </c>
      <c r="CC292" s="22">
        <v>0</v>
      </c>
      <c r="CD292" s="22">
        <v>0</v>
      </c>
      <c r="CE292" s="22">
        <v>0</v>
      </c>
      <c r="CF292" s="22">
        <f t="shared" si="273"/>
        <v>0</v>
      </c>
      <c r="CG292" s="22">
        <v>0</v>
      </c>
      <c r="CH292" s="22">
        <v>0</v>
      </c>
      <c r="CI292" s="22">
        <f t="shared" si="274"/>
        <v>0</v>
      </c>
      <c r="CJ292" s="22">
        <v>0</v>
      </c>
      <c r="CK292" s="22">
        <v>0</v>
      </c>
      <c r="CL292" s="22">
        <f>CM292</f>
        <v>0</v>
      </c>
      <c r="CM292" s="22">
        <f>CN292</f>
        <v>0</v>
      </c>
      <c r="CN292" s="22">
        <v>0</v>
      </c>
      <c r="CO292" s="22">
        <f t="shared" si="275"/>
        <v>0</v>
      </c>
      <c r="CP292" s="22">
        <f t="shared" si="276"/>
        <v>0</v>
      </c>
      <c r="CQ292" s="22">
        <v>0</v>
      </c>
      <c r="CR292" s="22">
        <v>0</v>
      </c>
    </row>
    <row r="293" spans="1:96" s="12" customFormat="1" ht="12.75">
      <c r="A293" s="17" t="s">
        <v>319</v>
      </c>
      <c r="B293" s="17" t="s">
        <v>52</v>
      </c>
      <c r="C293" s="17" t="s">
        <v>1</v>
      </c>
      <c r="D293" s="18" t="s">
        <v>323</v>
      </c>
      <c r="E293" s="19">
        <f t="shared" si="258"/>
        <v>1000000</v>
      </c>
      <c r="F293" s="19">
        <f aca="true" t="shared" si="287" ref="F293:BQ293">F294</f>
        <v>0</v>
      </c>
      <c r="G293" s="19">
        <f t="shared" si="287"/>
        <v>0</v>
      </c>
      <c r="H293" s="19">
        <f t="shared" si="287"/>
        <v>0</v>
      </c>
      <c r="I293" s="19">
        <f t="shared" si="287"/>
        <v>0</v>
      </c>
      <c r="J293" s="19">
        <f t="shared" si="287"/>
        <v>0</v>
      </c>
      <c r="K293" s="19">
        <f t="shared" si="287"/>
        <v>0</v>
      </c>
      <c r="L293" s="19">
        <f t="shared" si="287"/>
        <v>0</v>
      </c>
      <c r="M293" s="19">
        <f t="shared" si="287"/>
        <v>0</v>
      </c>
      <c r="N293" s="19">
        <f t="shared" si="287"/>
        <v>0</v>
      </c>
      <c r="O293" s="19">
        <f t="shared" si="287"/>
        <v>0</v>
      </c>
      <c r="P293" s="19">
        <f t="shared" si="287"/>
        <v>0</v>
      </c>
      <c r="Q293" s="19">
        <f t="shared" si="287"/>
        <v>0</v>
      </c>
      <c r="R293" s="19">
        <f t="shared" si="287"/>
        <v>0</v>
      </c>
      <c r="S293" s="19">
        <f t="shared" si="287"/>
        <v>0</v>
      </c>
      <c r="T293" s="19">
        <f t="shared" si="287"/>
        <v>0</v>
      </c>
      <c r="U293" s="19">
        <f t="shared" si="287"/>
        <v>0</v>
      </c>
      <c r="V293" s="19">
        <f t="shared" si="287"/>
        <v>0</v>
      </c>
      <c r="W293" s="19">
        <f t="shared" si="287"/>
        <v>0</v>
      </c>
      <c r="X293" s="19">
        <f t="shared" si="287"/>
        <v>0</v>
      </c>
      <c r="Y293" s="19">
        <f t="shared" si="287"/>
        <v>0</v>
      </c>
      <c r="Z293" s="19">
        <f t="shared" si="287"/>
        <v>0</v>
      </c>
      <c r="AA293" s="19">
        <f t="shared" si="287"/>
        <v>0</v>
      </c>
      <c r="AB293" s="19">
        <f t="shared" si="287"/>
        <v>0</v>
      </c>
      <c r="AC293" s="19">
        <f t="shared" si="287"/>
        <v>0</v>
      </c>
      <c r="AD293" s="19">
        <f t="shared" si="287"/>
        <v>0</v>
      </c>
      <c r="AE293" s="19">
        <f t="shared" si="287"/>
        <v>0</v>
      </c>
      <c r="AF293" s="19">
        <f t="shared" si="287"/>
        <v>0</v>
      </c>
      <c r="AG293" s="19">
        <f t="shared" si="287"/>
        <v>0</v>
      </c>
      <c r="AH293" s="19">
        <f t="shared" si="287"/>
        <v>0</v>
      </c>
      <c r="AI293" s="19">
        <f t="shared" si="287"/>
        <v>0</v>
      </c>
      <c r="AJ293" s="19">
        <f t="shared" si="287"/>
        <v>0</v>
      </c>
      <c r="AK293" s="19">
        <f t="shared" si="287"/>
        <v>0</v>
      </c>
      <c r="AL293" s="19">
        <f t="shared" si="287"/>
        <v>0</v>
      </c>
      <c r="AM293" s="19">
        <f t="shared" si="287"/>
        <v>0</v>
      </c>
      <c r="AN293" s="19">
        <f t="shared" si="287"/>
        <v>0</v>
      </c>
      <c r="AO293" s="19">
        <f t="shared" si="287"/>
        <v>0</v>
      </c>
      <c r="AP293" s="19">
        <f t="shared" si="287"/>
        <v>0</v>
      </c>
      <c r="AQ293" s="19">
        <f t="shared" si="287"/>
        <v>0</v>
      </c>
      <c r="AR293" s="19">
        <f t="shared" si="287"/>
        <v>0</v>
      </c>
      <c r="AS293" s="19">
        <f t="shared" si="287"/>
        <v>0</v>
      </c>
      <c r="AT293" s="19">
        <f t="shared" si="287"/>
        <v>0</v>
      </c>
      <c r="AU293" s="19">
        <f t="shared" si="287"/>
        <v>0</v>
      </c>
      <c r="AV293" s="19">
        <f t="shared" si="287"/>
        <v>0</v>
      </c>
      <c r="AW293" s="19">
        <f t="shared" si="287"/>
        <v>0</v>
      </c>
      <c r="AX293" s="19">
        <f t="shared" si="287"/>
        <v>0</v>
      </c>
      <c r="AY293" s="19">
        <f t="shared" si="287"/>
        <v>0</v>
      </c>
      <c r="AZ293" s="19">
        <f t="shared" si="287"/>
        <v>0</v>
      </c>
      <c r="BA293" s="19">
        <f t="shared" si="287"/>
        <v>0</v>
      </c>
      <c r="BB293" s="19">
        <f t="shared" si="287"/>
        <v>0</v>
      </c>
      <c r="BC293" s="19">
        <f t="shared" si="287"/>
        <v>0</v>
      </c>
      <c r="BD293" s="19">
        <f t="shared" si="287"/>
        <v>0</v>
      </c>
      <c r="BE293" s="19">
        <f t="shared" si="287"/>
        <v>0</v>
      </c>
      <c r="BF293" s="19">
        <f t="shared" si="287"/>
        <v>0</v>
      </c>
      <c r="BG293" s="19">
        <f t="shared" si="287"/>
        <v>0</v>
      </c>
      <c r="BH293" s="19">
        <f t="shared" si="287"/>
        <v>0</v>
      </c>
      <c r="BI293" s="19">
        <f t="shared" si="287"/>
        <v>0</v>
      </c>
      <c r="BJ293" s="19">
        <f t="shared" si="287"/>
        <v>0</v>
      </c>
      <c r="BK293" s="19">
        <f t="shared" si="287"/>
        <v>0</v>
      </c>
      <c r="BL293" s="19">
        <f t="shared" si="287"/>
        <v>0</v>
      </c>
      <c r="BM293" s="19">
        <f t="shared" si="287"/>
        <v>0</v>
      </c>
      <c r="BN293" s="19">
        <f t="shared" si="287"/>
        <v>0</v>
      </c>
      <c r="BO293" s="19">
        <f t="shared" si="287"/>
        <v>0</v>
      </c>
      <c r="BP293" s="19">
        <f t="shared" si="287"/>
        <v>0</v>
      </c>
      <c r="BQ293" s="19">
        <f t="shared" si="287"/>
        <v>0</v>
      </c>
      <c r="BR293" s="19">
        <f aca="true" t="shared" si="288" ref="BR293:CR293">BR294</f>
        <v>0</v>
      </c>
      <c r="BS293" s="19">
        <f t="shared" si="288"/>
        <v>0</v>
      </c>
      <c r="BT293" s="19">
        <f t="shared" si="288"/>
        <v>0</v>
      </c>
      <c r="BU293" s="19">
        <f t="shared" si="288"/>
        <v>0</v>
      </c>
      <c r="BV293" s="19">
        <f t="shared" si="288"/>
        <v>0</v>
      </c>
      <c r="BW293" s="19">
        <f t="shared" si="288"/>
        <v>1000000</v>
      </c>
      <c r="BX293" s="19">
        <f t="shared" si="288"/>
        <v>0</v>
      </c>
      <c r="BY293" s="19">
        <f t="shared" si="288"/>
        <v>0</v>
      </c>
      <c r="BZ293" s="19">
        <f t="shared" si="288"/>
        <v>0</v>
      </c>
      <c r="CA293" s="19">
        <f t="shared" si="272"/>
        <v>0</v>
      </c>
      <c r="CB293" s="19">
        <f t="shared" si="288"/>
        <v>0</v>
      </c>
      <c r="CC293" s="19">
        <f t="shared" si="288"/>
        <v>0</v>
      </c>
      <c r="CD293" s="19">
        <f t="shared" si="288"/>
        <v>0</v>
      </c>
      <c r="CE293" s="19">
        <f t="shared" si="288"/>
        <v>0</v>
      </c>
      <c r="CF293" s="19">
        <f t="shared" si="288"/>
        <v>0</v>
      </c>
      <c r="CG293" s="19">
        <f t="shared" si="288"/>
        <v>0</v>
      </c>
      <c r="CH293" s="19">
        <f t="shared" si="288"/>
        <v>0</v>
      </c>
      <c r="CI293" s="19">
        <f t="shared" si="288"/>
        <v>0</v>
      </c>
      <c r="CJ293" s="19">
        <f t="shared" si="288"/>
        <v>0</v>
      </c>
      <c r="CK293" s="19">
        <f t="shared" si="288"/>
        <v>1000000</v>
      </c>
      <c r="CL293" s="19">
        <f t="shared" si="288"/>
        <v>0</v>
      </c>
      <c r="CM293" s="19">
        <f t="shared" si="288"/>
        <v>0</v>
      </c>
      <c r="CN293" s="19">
        <f t="shared" si="288"/>
        <v>0</v>
      </c>
      <c r="CO293" s="19">
        <f t="shared" si="288"/>
        <v>0</v>
      </c>
      <c r="CP293" s="19">
        <f t="shared" si="288"/>
        <v>0</v>
      </c>
      <c r="CQ293" s="19">
        <f t="shared" si="288"/>
        <v>0</v>
      </c>
      <c r="CR293" s="19">
        <f t="shared" si="288"/>
        <v>0</v>
      </c>
    </row>
    <row r="294" spans="1:96" ht="12.75">
      <c r="A294" s="20" t="s">
        <v>1</v>
      </c>
      <c r="B294" s="20" t="s">
        <v>1</v>
      </c>
      <c r="C294" s="20" t="s">
        <v>23</v>
      </c>
      <c r="D294" s="23" t="s">
        <v>323</v>
      </c>
      <c r="E294" s="22">
        <f t="shared" si="258"/>
        <v>1000000</v>
      </c>
      <c r="F294" s="22">
        <f t="shared" si="259"/>
        <v>0</v>
      </c>
      <c r="G294" s="22">
        <f t="shared" si="260"/>
        <v>0</v>
      </c>
      <c r="H294" s="22">
        <v>0</v>
      </c>
      <c r="I294" s="22">
        <v>0</v>
      </c>
      <c r="J294" s="22">
        <f t="shared" si="261"/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f t="shared" si="262"/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f t="shared" si="263"/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f t="shared" si="264"/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v>0</v>
      </c>
      <c r="AK294" s="22">
        <v>0</v>
      </c>
      <c r="AL294" s="22">
        <v>0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v>0</v>
      </c>
      <c r="AS294" s="22">
        <v>0</v>
      </c>
      <c r="AT294" s="22">
        <v>0</v>
      </c>
      <c r="AU294" s="22">
        <v>0</v>
      </c>
      <c r="AV294" s="22">
        <v>0</v>
      </c>
      <c r="AW294" s="22">
        <v>0</v>
      </c>
      <c r="AX294" s="22">
        <v>0</v>
      </c>
      <c r="AY294" s="22">
        <f t="shared" si="265"/>
        <v>0</v>
      </c>
      <c r="AZ294" s="22">
        <f t="shared" si="266"/>
        <v>0</v>
      </c>
      <c r="BA294" s="22">
        <v>0</v>
      </c>
      <c r="BB294" s="22">
        <v>0</v>
      </c>
      <c r="BC294" s="22">
        <f t="shared" si="267"/>
        <v>0</v>
      </c>
      <c r="BD294" s="22">
        <v>0</v>
      </c>
      <c r="BE294" s="22">
        <v>0</v>
      </c>
      <c r="BF294" s="22">
        <v>0</v>
      </c>
      <c r="BG294" s="22">
        <v>0</v>
      </c>
      <c r="BH294" s="22">
        <f t="shared" si="268"/>
        <v>0</v>
      </c>
      <c r="BI294" s="22">
        <v>0</v>
      </c>
      <c r="BJ294" s="22">
        <f t="shared" si="269"/>
        <v>0</v>
      </c>
      <c r="BK294" s="22">
        <v>0</v>
      </c>
      <c r="BL294" s="22">
        <v>0</v>
      </c>
      <c r="BM294" s="22">
        <v>0</v>
      </c>
      <c r="BN294" s="22">
        <v>0</v>
      </c>
      <c r="BO294" s="22">
        <v>0</v>
      </c>
      <c r="BP294" s="22">
        <v>0</v>
      </c>
      <c r="BQ294" s="22">
        <v>0</v>
      </c>
      <c r="BR294" s="22">
        <v>0</v>
      </c>
      <c r="BS294" s="22">
        <v>0</v>
      </c>
      <c r="BT294" s="22">
        <v>0</v>
      </c>
      <c r="BU294" s="22">
        <f t="shared" si="270"/>
        <v>0</v>
      </c>
      <c r="BV294" s="22">
        <v>0</v>
      </c>
      <c r="BW294" s="22">
        <f>BX294+CK294+CI294</f>
        <v>1000000</v>
      </c>
      <c r="BX294" s="22">
        <f>BY294+CA294+CF294</f>
        <v>0</v>
      </c>
      <c r="BY294" s="22">
        <f t="shared" si="271"/>
        <v>0</v>
      </c>
      <c r="BZ294" s="22">
        <v>0</v>
      </c>
      <c r="CA294" s="22">
        <f t="shared" si="272"/>
        <v>0</v>
      </c>
      <c r="CB294" s="22">
        <v>0</v>
      </c>
      <c r="CC294" s="22">
        <v>0</v>
      </c>
      <c r="CD294" s="22">
        <v>0</v>
      </c>
      <c r="CE294" s="22">
        <v>0</v>
      </c>
      <c r="CF294" s="22">
        <f t="shared" si="273"/>
        <v>0</v>
      </c>
      <c r="CG294" s="22">
        <v>0</v>
      </c>
      <c r="CH294" s="22">
        <v>0</v>
      </c>
      <c r="CI294" s="22">
        <f t="shared" si="274"/>
        <v>0</v>
      </c>
      <c r="CJ294" s="22">
        <v>0</v>
      </c>
      <c r="CK294" s="22">
        <v>1000000</v>
      </c>
      <c r="CL294" s="22">
        <f>CM294</f>
        <v>0</v>
      </c>
      <c r="CM294" s="22">
        <f>CN294</f>
        <v>0</v>
      </c>
      <c r="CN294" s="22">
        <v>0</v>
      </c>
      <c r="CO294" s="22">
        <f t="shared" si="275"/>
        <v>0</v>
      </c>
      <c r="CP294" s="22">
        <f t="shared" si="276"/>
        <v>0</v>
      </c>
      <c r="CQ294" s="22">
        <v>0</v>
      </c>
      <c r="CR294" s="22">
        <v>0</v>
      </c>
    </row>
    <row r="295" spans="1:96" s="12" customFormat="1" ht="12.75">
      <c r="A295" s="17" t="s">
        <v>319</v>
      </c>
      <c r="B295" s="17" t="s">
        <v>118</v>
      </c>
      <c r="C295" s="17" t="s">
        <v>1</v>
      </c>
      <c r="D295" s="18" t="s">
        <v>454</v>
      </c>
      <c r="E295" s="19">
        <f t="shared" si="258"/>
        <v>53092492</v>
      </c>
      <c r="F295" s="19">
        <f aca="true" t="shared" si="289" ref="F295:BQ295">F296</f>
        <v>53092492</v>
      </c>
      <c r="G295" s="19">
        <f t="shared" si="289"/>
        <v>0</v>
      </c>
      <c r="H295" s="19">
        <f t="shared" si="289"/>
        <v>0</v>
      </c>
      <c r="I295" s="19">
        <f t="shared" si="289"/>
        <v>0</v>
      </c>
      <c r="J295" s="19">
        <f t="shared" si="289"/>
        <v>0</v>
      </c>
      <c r="K295" s="19">
        <f t="shared" si="289"/>
        <v>0</v>
      </c>
      <c r="L295" s="19">
        <f t="shared" si="289"/>
        <v>0</v>
      </c>
      <c r="M295" s="19">
        <f t="shared" si="289"/>
        <v>0</v>
      </c>
      <c r="N295" s="19">
        <f t="shared" si="289"/>
        <v>0</v>
      </c>
      <c r="O295" s="19">
        <f t="shared" si="289"/>
        <v>0</v>
      </c>
      <c r="P295" s="19">
        <f t="shared" si="289"/>
        <v>0</v>
      </c>
      <c r="Q295" s="19">
        <f t="shared" si="289"/>
        <v>0</v>
      </c>
      <c r="R295" s="19">
        <f t="shared" si="289"/>
        <v>0</v>
      </c>
      <c r="S295" s="19">
        <f t="shared" si="289"/>
        <v>0</v>
      </c>
      <c r="T295" s="19">
        <f t="shared" si="289"/>
        <v>0</v>
      </c>
      <c r="U295" s="19">
        <f t="shared" si="289"/>
        <v>0</v>
      </c>
      <c r="V295" s="19">
        <f t="shared" si="289"/>
        <v>0</v>
      </c>
      <c r="W295" s="19">
        <f t="shared" si="289"/>
        <v>0</v>
      </c>
      <c r="X295" s="19">
        <f t="shared" si="289"/>
        <v>0</v>
      </c>
      <c r="Y295" s="19">
        <f t="shared" si="289"/>
        <v>0</v>
      </c>
      <c r="Z295" s="19">
        <f t="shared" si="289"/>
        <v>0</v>
      </c>
      <c r="AA295" s="19">
        <f t="shared" si="289"/>
        <v>0</v>
      </c>
      <c r="AB295" s="19">
        <f t="shared" si="289"/>
        <v>0</v>
      </c>
      <c r="AC295" s="19">
        <f t="shared" si="289"/>
        <v>0</v>
      </c>
      <c r="AD295" s="19">
        <f t="shared" si="289"/>
        <v>0</v>
      </c>
      <c r="AE295" s="19">
        <f t="shared" si="289"/>
        <v>0</v>
      </c>
      <c r="AF295" s="19">
        <f t="shared" si="289"/>
        <v>0</v>
      </c>
      <c r="AG295" s="19">
        <f t="shared" si="289"/>
        <v>0</v>
      </c>
      <c r="AH295" s="19">
        <f t="shared" si="289"/>
        <v>0</v>
      </c>
      <c r="AI295" s="19">
        <f t="shared" si="289"/>
        <v>0</v>
      </c>
      <c r="AJ295" s="19">
        <f t="shared" si="289"/>
        <v>0</v>
      </c>
      <c r="AK295" s="19">
        <f t="shared" si="289"/>
        <v>0</v>
      </c>
      <c r="AL295" s="19">
        <f t="shared" si="289"/>
        <v>0</v>
      </c>
      <c r="AM295" s="19">
        <f t="shared" si="289"/>
        <v>0</v>
      </c>
      <c r="AN295" s="19">
        <f t="shared" si="289"/>
        <v>0</v>
      </c>
      <c r="AO295" s="19">
        <f t="shared" si="289"/>
        <v>0</v>
      </c>
      <c r="AP295" s="19">
        <f t="shared" si="289"/>
        <v>0</v>
      </c>
      <c r="AQ295" s="19">
        <f t="shared" si="289"/>
        <v>0</v>
      </c>
      <c r="AR295" s="19">
        <f t="shared" si="289"/>
        <v>0</v>
      </c>
      <c r="AS295" s="19">
        <f t="shared" si="289"/>
        <v>0</v>
      </c>
      <c r="AT295" s="19">
        <f t="shared" si="289"/>
        <v>0</v>
      </c>
      <c r="AU295" s="19">
        <f t="shared" si="289"/>
        <v>0</v>
      </c>
      <c r="AV295" s="19">
        <f t="shared" si="289"/>
        <v>0</v>
      </c>
      <c r="AW295" s="19">
        <f t="shared" si="289"/>
        <v>0</v>
      </c>
      <c r="AX295" s="19">
        <f t="shared" si="289"/>
        <v>0</v>
      </c>
      <c r="AY295" s="19">
        <f t="shared" si="289"/>
        <v>53092492</v>
      </c>
      <c r="AZ295" s="19">
        <f t="shared" si="289"/>
        <v>0</v>
      </c>
      <c r="BA295" s="19">
        <f t="shared" si="289"/>
        <v>0</v>
      </c>
      <c r="BB295" s="19">
        <f t="shared" si="289"/>
        <v>0</v>
      </c>
      <c r="BC295" s="19">
        <f t="shared" si="289"/>
        <v>0</v>
      </c>
      <c r="BD295" s="19">
        <f t="shared" si="289"/>
        <v>0</v>
      </c>
      <c r="BE295" s="19">
        <f t="shared" si="289"/>
        <v>0</v>
      </c>
      <c r="BF295" s="19">
        <f t="shared" si="289"/>
        <v>0</v>
      </c>
      <c r="BG295" s="19">
        <f t="shared" si="289"/>
        <v>0</v>
      </c>
      <c r="BH295" s="19">
        <f t="shared" si="289"/>
        <v>0</v>
      </c>
      <c r="BI295" s="19">
        <f t="shared" si="289"/>
        <v>0</v>
      </c>
      <c r="BJ295" s="19">
        <f t="shared" si="289"/>
        <v>53092492</v>
      </c>
      <c r="BK295" s="19">
        <f t="shared" si="289"/>
        <v>0</v>
      </c>
      <c r="BL295" s="19">
        <f t="shared" si="289"/>
        <v>0</v>
      </c>
      <c r="BM295" s="19">
        <f t="shared" si="289"/>
        <v>0</v>
      </c>
      <c r="BN295" s="19">
        <f t="shared" si="289"/>
        <v>0</v>
      </c>
      <c r="BO295" s="19">
        <f t="shared" si="289"/>
        <v>0</v>
      </c>
      <c r="BP295" s="19">
        <f t="shared" si="289"/>
        <v>0</v>
      </c>
      <c r="BQ295" s="19">
        <f t="shared" si="289"/>
        <v>0</v>
      </c>
      <c r="BR295" s="19">
        <f aca="true" t="shared" si="290" ref="BR295:CR295">BR296</f>
        <v>0</v>
      </c>
      <c r="BS295" s="19">
        <f t="shared" si="290"/>
        <v>0</v>
      </c>
      <c r="BT295" s="19">
        <f t="shared" si="290"/>
        <v>53092492</v>
      </c>
      <c r="BU295" s="19">
        <f t="shared" si="290"/>
        <v>0</v>
      </c>
      <c r="BV295" s="19">
        <f t="shared" si="290"/>
        <v>0</v>
      </c>
      <c r="BW295" s="19">
        <f t="shared" si="290"/>
        <v>0</v>
      </c>
      <c r="BX295" s="19">
        <f t="shared" si="290"/>
        <v>0</v>
      </c>
      <c r="BY295" s="19">
        <f t="shared" si="290"/>
        <v>0</v>
      </c>
      <c r="BZ295" s="19">
        <f t="shared" si="290"/>
        <v>0</v>
      </c>
      <c r="CA295" s="19">
        <f t="shared" si="272"/>
        <v>0</v>
      </c>
      <c r="CB295" s="19">
        <f t="shared" si="290"/>
        <v>0</v>
      </c>
      <c r="CC295" s="19">
        <f t="shared" si="290"/>
        <v>0</v>
      </c>
      <c r="CD295" s="19">
        <f t="shared" si="290"/>
        <v>0</v>
      </c>
      <c r="CE295" s="19">
        <f t="shared" si="290"/>
        <v>0</v>
      </c>
      <c r="CF295" s="19">
        <f t="shared" si="290"/>
        <v>0</v>
      </c>
      <c r="CG295" s="19">
        <f t="shared" si="290"/>
        <v>0</v>
      </c>
      <c r="CH295" s="19">
        <f t="shared" si="290"/>
        <v>0</v>
      </c>
      <c r="CI295" s="19">
        <f t="shared" si="290"/>
        <v>0</v>
      </c>
      <c r="CJ295" s="19">
        <f t="shared" si="290"/>
        <v>0</v>
      </c>
      <c r="CK295" s="19">
        <f t="shared" si="290"/>
        <v>0</v>
      </c>
      <c r="CL295" s="19">
        <f t="shared" si="290"/>
        <v>0</v>
      </c>
      <c r="CM295" s="19">
        <f t="shared" si="290"/>
        <v>0</v>
      </c>
      <c r="CN295" s="19">
        <f t="shared" si="290"/>
        <v>0</v>
      </c>
      <c r="CO295" s="19">
        <f t="shared" si="290"/>
        <v>0</v>
      </c>
      <c r="CP295" s="19">
        <f t="shared" si="290"/>
        <v>0</v>
      </c>
      <c r="CQ295" s="19">
        <f t="shared" si="290"/>
        <v>0</v>
      </c>
      <c r="CR295" s="19">
        <f t="shared" si="290"/>
        <v>0</v>
      </c>
    </row>
    <row r="296" spans="1:96" ht="12.75">
      <c r="A296" s="20" t="s">
        <v>1</v>
      </c>
      <c r="B296" s="20" t="s">
        <v>1</v>
      </c>
      <c r="C296" s="20" t="s">
        <v>29</v>
      </c>
      <c r="D296" s="23" t="s">
        <v>324</v>
      </c>
      <c r="E296" s="22">
        <f t="shared" si="258"/>
        <v>53092492</v>
      </c>
      <c r="F296" s="22">
        <f t="shared" si="259"/>
        <v>53092492</v>
      </c>
      <c r="G296" s="22">
        <f t="shared" si="260"/>
        <v>0</v>
      </c>
      <c r="H296" s="22">
        <v>0</v>
      </c>
      <c r="I296" s="22">
        <v>0</v>
      </c>
      <c r="J296" s="22">
        <f t="shared" si="261"/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f t="shared" si="262"/>
        <v>0</v>
      </c>
      <c r="R296" s="22">
        <v>0</v>
      </c>
      <c r="S296" s="22">
        <v>0</v>
      </c>
      <c r="T296" s="22">
        <v>0</v>
      </c>
      <c r="U296" s="22">
        <v>0</v>
      </c>
      <c r="V296" s="22">
        <f t="shared" si="263"/>
        <v>0</v>
      </c>
      <c r="W296" s="22">
        <v>0</v>
      </c>
      <c r="X296" s="22">
        <v>0</v>
      </c>
      <c r="Y296" s="22">
        <v>0</v>
      </c>
      <c r="Z296" s="22">
        <v>0</v>
      </c>
      <c r="AA296" s="22">
        <v>0</v>
      </c>
      <c r="AB296" s="22">
        <v>0</v>
      </c>
      <c r="AC296" s="22">
        <v>0</v>
      </c>
      <c r="AD296" s="22">
        <v>0</v>
      </c>
      <c r="AE296" s="22">
        <f t="shared" si="264"/>
        <v>0</v>
      </c>
      <c r="AF296" s="22">
        <v>0</v>
      </c>
      <c r="AG296" s="22">
        <v>0</v>
      </c>
      <c r="AH296" s="22">
        <v>0</v>
      </c>
      <c r="AI296" s="22">
        <v>0</v>
      </c>
      <c r="AJ296" s="22">
        <v>0</v>
      </c>
      <c r="AK296" s="22">
        <v>0</v>
      </c>
      <c r="AL296" s="22">
        <v>0</v>
      </c>
      <c r="AM296" s="22">
        <v>0</v>
      </c>
      <c r="AN296" s="22">
        <v>0</v>
      </c>
      <c r="AO296" s="22">
        <v>0</v>
      </c>
      <c r="AP296" s="22">
        <v>0</v>
      </c>
      <c r="AQ296" s="22">
        <v>0</v>
      </c>
      <c r="AR296" s="22">
        <v>0</v>
      </c>
      <c r="AS296" s="22">
        <v>0</v>
      </c>
      <c r="AT296" s="22">
        <v>0</v>
      </c>
      <c r="AU296" s="22">
        <v>0</v>
      </c>
      <c r="AV296" s="22">
        <v>0</v>
      </c>
      <c r="AW296" s="22">
        <v>0</v>
      </c>
      <c r="AX296" s="22">
        <v>0</v>
      </c>
      <c r="AY296" s="22">
        <f t="shared" si="265"/>
        <v>53092492</v>
      </c>
      <c r="AZ296" s="22">
        <f t="shared" si="266"/>
        <v>0</v>
      </c>
      <c r="BA296" s="22">
        <v>0</v>
      </c>
      <c r="BB296" s="22">
        <v>0</v>
      </c>
      <c r="BC296" s="22">
        <f t="shared" si="267"/>
        <v>0</v>
      </c>
      <c r="BD296" s="22">
        <v>0</v>
      </c>
      <c r="BE296" s="22">
        <v>0</v>
      </c>
      <c r="BF296" s="22">
        <v>0</v>
      </c>
      <c r="BG296" s="22">
        <v>0</v>
      </c>
      <c r="BH296" s="22">
        <f t="shared" si="268"/>
        <v>0</v>
      </c>
      <c r="BI296" s="22">
        <v>0</v>
      </c>
      <c r="BJ296" s="22">
        <f t="shared" si="269"/>
        <v>53092492</v>
      </c>
      <c r="BK296" s="22">
        <v>0</v>
      </c>
      <c r="BL296" s="22">
        <v>0</v>
      </c>
      <c r="BM296" s="22">
        <v>0</v>
      </c>
      <c r="BN296" s="22">
        <v>0</v>
      </c>
      <c r="BO296" s="22">
        <v>0</v>
      </c>
      <c r="BP296" s="22">
        <v>0</v>
      </c>
      <c r="BQ296" s="22">
        <v>0</v>
      </c>
      <c r="BR296" s="22">
        <v>0</v>
      </c>
      <c r="BS296" s="22">
        <v>0</v>
      </c>
      <c r="BT296" s="22">
        <v>53092492</v>
      </c>
      <c r="BU296" s="22">
        <f t="shared" si="270"/>
        <v>0</v>
      </c>
      <c r="BV296" s="22">
        <v>0</v>
      </c>
      <c r="BW296" s="22">
        <f>BX296+CK296+CI296</f>
        <v>0</v>
      </c>
      <c r="BX296" s="22">
        <f>BY296+CA296+CF296</f>
        <v>0</v>
      </c>
      <c r="BY296" s="22">
        <f t="shared" si="271"/>
        <v>0</v>
      </c>
      <c r="BZ296" s="22">
        <v>0</v>
      </c>
      <c r="CA296" s="22">
        <f t="shared" si="272"/>
        <v>0</v>
      </c>
      <c r="CB296" s="22">
        <v>0</v>
      </c>
      <c r="CC296" s="22">
        <v>0</v>
      </c>
      <c r="CD296" s="22">
        <v>0</v>
      </c>
      <c r="CE296" s="22">
        <v>0</v>
      </c>
      <c r="CF296" s="22">
        <f t="shared" si="273"/>
        <v>0</v>
      </c>
      <c r="CG296" s="22">
        <v>0</v>
      </c>
      <c r="CH296" s="22">
        <v>0</v>
      </c>
      <c r="CI296" s="22">
        <f t="shared" si="274"/>
        <v>0</v>
      </c>
      <c r="CJ296" s="22">
        <v>0</v>
      </c>
      <c r="CK296" s="22">
        <v>0</v>
      </c>
      <c r="CL296" s="22">
        <f>CM296</f>
        <v>0</v>
      </c>
      <c r="CM296" s="22">
        <f>CN296</f>
        <v>0</v>
      </c>
      <c r="CN296" s="22">
        <v>0</v>
      </c>
      <c r="CO296" s="22">
        <f t="shared" si="275"/>
        <v>0</v>
      </c>
      <c r="CP296" s="22">
        <f t="shared" si="276"/>
        <v>0</v>
      </c>
      <c r="CQ296" s="22">
        <v>0</v>
      </c>
      <c r="CR296" s="22">
        <v>0</v>
      </c>
    </row>
    <row r="297" spans="1:96" s="12" customFormat="1" ht="12.75">
      <c r="A297" s="17" t="s">
        <v>319</v>
      </c>
      <c r="B297" s="17" t="s">
        <v>101</v>
      </c>
      <c r="C297" s="17" t="s">
        <v>1</v>
      </c>
      <c r="D297" s="25" t="s">
        <v>325</v>
      </c>
      <c r="E297" s="19">
        <f t="shared" si="258"/>
        <v>186585864</v>
      </c>
      <c r="F297" s="19">
        <f aca="true" t="shared" si="291" ref="F297:BQ297">F298</f>
        <v>7756200</v>
      </c>
      <c r="G297" s="19">
        <f t="shared" si="291"/>
        <v>7756200</v>
      </c>
      <c r="H297" s="19">
        <f t="shared" si="291"/>
        <v>0</v>
      </c>
      <c r="I297" s="19">
        <f t="shared" si="291"/>
        <v>0</v>
      </c>
      <c r="J297" s="19">
        <f t="shared" si="291"/>
        <v>7756200</v>
      </c>
      <c r="K297" s="19">
        <f t="shared" si="291"/>
        <v>0</v>
      </c>
      <c r="L297" s="19">
        <f t="shared" si="291"/>
        <v>2851760</v>
      </c>
      <c r="M297" s="19">
        <f t="shared" si="291"/>
        <v>0</v>
      </c>
      <c r="N297" s="19">
        <f t="shared" si="291"/>
        <v>0</v>
      </c>
      <c r="O297" s="19">
        <f t="shared" si="291"/>
        <v>0</v>
      </c>
      <c r="P297" s="19">
        <f t="shared" si="291"/>
        <v>4904440</v>
      </c>
      <c r="Q297" s="19">
        <f t="shared" si="291"/>
        <v>0</v>
      </c>
      <c r="R297" s="19">
        <f t="shared" si="291"/>
        <v>0</v>
      </c>
      <c r="S297" s="19">
        <f t="shared" si="291"/>
        <v>0</v>
      </c>
      <c r="T297" s="19">
        <f t="shared" si="291"/>
        <v>0</v>
      </c>
      <c r="U297" s="19">
        <f t="shared" si="291"/>
        <v>0</v>
      </c>
      <c r="V297" s="19">
        <f t="shared" si="291"/>
        <v>0</v>
      </c>
      <c r="W297" s="19">
        <f t="shared" si="291"/>
        <v>0</v>
      </c>
      <c r="X297" s="19">
        <f t="shared" si="291"/>
        <v>0</v>
      </c>
      <c r="Y297" s="19">
        <f t="shared" si="291"/>
        <v>0</v>
      </c>
      <c r="Z297" s="19">
        <f t="shared" si="291"/>
        <v>0</v>
      </c>
      <c r="AA297" s="19">
        <f t="shared" si="291"/>
        <v>0</v>
      </c>
      <c r="AB297" s="19">
        <f t="shared" si="291"/>
        <v>0</v>
      </c>
      <c r="AC297" s="19">
        <f t="shared" si="291"/>
        <v>0</v>
      </c>
      <c r="AD297" s="19">
        <f t="shared" si="291"/>
        <v>0</v>
      </c>
      <c r="AE297" s="19">
        <f t="shared" si="291"/>
        <v>0</v>
      </c>
      <c r="AF297" s="19">
        <f t="shared" si="291"/>
        <v>0</v>
      </c>
      <c r="AG297" s="19">
        <f t="shared" si="291"/>
        <v>0</v>
      </c>
      <c r="AH297" s="19">
        <f t="shared" si="291"/>
        <v>0</v>
      </c>
      <c r="AI297" s="19">
        <f t="shared" si="291"/>
        <v>0</v>
      </c>
      <c r="AJ297" s="19">
        <f t="shared" si="291"/>
        <v>0</v>
      </c>
      <c r="AK297" s="19">
        <f t="shared" si="291"/>
        <v>0</v>
      </c>
      <c r="AL297" s="19">
        <f t="shared" si="291"/>
        <v>0</v>
      </c>
      <c r="AM297" s="19">
        <f t="shared" si="291"/>
        <v>0</v>
      </c>
      <c r="AN297" s="19">
        <f t="shared" si="291"/>
        <v>0</v>
      </c>
      <c r="AO297" s="19">
        <f t="shared" si="291"/>
        <v>0</v>
      </c>
      <c r="AP297" s="19">
        <f t="shared" si="291"/>
        <v>0</v>
      </c>
      <c r="AQ297" s="19">
        <f t="shared" si="291"/>
        <v>0</v>
      </c>
      <c r="AR297" s="19">
        <f t="shared" si="291"/>
        <v>0</v>
      </c>
      <c r="AS297" s="19">
        <f t="shared" si="291"/>
        <v>0</v>
      </c>
      <c r="AT297" s="19">
        <f t="shared" si="291"/>
        <v>0</v>
      </c>
      <c r="AU297" s="19">
        <f t="shared" si="291"/>
        <v>0</v>
      </c>
      <c r="AV297" s="19">
        <f t="shared" si="291"/>
        <v>0</v>
      </c>
      <c r="AW297" s="19">
        <f t="shared" si="291"/>
        <v>0</v>
      </c>
      <c r="AX297" s="19">
        <f t="shared" si="291"/>
        <v>0</v>
      </c>
      <c r="AY297" s="19">
        <f t="shared" si="291"/>
        <v>0</v>
      </c>
      <c r="AZ297" s="19">
        <f t="shared" si="291"/>
        <v>0</v>
      </c>
      <c r="BA297" s="19">
        <f t="shared" si="291"/>
        <v>0</v>
      </c>
      <c r="BB297" s="19">
        <f t="shared" si="291"/>
        <v>0</v>
      </c>
      <c r="BC297" s="19">
        <f t="shared" si="291"/>
        <v>0</v>
      </c>
      <c r="BD297" s="19">
        <f t="shared" si="291"/>
        <v>0</v>
      </c>
      <c r="BE297" s="19">
        <f t="shared" si="291"/>
        <v>0</v>
      </c>
      <c r="BF297" s="19">
        <f t="shared" si="291"/>
        <v>0</v>
      </c>
      <c r="BG297" s="19">
        <f t="shared" si="291"/>
        <v>0</v>
      </c>
      <c r="BH297" s="19">
        <f t="shared" si="291"/>
        <v>0</v>
      </c>
      <c r="BI297" s="19">
        <f t="shared" si="291"/>
        <v>0</v>
      </c>
      <c r="BJ297" s="19">
        <f t="shared" si="291"/>
        <v>0</v>
      </c>
      <c r="BK297" s="19">
        <f t="shared" si="291"/>
        <v>0</v>
      </c>
      <c r="BL297" s="19">
        <f t="shared" si="291"/>
        <v>0</v>
      </c>
      <c r="BM297" s="19">
        <f t="shared" si="291"/>
        <v>0</v>
      </c>
      <c r="BN297" s="19">
        <f t="shared" si="291"/>
        <v>0</v>
      </c>
      <c r="BO297" s="19">
        <f t="shared" si="291"/>
        <v>0</v>
      </c>
      <c r="BP297" s="19">
        <f t="shared" si="291"/>
        <v>0</v>
      </c>
      <c r="BQ297" s="19">
        <f t="shared" si="291"/>
        <v>0</v>
      </c>
      <c r="BR297" s="19">
        <f aca="true" t="shared" si="292" ref="BR297:CR297">BR298</f>
        <v>0</v>
      </c>
      <c r="BS297" s="19">
        <f t="shared" si="292"/>
        <v>0</v>
      </c>
      <c r="BT297" s="19">
        <f t="shared" si="292"/>
        <v>0</v>
      </c>
      <c r="BU297" s="19">
        <f t="shared" si="292"/>
        <v>0</v>
      </c>
      <c r="BV297" s="19">
        <f t="shared" si="292"/>
        <v>0</v>
      </c>
      <c r="BW297" s="19">
        <f t="shared" si="292"/>
        <v>178829664</v>
      </c>
      <c r="BX297" s="19">
        <f t="shared" si="292"/>
        <v>178829664</v>
      </c>
      <c r="BY297" s="19">
        <f t="shared" si="292"/>
        <v>28829664</v>
      </c>
      <c r="BZ297" s="19">
        <f t="shared" si="292"/>
        <v>28829664</v>
      </c>
      <c r="CA297" s="19">
        <f t="shared" si="272"/>
        <v>82177000</v>
      </c>
      <c r="CB297" s="19">
        <f t="shared" si="292"/>
        <v>4673906</v>
      </c>
      <c r="CC297" s="19">
        <f t="shared" si="292"/>
        <v>47617601</v>
      </c>
      <c r="CD297" s="19">
        <f t="shared" si="292"/>
        <v>0</v>
      </c>
      <c r="CE297" s="19">
        <f t="shared" si="292"/>
        <v>29885493</v>
      </c>
      <c r="CF297" s="19">
        <f t="shared" si="292"/>
        <v>67823000</v>
      </c>
      <c r="CG297" s="19">
        <f t="shared" si="292"/>
        <v>67823000</v>
      </c>
      <c r="CH297" s="19">
        <f t="shared" si="292"/>
        <v>0</v>
      </c>
      <c r="CI297" s="19">
        <f t="shared" si="292"/>
        <v>0</v>
      </c>
      <c r="CJ297" s="19">
        <f t="shared" si="292"/>
        <v>0</v>
      </c>
      <c r="CK297" s="19">
        <f t="shared" si="292"/>
        <v>0</v>
      </c>
      <c r="CL297" s="19">
        <f t="shared" si="292"/>
        <v>0</v>
      </c>
      <c r="CM297" s="19">
        <f t="shared" si="292"/>
        <v>0</v>
      </c>
      <c r="CN297" s="19">
        <f t="shared" si="292"/>
        <v>0</v>
      </c>
      <c r="CO297" s="19">
        <f t="shared" si="292"/>
        <v>0</v>
      </c>
      <c r="CP297" s="19">
        <f t="shared" si="292"/>
        <v>0</v>
      </c>
      <c r="CQ297" s="19">
        <f t="shared" si="292"/>
        <v>0</v>
      </c>
      <c r="CR297" s="19">
        <f t="shared" si="292"/>
        <v>0</v>
      </c>
    </row>
    <row r="298" spans="1:96" ht="12.75">
      <c r="A298" s="20" t="s">
        <v>1</v>
      </c>
      <c r="B298" s="20" t="s">
        <v>1</v>
      </c>
      <c r="C298" s="20" t="s">
        <v>326</v>
      </c>
      <c r="D298" s="21" t="s">
        <v>325</v>
      </c>
      <c r="E298" s="22">
        <f t="shared" si="258"/>
        <v>186585864</v>
      </c>
      <c r="F298" s="22">
        <f t="shared" si="259"/>
        <v>7756200</v>
      </c>
      <c r="G298" s="22">
        <f t="shared" si="260"/>
        <v>7756200</v>
      </c>
      <c r="H298" s="22">
        <v>0</v>
      </c>
      <c r="I298" s="22">
        <v>0</v>
      </c>
      <c r="J298" s="22">
        <f t="shared" si="261"/>
        <v>7756200</v>
      </c>
      <c r="K298" s="22">
        <v>0</v>
      </c>
      <c r="L298" s="22">
        <v>2851760</v>
      </c>
      <c r="M298" s="22">
        <v>0</v>
      </c>
      <c r="N298" s="22">
        <v>0</v>
      </c>
      <c r="O298" s="22">
        <v>0</v>
      </c>
      <c r="P298" s="22">
        <v>4904440</v>
      </c>
      <c r="Q298" s="22">
        <f t="shared" si="262"/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f t="shared" si="263"/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0</v>
      </c>
      <c r="AE298" s="22">
        <f t="shared" si="264"/>
        <v>0</v>
      </c>
      <c r="AF298" s="22">
        <v>0</v>
      </c>
      <c r="AG298" s="22">
        <v>0</v>
      </c>
      <c r="AH298" s="22">
        <v>0</v>
      </c>
      <c r="AI298" s="22">
        <v>0</v>
      </c>
      <c r="AJ298" s="22">
        <v>0</v>
      </c>
      <c r="AK298" s="22">
        <v>0</v>
      </c>
      <c r="AL298" s="22">
        <v>0</v>
      </c>
      <c r="AM298" s="22">
        <v>0</v>
      </c>
      <c r="AN298" s="22">
        <v>0</v>
      </c>
      <c r="AO298" s="22">
        <v>0</v>
      </c>
      <c r="AP298" s="22">
        <v>0</v>
      </c>
      <c r="AQ298" s="22">
        <v>0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2">
        <v>0</v>
      </c>
      <c r="AX298" s="22">
        <v>0</v>
      </c>
      <c r="AY298" s="22">
        <f t="shared" si="265"/>
        <v>0</v>
      </c>
      <c r="AZ298" s="22">
        <f t="shared" si="266"/>
        <v>0</v>
      </c>
      <c r="BA298" s="22">
        <v>0</v>
      </c>
      <c r="BB298" s="22">
        <v>0</v>
      </c>
      <c r="BC298" s="22">
        <f t="shared" si="267"/>
        <v>0</v>
      </c>
      <c r="BD298" s="22">
        <v>0</v>
      </c>
      <c r="BE298" s="22">
        <v>0</v>
      </c>
      <c r="BF298" s="22">
        <v>0</v>
      </c>
      <c r="BG298" s="22">
        <v>0</v>
      </c>
      <c r="BH298" s="22">
        <f t="shared" si="268"/>
        <v>0</v>
      </c>
      <c r="BI298" s="22">
        <v>0</v>
      </c>
      <c r="BJ298" s="22">
        <f t="shared" si="269"/>
        <v>0</v>
      </c>
      <c r="BK298" s="22">
        <v>0</v>
      </c>
      <c r="BL298" s="22">
        <v>0</v>
      </c>
      <c r="BM298" s="22">
        <v>0</v>
      </c>
      <c r="BN298" s="22">
        <v>0</v>
      </c>
      <c r="BO298" s="22">
        <v>0</v>
      </c>
      <c r="BP298" s="22">
        <v>0</v>
      </c>
      <c r="BQ298" s="22">
        <v>0</v>
      </c>
      <c r="BR298" s="22">
        <v>0</v>
      </c>
      <c r="BS298" s="22">
        <v>0</v>
      </c>
      <c r="BT298" s="22">
        <v>0</v>
      </c>
      <c r="BU298" s="22">
        <f t="shared" si="270"/>
        <v>0</v>
      </c>
      <c r="BV298" s="22">
        <v>0</v>
      </c>
      <c r="BW298" s="22">
        <f>BX298+CK298+CI298</f>
        <v>178829664</v>
      </c>
      <c r="BX298" s="22">
        <f>BY298+CA298+CF298</f>
        <v>178829664</v>
      </c>
      <c r="BY298" s="22">
        <f t="shared" si="271"/>
        <v>28829664</v>
      </c>
      <c r="BZ298" s="22">
        <v>28829664</v>
      </c>
      <c r="CA298" s="22">
        <f t="shared" si="272"/>
        <v>82177000</v>
      </c>
      <c r="CB298" s="22">
        <v>4673906</v>
      </c>
      <c r="CC298" s="22">
        <v>47617601</v>
      </c>
      <c r="CD298" s="22">
        <v>0</v>
      </c>
      <c r="CE298" s="22">
        <v>29885493</v>
      </c>
      <c r="CF298" s="22">
        <f t="shared" si="273"/>
        <v>67823000</v>
      </c>
      <c r="CG298" s="22">
        <v>67823000</v>
      </c>
      <c r="CH298" s="22">
        <v>0</v>
      </c>
      <c r="CI298" s="22">
        <f t="shared" si="274"/>
        <v>0</v>
      </c>
      <c r="CJ298" s="22">
        <v>0</v>
      </c>
      <c r="CK298" s="22">
        <v>0</v>
      </c>
      <c r="CL298" s="22">
        <f>CM298</f>
        <v>0</v>
      </c>
      <c r="CM298" s="22">
        <f>CN298</f>
        <v>0</v>
      </c>
      <c r="CN298" s="22">
        <v>0</v>
      </c>
      <c r="CO298" s="22">
        <f t="shared" si="275"/>
        <v>0</v>
      </c>
      <c r="CP298" s="22">
        <f t="shared" si="276"/>
        <v>0</v>
      </c>
      <c r="CQ298" s="22">
        <v>0</v>
      </c>
      <c r="CR298" s="22">
        <v>0</v>
      </c>
    </row>
    <row r="299" spans="1:96" ht="5.25" customHeight="1">
      <c r="A299" s="20"/>
      <c r="B299" s="20"/>
      <c r="C299" s="20"/>
      <c r="D299" s="21"/>
      <c r="E299" s="22">
        <f t="shared" si="258"/>
        <v>0</v>
      </c>
      <c r="F299" s="22">
        <f t="shared" si="259"/>
        <v>0</v>
      </c>
      <c r="G299" s="22">
        <f t="shared" si="260"/>
        <v>0</v>
      </c>
      <c r="H299" s="22"/>
      <c r="I299" s="22"/>
      <c r="J299" s="22">
        <f t="shared" si="261"/>
        <v>0</v>
      </c>
      <c r="K299" s="22"/>
      <c r="L299" s="22"/>
      <c r="M299" s="22"/>
      <c r="N299" s="22"/>
      <c r="O299" s="22"/>
      <c r="P299" s="22"/>
      <c r="Q299" s="22">
        <f t="shared" si="262"/>
        <v>0</v>
      </c>
      <c r="R299" s="22"/>
      <c r="S299" s="22"/>
      <c r="T299" s="22"/>
      <c r="U299" s="22"/>
      <c r="V299" s="22">
        <f t="shared" si="263"/>
        <v>0</v>
      </c>
      <c r="W299" s="22"/>
      <c r="X299" s="22"/>
      <c r="Y299" s="22"/>
      <c r="Z299" s="22"/>
      <c r="AA299" s="22"/>
      <c r="AB299" s="22"/>
      <c r="AC299" s="22"/>
      <c r="AD299" s="22"/>
      <c r="AE299" s="22">
        <f t="shared" si="264"/>
        <v>0</v>
      </c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>
        <f t="shared" si="265"/>
        <v>0</v>
      </c>
      <c r="AZ299" s="22">
        <f t="shared" si="266"/>
        <v>0</v>
      </c>
      <c r="BA299" s="22"/>
      <c r="BB299" s="22"/>
      <c r="BC299" s="22">
        <f t="shared" si="267"/>
        <v>0</v>
      </c>
      <c r="BD299" s="22"/>
      <c r="BE299" s="22"/>
      <c r="BF299" s="22"/>
      <c r="BG299" s="22"/>
      <c r="BH299" s="22">
        <f t="shared" si="268"/>
        <v>0</v>
      </c>
      <c r="BI299" s="22"/>
      <c r="BJ299" s="22">
        <f t="shared" si="269"/>
        <v>0</v>
      </c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>
        <f t="shared" si="270"/>
        <v>0</v>
      </c>
      <c r="BV299" s="22"/>
      <c r="BW299" s="22">
        <f>BX299+CK299+CI299</f>
        <v>0</v>
      </c>
      <c r="BX299" s="22">
        <f>BY299+CA299+CF299</f>
        <v>0</v>
      </c>
      <c r="BY299" s="22">
        <f t="shared" si="271"/>
        <v>0</v>
      </c>
      <c r="BZ299" s="22"/>
      <c r="CA299" s="22">
        <f t="shared" si="272"/>
        <v>0</v>
      </c>
      <c r="CB299" s="22"/>
      <c r="CC299" s="22"/>
      <c r="CD299" s="22"/>
      <c r="CE299" s="22"/>
      <c r="CF299" s="22">
        <f t="shared" si="273"/>
        <v>0</v>
      </c>
      <c r="CG299" s="22"/>
      <c r="CH299" s="22"/>
      <c r="CI299" s="22">
        <f t="shared" si="274"/>
        <v>0</v>
      </c>
      <c r="CJ299" s="22"/>
      <c r="CK299" s="22"/>
      <c r="CL299" s="22">
        <f>CM299</f>
        <v>0</v>
      </c>
      <c r="CM299" s="22">
        <f>CN299</f>
        <v>0</v>
      </c>
      <c r="CN299" s="22"/>
      <c r="CO299" s="22">
        <f t="shared" si="275"/>
        <v>0</v>
      </c>
      <c r="CP299" s="22">
        <f t="shared" si="276"/>
        <v>0</v>
      </c>
      <c r="CQ299" s="22"/>
      <c r="CR299" s="22"/>
    </row>
    <row r="300" spans="1:96" s="12" customFormat="1" ht="21" customHeight="1">
      <c r="A300" s="14" t="s">
        <v>1</v>
      </c>
      <c r="B300" s="14" t="s">
        <v>1</v>
      </c>
      <c r="C300" s="14" t="s">
        <v>1</v>
      </c>
      <c r="D300" s="24" t="s">
        <v>471</v>
      </c>
      <c r="E300" s="16">
        <f t="shared" si="258"/>
        <v>3274015582</v>
      </c>
      <c r="F300" s="16">
        <f aca="true" t="shared" si="293" ref="F300:BQ300">F288+F284+F220+F215+F211+F207+F183+F166+F158+F144+F123+F115+F109+F101+F91+F73+F67+F63+F51+F16</f>
        <v>2928280729</v>
      </c>
      <c r="G300" s="16">
        <f t="shared" si="293"/>
        <v>2050382635</v>
      </c>
      <c r="H300" s="16">
        <f t="shared" si="293"/>
        <v>1207532604</v>
      </c>
      <c r="I300" s="16">
        <f t="shared" si="293"/>
        <v>189372901</v>
      </c>
      <c r="J300" s="16">
        <f t="shared" si="293"/>
        <v>316830310</v>
      </c>
      <c r="K300" s="16">
        <f t="shared" si="293"/>
        <v>105747737</v>
      </c>
      <c r="L300" s="16">
        <f t="shared" si="293"/>
        <v>37736636</v>
      </c>
      <c r="M300" s="16">
        <f t="shared" si="293"/>
        <v>91592779</v>
      </c>
      <c r="N300" s="16">
        <f t="shared" si="293"/>
        <v>4694383</v>
      </c>
      <c r="O300" s="16">
        <f t="shared" si="293"/>
        <v>51464831</v>
      </c>
      <c r="P300" s="16">
        <f t="shared" si="293"/>
        <v>25593944</v>
      </c>
      <c r="Q300" s="16">
        <f t="shared" si="293"/>
        <v>9964271</v>
      </c>
      <c r="R300" s="16">
        <f t="shared" si="293"/>
        <v>1217664</v>
      </c>
      <c r="S300" s="16">
        <f t="shared" si="293"/>
        <v>8746607</v>
      </c>
      <c r="T300" s="16">
        <f t="shared" si="293"/>
        <v>146117</v>
      </c>
      <c r="U300" s="16">
        <f t="shared" si="293"/>
        <v>13344142</v>
      </c>
      <c r="V300" s="16">
        <f t="shared" si="293"/>
        <v>85986460</v>
      </c>
      <c r="W300" s="16">
        <f t="shared" si="293"/>
        <v>3373020</v>
      </c>
      <c r="X300" s="16">
        <f t="shared" si="293"/>
        <v>16171589</v>
      </c>
      <c r="Y300" s="16">
        <f t="shared" si="293"/>
        <v>13589211</v>
      </c>
      <c r="Z300" s="16">
        <f t="shared" si="293"/>
        <v>3576007</v>
      </c>
      <c r="AA300" s="16">
        <f t="shared" si="293"/>
        <v>2167605</v>
      </c>
      <c r="AB300" s="16">
        <f t="shared" si="293"/>
        <v>519321</v>
      </c>
      <c r="AC300" s="16">
        <f t="shared" si="293"/>
        <v>45200895</v>
      </c>
      <c r="AD300" s="16">
        <f t="shared" si="293"/>
        <v>1388812</v>
      </c>
      <c r="AE300" s="16">
        <f t="shared" si="293"/>
        <v>227205830</v>
      </c>
      <c r="AF300" s="16">
        <f t="shared" si="293"/>
        <v>754801</v>
      </c>
      <c r="AG300" s="16">
        <f t="shared" si="293"/>
        <v>3521249</v>
      </c>
      <c r="AH300" s="16">
        <f t="shared" si="293"/>
        <v>8806976</v>
      </c>
      <c r="AI300" s="16">
        <f t="shared" si="293"/>
        <v>471387</v>
      </c>
      <c r="AJ300" s="16">
        <f t="shared" si="293"/>
        <v>1442939</v>
      </c>
      <c r="AK300" s="16">
        <f t="shared" si="293"/>
        <v>110713</v>
      </c>
      <c r="AL300" s="16">
        <f t="shared" si="293"/>
        <v>1188785</v>
      </c>
      <c r="AM300" s="16">
        <f t="shared" si="293"/>
        <v>6828398</v>
      </c>
      <c r="AN300" s="16">
        <f t="shared" si="293"/>
        <v>3189798</v>
      </c>
      <c r="AO300" s="16">
        <f t="shared" si="293"/>
        <v>102307</v>
      </c>
      <c r="AP300" s="16">
        <f t="shared" si="293"/>
        <v>18477806</v>
      </c>
      <c r="AQ300" s="16">
        <f t="shared" si="293"/>
        <v>979342</v>
      </c>
      <c r="AR300" s="16">
        <f t="shared" si="293"/>
        <v>445888</v>
      </c>
      <c r="AS300" s="16">
        <f t="shared" si="293"/>
        <v>524239</v>
      </c>
      <c r="AT300" s="16">
        <f t="shared" si="293"/>
        <v>1329927</v>
      </c>
      <c r="AU300" s="16">
        <f t="shared" si="293"/>
        <v>8198013</v>
      </c>
      <c r="AV300" s="16">
        <f t="shared" si="293"/>
        <v>35461615</v>
      </c>
      <c r="AW300" s="16">
        <f t="shared" si="293"/>
        <v>20000</v>
      </c>
      <c r="AX300" s="16">
        <f t="shared" si="293"/>
        <v>135351647</v>
      </c>
      <c r="AY300" s="16">
        <f t="shared" si="293"/>
        <v>877898094</v>
      </c>
      <c r="AZ300" s="16">
        <f t="shared" si="293"/>
        <v>6821377</v>
      </c>
      <c r="BA300" s="16">
        <f t="shared" si="293"/>
        <v>461285</v>
      </c>
      <c r="BB300" s="16">
        <f t="shared" si="293"/>
        <v>6360092</v>
      </c>
      <c r="BC300" s="16">
        <f t="shared" si="293"/>
        <v>4718899</v>
      </c>
      <c r="BD300" s="16">
        <f t="shared" si="293"/>
        <v>21181</v>
      </c>
      <c r="BE300" s="16">
        <f t="shared" si="293"/>
        <v>100000</v>
      </c>
      <c r="BF300" s="16">
        <f t="shared" si="293"/>
        <v>4597718</v>
      </c>
      <c r="BG300" s="16">
        <f t="shared" si="293"/>
        <v>344995817</v>
      </c>
      <c r="BH300" s="16">
        <f t="shared" si="293"/>
        <v>1483889</v>
      </c>
      <c r="BI300" s="16">
        <f t="shared" si="293"/>
        <v>1483889</v>
      </c>
      <c r="BJ300" s="16">
        <f t="shared" si="293"/>
        <v>519877347</v>
      </c>
      <c r="BK300" s="16">
        <f t="shared" si="293"/>
        <v>94561367</v>
      </c>
      <c r="BL300" s="16">
        <f t="shared" si="293"/>
        <v>5401524</v>
      </c>
      <c r="BM300" s="16">
        <f t="shared" si="293"/>
        <v>17241218</v>
      </c>
      <c r="BN300" s="16">
        <f t="shared" si="293"/>
        <v>6000000</v>
      </c>
      <c r="BO300" s="16">
        <f t="shared" si="293"/>
        <v>291424</v>
      </c>
      <c r="BP300" s="16">
        <f t="shared" si="293"/>
        <v>199925484</v>
      </c>
      <c r="BQ300" s="16">
        <f t="shared" si="293"/>
        <v>496000</v>
      </c>
      <c r="BR300" s="16">
        <f aca="true" t="shared" si="294" ref="BR300:CR300">BR288+BR284+BR220+BR215+BR211+BR207+BR183+BR166+BR158+BR144+BR123+BR115+BR109+BR101+BR91+BR73+BR67+BR63+BR51+BR16</f>
        <v>222888</v>
      </c>
      <c r="BS300" s="16">
        <f t="shared" si="294"/>
        <v>123782360</v>
      </c>
      <c r="BT300" s="16">
        <f t="shared" si="294"/>
        <v>71955082</v>
      </c>
      <c r="BU300" s="16">
        <f t="shared" si="294"/>
        <v>765</v>
      </c>
      <c r="BV300" s="16">
        <f t="shared" si="294"/>
        <v>765</v>
      </c>
      <c r="BW300" s="16">
        <f t="shared" si="294"/>
        <v>271884853</v>
      </c>
      <c r="BX300" s="16">
        <f t="shared" si="294"/>
        <v>213911485</v>
      </c>
      <c r="BY300" s="16">
        <f t="shared" si="294"/>
        <v>53106352</v>
      </c>
      <c r="BZ300" s="16">
        <f t="shared" si="294"/>
        <v>53106352</v>
      </c>
      <c r="CA300" s="16">
        <f t="shared" si="272"/>
        <v>86649479</v>
      </c>
      <c r="CB300" s="16">
        <f t="shared" si="294"/>
        <v>4833906</v>
      </c>
      <c r="CC300" s="16">
        <f t="shared" si="294"/>
        <v>47617601</v>
      </c>
      <c r="CD300" s="16">
        <f t="shared" si="294"/>
        <v>3200000</v>
      </c>
      <c r="CE300" s="16">
        <f t="shared" si="294"/>
        <v>30997972</v>
      </c>
      <c r="CF300" s="16">
        <f t="shared" si="294"/>
        <v>74155654</v>
      </c>
      <c r="CG300" s="16">
        <f t="shared" si="294"/>
        <v>70878786</v>
      </c>
      <c r="CH300" s="16">
        <f t="shared" si="294"/>
        <v>3276868</v>
      </c>
      <c r="CI300" s="16">
        <f t="shared" si="294"/>
        <v>3878182</v>
      </c>
      <c r="CJ300" s="16">
        <f t="shared" si="294"/>
        <v>3878182</v>
      </c>
      <c r="CK300" s="16">
        <f t="shared" si="294"/>
        <v>54095186</v>
      </c>
      <c r="CL300" s="16">
        <f t="shared" si="294"/>
        <v>7800000</v>
      </c>
      <c r="CM300" s="16">
        <f t="shared" si="294"/>
        <v>7800000</v>
      </c>
      <c r="CN300" s="16">
        <f t="shared" si="294"/>
        <v>7800000</v>
      </c>
      <c r="CO300" s="16">
        <f t="shared" si="294"/>
        <v>66050000</v>
      </c>
      <c r="CP300" s="16">
        <f t="shared" si="294"/>
        <v>66050000</v>
      </c>
      <c r="CQ300" s="16">
        <f t="shared" si="294"/>
        <v>1050000</v>
      </c>
      <c r="CR300" s="16">
        <f t="shared" si="294"/>
        <v>65000000</v>
      </c>
    </row>
    <row r="302" spans="1:96" ht="12.75">
      <c r="A302" s="5" t="s">
        <v>1</v>
      </c>
      <c r="B302" s="5" t="s">
        <v>1</v>
      </c>
      <c r="C302" s="5" t="s">
        <v>1</v>
      </c>
      <c r="D302" s="6" t="s">
        <v>471</v>
      </c>
      <c r="E302" s="3">
        <v>3233787782</v>
      </c>
      <c r="F302" s="3">
        <v>2896068430</v>
      </c>
      <c r="G302" s="3">
        <v>2022378254</v>
      </c>
      <c r="H302" s="3">
        <v>1203230783</v>
      </c>
      <c r="I302" s="3">
        <v>188190389</v>
      </c>
      <c r="J302" s="3">
        <v>306603238</v>
      </c>
      <c r="K302" s="3">
        <v>95568444</v>
      </c>
      <c r="L302" s="3">
        <v>37508688</v>
      </c>
      <c r="M302" s="3">
        <v>91592779</v>
      </c>
      <c r="N302" s="3">
        <v>4694383</v>
      </c>
      <c r="O302" s="3">
        <v>51645000</v>
      </c>
      <c r="P302" s="3">
        <v>25593944</v>
      </c>
      <c r="Q302" s="3">
        <v>9964271</v>
      </c>
      <c r="R302" s="3">
        <v>1217664</v>
      </c>
      <c r="S302" s="3">
        <v>8746607</v>
      </c>
      <c r="T302" s="3">
        <v>146117</v>
      </c>
      <c r="U302" s="3">
        <v>13360424</v>
      </c>
      <c r="V302" s="3">
        <v>85957734</v>
      </c>
      <c r="W302" s="3">
        <v>3373020</v>
      </c>
      <c r="X302" s="3">
        <v>16155450</v>
      </c>
      <c r="Y302" s="3">
        <v>13589211</v>
      </c>
      <c r="Z302" s="3">
        <v>3576007</v>
      </c>
      <c r="AA302" s="3">
        <v>2167605</v>
      </c>
      <c r="AB302" s="3">
        <v>519321</v>
      </c>
      <c r="AC302" s="3">
        <v>45200895</v>
      </c>
      <c r="AD302" s="3">
        <v>1376225</v>
      </c>
      <c r="AE302" s="3">
        <v>214925298</v>
      </c>
      <c r="AF302" s="3">
        <v>754801</v>
      </c>
      <c r="AG302" s="3">
        <v>3521249</v>
      </c>
      <c r="AH302" s="3">
        <v>8806976</v>
      </c>
      <c r="AI302" s="3">
        <v>471387</v>
      </c>
      <c r="AJ302" s="3">
        <v>1442939</v>
      </c>
      <c r="AK302" s="3">
        <v>110713</v>
      </c>
      <c r="AL302" s="3">
        <v>1188785</v>
      </c>
      <c r="AM302" s="3">
        <v>6828398</v>
      </c>
      <c r="AN302" s="3">
        <v>3189798</v>
      </c>
      <c r="AO302" s="3">
        <v>102307</v>
      </c>
      <c r="AP302" s="3">
        <v>18477806</v>
      </c>
      <c r="AQ302" s="3">
        <v>979342</v>
      </c>
      <c r="AR302" s="3">
        <v>445888</v>
      </c>
      <c r="AS302" s="3">
        <v>524239</v>
      </c>
      <c r="AT302" s="3">
        <v>1329927</v>
      </c>
      <c r="AU302" s="3">
        <v>8198013</v>
      </c>
      <c r="AV302" s="3">
        <v>35461615</v>
      </c>
      <c r="AW302" s="3">
        <v>20000</v>
      </c>
      <c r="AX302" s="3">
        <v>123071115</v>
      </c>
      <c r="AY302" s="3">
        <v>873690176</v>
      </c>
      <c r="AZ302" s="3">
        <v>6821377</v>
      </c>
      <c r="BA302" s="3">
        <v>461285</v>
      </c>
      <c r="BB302" s="3">
        <v>6360092</v>
      </c>
      <c r="BC302" s="3">
        <v>4718899</v>
      </c>
      <c r="BD302" s="3">
        <v>21181</v>
      </c>
      <c r="BE302" s="3">
        <v>100000</v>
      </c>
      <c r="BF302" s="3">
        <v>4597718</v>
      </c>
      <c r="BG302" s="3">
        <v>344995817</v>
      </c>
      <c r="BH302" s="3">
        <v>1483889</v>
      </c>
      <c r="BI302" s="3">
        <v>1483889</v>
      </c>
      <c r="BJ302" s="3">
        <v>515669429</v>
      </c>
      <c r="BK302" s="3">
        <v>91141241</v>
      </c>
      <c r="BL302" s="3">
        <v>5401524</v>
      </c>
      <c r="BM302" s="3">
        <v>17241218</v>
      </c>
      <c r="BN302" s="3">
        <v>6000000</v>
      </c>
      <c r="BO302" s="3">
        <v>291424</v>
      </c>
      <c r="BP302" s="3">
        <v>199925484</v>
      </c>
      <c r="BQ302" s="3">
        <v>496000</v>
      </c>
      <c r="BR302" s="3">
        <v>222888</v>
      </c>
      <c r="BS302" s="3">
        <v>122994568</v>
      </c>
      <c r="BT302" s="3">
        <v>71955082</v>
      </c>
      <c r="BU302" s="3">
        <v>765</v>
      </c>
      <c r="BV302" s="3">
        <v>765</v>
      </c>
      <c r="BW302" s="3">
        <v>263869352</v>
      </c>
      <c r="BX302" s="3">
        <v>211895984</v>
      </c>
      <c r="BY302" s="3">
        <v>52203330</v>
      </c>
      <c r="BZ302" s="3">
        <v>52203330</v>
      </c>
      <c r="CA302" s="3">
        <v>85537000</v>
      </c>
      <c r="CB302" s="3">
        <v>4833906</v>
      </c>
      <c r="CC302" s="3">
        <v>47617601</v>
      </c>
      <c r="CD302" s="3">
        <v>3200000</v>
      </c>
      <c r="CE302" s="3">
        <v>29885493</v>
      </c>
      <c r="CF302" s="3">
        <v>74155654</v>
      </c>
      <c r="CG302" s="3">
        <v>70878786</v>
      </c>
      <c r="CH302" s="3">
        <v>3276868</v>
      </c>
      <c r="CI302" s="3">
        <v>3878182</v>
      </c>
      <c r="CJ302" s="3">
        <v>3878182</v>
      </c>
      <c r="CK302" s="3">
        <v>48095186</v>
      </c>
      <c r="CL302" s="3">
        <v>7800000</v>
      </c>
      <c r="CM302" s="3">
        <v>7800000</v>
      </c>
      <c r="CN302" s="3">
        <v>7800000</v>
      </c>
      <c r="CO302" s="3">
        <v>66050000</v>
      </c>
      <c r="CP302" s="3">
        <v>66050000</v>
      </c>
      <c r="CQ302" s="3">
        <v>1050000</v>
      </c>
      <c r="CR302" s="3">
        <v>65000000</v>
      </c>
    </row>
    <row r="304" spans="5:96" ht="12.75">
      <c r="E304" s="3">
        <f>E300-E302</f>
        <v>40227800</v>
      </c>
      <c r="F304" s="3">
        <f aca="true" t="shared" si="295" ref="F304:BQ304">F300-F302</f>
        <v>32212299</v>
      </c>
      <c r="G304" s="3">
        <f t="shared" si="295"/>
        <v>28004381</v>
      </c>
      <c r="H304" s="3">
        <f t="shared" si="295"/>
        <v>4301821</v>
      </c>
      <c r="I304" s="3">
        <f t="shared" si="295"/>
        <v>1182512</v>
      </c>
      <c r="J304" s="3">
        <f t="shared" si="295"/>
        <v>10227072</v>
      </c>
      <c r="K304" s="3">
        <f t="shared" si="295"/>
        <v>10179293</v>
      </c>
      <c r="L304" s="3">
        <f t="shared" si="295"/>
        <v>227948</v>
      </c>
      <c r="M304" s="3">
        <f t="shared" si="295"/>
        <v>0</v>
      </c>
      <c r="N304" s="3">
        <f t="shared" si="295"/>
        <v>0</v>
      </c>
      <c r="O304" s="3">
        <f t="shared" si="295"/>
        <v>-180169</v>
      </c>
      <c r="P304" s="3">
        <f t="shared" si="295"/>
        <v>0</v>
      </c>
      <c r="Q304" s="3">
        <f t="shared" si="295"/>
        <v>0</v>
      </c>
      <c r="R304" s="3">
        <f t="shared" si="295"/>
        <v>0</v>
      </c>
      <c r="S304" s="3">
        <f t="shared" si="295"/>
        <v>0</v>
      </c>
      <c r="T304" s="3">
        <f t="shared" si="295"/>
        <v>0</v>
      </c>
      <c r="U304" s="3">
        <f t="shared" si="295"/>
        <v>-16282</v>
      </c>
      <c r="V304" s="3">
        <f t="shared" si="295"/>
        <v>28726</v>
      </c>
      <c r="W304" s="3">
        <f t="shared" si="295"/>
        <v>0</v>
      </c>
      <c r="X304" s="3">
        <f t="shared" si="295"/>
        <v>16139</v>
      </c>
      <c r="Y304" s="3">
        <f t="shared" si="295"/>
        <v>0</v>
      </c>
      <c r="Z304" s="3">
        <f t="shared" si="295"/>
        <v>0</v>
      </c>
      <c r="AA304" s="3">
        <f t="shared" si="295"/>
        <v>0</v>
      </c>
      <c r="AB304" s="3">
        <f t="shared" si="295"/>
        <v>0</v>
      </c>
      <c r="AC304" s="3">
        <f t="shared" si="295"/>
        <v>0</v>
      </c>
      <c r="AD304" s="3">
        <f t="shared" si="295"/>
        <v>12587</v>
      </c>
      <c r="AE304" s="3">
        <f t="shared" si="295"/>
        <v>12280532</v>
      </c>
      <c r="AF304" s="3">
        <f t="shared" si="295"/>
        <v>0</v>
      </c>
      <c r="AG304" s="3">
        <f t="shared" si="295"/>
        <v>0</v>
      </c>
      <c r="AH304" s="3">
        <f t="shared" si="295"/>
        <v>0</v>
      </c>
      <c r="AI304" s="3">
        <f t="shared" si="295"/>
        <v>0</v>
      </c>
      <c r="AJ304" s="3">
        <f t="shared" si="295"/>
        <v>0</v>
      </c>
      <c r="AK304" s="3">
        <f t="shared" si="295"/>
        <v>0</v>
      </c>
      <c r="AL304" s="3">
        <f t="shared" si="295"/>
        <v>0</v>
      </c>
      <c r="AM304" s="3">
        <f t="shared" si="295"/>
        <v>0</v>
      </c>
      <c r="AN304" s="3">
        <f t="shared" si="295"/>
        <v>0</v>
      </c>
      <c r="AO304" s="3">
        <f t="shared" si="295"/>
        <v>0</v>
      </c>
      <c r="AP304" s="3">
        <f t="shared" si="295"/>
        <v>0</v>
      </c>
      <c r="AQ304" s="3">
        <f t="shared" si="295"/>
        <v>0</v>
      </c>
      <c r="AR304" s="3">
        <f t="shared" si="295"/>
        <v>0</v>
      </c>
      <c r="AS304" s="3">
        <f t="shared" si="295"/>
        <v>0</v>
      </c>
      <c r="AT304" s="3">
        <f t="shared" si="295"/>
        <v>0</v>
      </c>
      <c r="AU304" s="3">
        <f t="shared" si="295"/>
        <v>0</v>
      </c>
      <c r="AV304" s="3">
        <f t="shared" si="295"/>
        <v>0</v>
      </c>
      <c r="AW304" s="3">
        <f t="shared" si="295"/>
        <v>0</v>
      </c>
      <c r="AX304" s="3">
        <f t="shared" si="295"/>
        <v>12280532</v>
      </c>
      <c r="AY304" s="3">
        <f t="shared" si="295"/>
        <v>4207918</v>
      </c>
      <c r="AZ304" s="3">
        <f t="shared" si="295"/>
        <v>0</v>
      </c>
      <c r="BA304" s="3">
        <f t="shared" si="295"/>
        <v>0</v>
      </c>
      <c r="BB304" s="3">
        <f t="shared" si="295"/>
        <v>0</v>
      </c>
      <c r="BC304" s="3">
        <f t="shared" si="295"/>
        <v>0</v>
      </c>
      <c r="BD304" s="3">
        <f t="shared" si="295"/>
        <v>0</v>
      </c>
      <c r="BE304" s="3">
        <f t="shared" si="295"/>
        <v>0</v>
      </c>
      <c r="BF304" s="3">
        <f t="shared" si="295"/>
        <v>0</v>
      </c>
      <c r="BG304" s="3">
        <f t="shared" si="295"/>
        <v>0</v>
      </c>
      <c r="BH304" s="3">
        <f t="shared" si="295"/>
        <v>0</v>
      </c>
      <c r="BI304" s="3">
        <f t="shared" si="295"/>
        <v>0</v>
      </c>
      <c r="BJ304" s="3">
        <f t="shared" si="295"/>
        <v>4207918</v>
      </c>
      <c r="BK304" s="3">
        <f t="shared" si="295"/>
        <v>3420126</v>
      </c>
      <c r="BL304" s="3">
        <f t="shared" si="295"/>
        <v>0</v>
      </c>
      <c r="BM304" s="3">
        <f t="shared" si="295"/>
        <v>0</v>
      </c>
      <c r="BN304" s="3">
        <f t="shared" si="295"/>
        <v>0</v>
      </c>
      <c r="BO304" s="3">
        <f t="shared" si="295"/>
        <v>0</v>
      </c>
      <c r="BP304" s="3">
        <f t="shared" si="295"/>
        <v>0</v>
      </c>
      <c r="BQ304" s="3">
        <f t="shared" si="295"/>
        <v>0</v>
      </c>
      <c r="BR304" s="3">
        <f aca="true" t="shared" si="296" ref="BR304:CR304">BR300-BR302</f>
        <v>0</v>
      </c>
      <c r="BS304" s="3">
        <f t="shared" si="296"/>
        <v>787792</v>
      </c>
      <c r="BT304" s="3">
        <f t="shared" si="296"/>
        <v>0</v>
      </c>
      <c r="BU304" s="3">
        <f t="shared" si="296"/>
        <v>0</v>
      </c>
      <c r="BV304" s="3">
        <f t="shared" si="296"/>
        <v>0</v>
      </c>
      <c r="BW304" s="3">
        <f t="shared" si="296"/>
        <v>8015501</v>
      </c>
      <c r="BX304" s="3">
        <f t="shared" si="296"/>
        <v>2015501</v>
      </c>
      <c r="BY304" s="3">
        <f t="shared" si="296"/>
        <v>903022</v>
      </c>
      <c r="BZ304" s="3">
        <f t="shared" si="296"/>
        <v>903022</v>
      </c>
      <c r="CA304" s="3">
        <f t="shared" si="296"/>
        <v>1112479</v>
      </c>
      <c r="CB304" s="3">
        <f t="shared" si="296"/>
        <v>0</v>
      </c>
      <c r="CC304" s="3">
        <f>CC300-CC302</f>
        <v>0</v>
      </c>
      <c r="CD304" s="3">
        <f t="shared" si="296"/>
        <v>0</v>
      </c>
      <c r="CE304" s="3">
        <f>CE300-CE302</f>
        <v>1112479</v>
      </c>
      <c r="CF304" s="3">
        <f t="shared" si="296"/>
        <v>0</v>
      </c>
      <c r="CG304" s="3">
        <f t="shared" si="296"/>
        <v>0</v>
      </c>
      <c r="CH304" s="3">
        <f t="shared" si="296"/>
        <v>0</v>
      </c>
      <c r="CI304" s="3">
        <f t="shared" si="296"/>
        <v>0</v>
      </c>
      <c r="CJ304" s="3">
        <f t="shared" si="296"/>
        <v>0</v>
      </c>
      <c r="CK304" s="3">
        <f t="shared" si="296"/>
        <v>6000000</v>
      </c>
      <c r="CL304" s="3">
        <f t="shared" si="296"/>
        <v>0</v>
      </c>
      <c r="CM304" s="3">
        <f t="shared" si="296"/>
        <v>0</v>
      </c>
      <c r="CN304" s="3">
        <f t="shared" si="296"/>
        <v>0</v>
      </c>
      <c r="CO304" s="3">
        <f t="shared" si="296"/>
        <v>0</v>
      </c>
      <c r="CP304" s="3">
        <f t="shared" si="296"/>
        <v>0</v>
      </c>
      <c r="CQ304" s="3">
        <f t="shared" si="296"/>
        <v>0</v>
      </c>
      <c r="CR304" s="3">
        <f t="shared" si="296"/>
        <v>0</v>
      </c>
    </row>
  </sheetData>
  <sheetProtection/>
  <mergeCells count="105">
    <mergeCell ref="A13:A14"/>
    <mergeCell ref="B13:B14"/>
    <mergeCell ref="CO12:CO13"/>
    <mergeCell ref="CP12:CP13"/>
    <mergeCell ref="CQ12:CQ13"/>
    <mergeCell ref="CR12:CR13"/>
    <mergeCell ref="CK12:CK13"/>
    <mergeCell ref="CL12:CL13"/>
    <mergeCell ref="CM12:CM13"/>
    <mergeCell ref="CN12:CN13"/>
    <mergeCell ref="CG12:CG13"/>
    <mergeCell ref="CH12:CH13"/>
    <mergeCell ref="CI12:CI13"/>
    <mergeCell ref="CJ12:CJ13"/>
    <mergeCell ref="CC12:CC13"/>
    <mergeCell ref="CD12:CD13"/>
    <mergeCell ref="CE12:CE13"/>
    <mergeCell ref="CF12:CF13"/>
    <mergeCell ref="BY12:BY13"/>
    <mergeCell ref="BZ12:BZ13"/>
    <mergeCell ref="CA12:CA13"/>
    <mergeCell ref="CB12:CB13"/>
    <mergeCell ref="BU12:BU13"/>
    <mergeCell ref="BV12:BV13"/>
    <mergeCell ref="BW12:BW13"/>
    <mergeCell ref="BX12:BX13"/>
    <mergeCell ref="BQ12:BQ13"/>
    <mergeCell ref="BR12:BR13"/>
    <mergeCell ref="BS12:BS13"/>
    <mergeCell ref="BT12:BT13"/>
    <mergeCell ref="BM12:BM13"/>
    <mergeCell ref="BN12:BN13"/>
    <mergeCell ref="BO12:BO13"/>
    <mergeCell ref="BP12:BP13"/>
    <mergeCell ref="BI12:BI13"/>
    <mergeCell ref="BJ12:BJ13"/>
    <mergeCell ref="BK12:BK13"/>
    <mergeCell ref="BL12:BL13"/>
    <mergeCell ref="BE12:BE13"/>
    <mergeCell ref="BF12:BF13"/>
    <mergeCell ref="BG12:BG13"/>
    <mergeCell ref="BH12:BH13"/>
    <mergeCell ref="BA12:BA13"/>
    <mergeCell ref="BB12:BB13"/>
    <mergeCell ref="BC12:BC13"/>
    <mergeCell ref="BD12:BD13"/>
    <mergeCell ref="AW12:AW13"/>
    <mergeCell ref="AX12:AX13"/>
    <mergeCell ref="AY12:AY13"/>
    <mergeCell ref="AZ12:AZ13"/>
    <mergeCell ref="AS12:AS13"/>
    <mergeCell ref="AT12:AT13"/>
    <mergeCell ref="AU12:AU13"/>
    <mergeCell ref="AV12:AV13"/>
    <mergeCell ref="AO12:AO13"/>
    <mergeCell ref="AP12:AP13"/>
    <mergeCell ref="AQ12:AQ13"/>
    <mergeCell ref="AR12:AR13"/>
    <mergeCell ref="AK12:AK13"/>
    <mergeCell ref="AL12:AL13"/>
    <mergeCell ref="AM12:AM13"/>
    <mergeCell ref="AN12:AN13"/>
    <mergeCell ref="AG12:AG13"/>
    <mergeCell ref="AH12:AH13"/>
    <mergeCell ref="AI12:AI13"/>
    <mergeCell ref="AJ12:AJ13"/>
    <mergeCell ref="AC12:AC13"/>
    <mergeCell ref="AD12:AD13"/>
    <mergeCell ref="AE12:AE13"/>
    <mergeCell ref="AF12:AF13"/>
    <mergeCell ref="Y12:Y13"/>
    <mergeCell ref="Z12:Z13"/>
    <mergeCell ref="AA12:AA13"/>
    <mergeCell ref="AB12:AB13"/>
    <mergeCell ref="U12:U13"/>
    <mergeCell ref="V12:V13"/>
    <mergeCell ref="W12:W13"/>
    <mergeCell ref="X12:X13"/>
    <mergeCell ref="Q12:Q13"/>
    <mergeCell ref="R12:R13"/>
    <mergeCell ref="S12:S13"/>
    <mergeCell ref="T12:T13"/>
    <mergeCell ref="O12:O13"/>
    <mergeCell ref="P12:P13"/>
    <mergeCell ref="I12:I13"/>
    <mergeCell ref="J12:J13"/>
    <mergeCell ref="K12:K13"/>
    <mergeCell ref="L12:L13"/>
    <mergeCell ref="G8:N8"/>
    <mergeCell ref="A12:B12"/>
    <mergeCell ref="C12:C14"/>
    <mergeCell ref="D12:D14"/>
    <mergeCell ref="E12:E14"/>
    <mergeCell ref="F12:F13"/>
    <mergeCell ref="G12:G13"/>
    <mergeCell ref="H12:H13"/>
    <mergeCell ref="M12:M13"/>
    <mergeCell ref="N12:N13"/>
    <mergeCell ref="G1:N1"/>
    <mergeCell ref="G2:N2"/>
    <mergeCell ref="G3:N3"/>
    <mergeCell ref="G4:N4"/>
    <mergeCell ref="G6:N6"/>
    <mergeCell ref="G7:N7"/>
    <mergeCell ref="D5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Кудрова А.А.</dc:creator>
  <cp:keywords/>
  <dc:description/>
  <cp:lastModifiedBy>g106kaa</cp:lastModifiedBy>
  <cp:lastPrinted>2018-11-26T15:11:57Z</cp:lastPrinted>
  <dcterms:created xsi:type="dcterms:W3CDTF">2018-04-27T12:07:05Z</dcterms:created>
  <dcterms:modified xsi:type="dcterms:W3CDTF">2018-11-26T15:13:05Z</dcterms:modified>
  <cp:category/>
  <cp:version/>
  <cp:contentType/>
  <cp:contentStatus/>
</cp:coreProperties>
</file>