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570" yWindow="-45" windowWidth="9825" windowHeight="9975"/>
  </bookViews>
  <sheets>
    <sheet name="Новая программа" sheetId="1" r:id="rId1"/>
    <sheet name="по функционалу" sheetId="3" r:id="rId2"/>
    <sheet name="по городам" sheetId="4" r:id="rId3"/>
    <sheet name="Лист1" sheetId="5" r:id="rId4"/>
  </sheets>
  <definedNames>
    <definedName name="_xlnm._FilterDatabase" localSheetId="0" hidden="1">'Новая программа'!$A$9:$C$9</definedName>
    <definedName name="_xlnm.Print_Titles" localSheetId="0">'Новая программа'!$9:$9</definedName>
    <definedName name="_xlnm.Print_Area" localSheetId="0">'Новая программа'!$A$1:$C$264</definedName>
  </definedNames>
  <calcPr calcId="114210" fullCalcOnLoad="1"/>
</workbook>
</file>

<file path=xl/calcChain.xml><?xml version="1.0" encoding="utf-8"?>
<calcChain xmlns="http://schemas.openxmlformats.org/spreadsheetml/2006/main">
  <c r="C132" i="1"/>
  <c r="C131"/>
  <c r="C239"/>
  <c r="C235"/>
  <c r="C50"/>
  <c r="C43"/>
  <c r="C144"/>
  <c r="A143"/>
  <c r="C222" i="5"/>
  <c r="C223"/>
  <c r="C221"/>
  <c r="C218"/>
  <c r="C215"/>
  <c r="C209"/>
  <c r="C210"/>
  <c r="C211"/>
  <c r="C212"/>
  <c r="C208"/>
  <c r="C203"/>
  <c r="C199"/>
  <c r="C198"/>
  <c r="C193"/>
  <c r="C194"/>
  <c r="C195"/>
  <c r="C192"/>
  <c r="C189"/>
  <c r="C188"/>
  <c r="C184"/>
  <c r="C185"/>
  <c r="C183"/>
  <c r="C180"/>
  <c r="C172"/>
  <c r="C173"/>
  <c r="C174"/>
  <c r="C175"/>
  <c r="C176"/>
  <c r="C177"/>
  <c r="C171"/>
  <c r="C168"/>
  <c r="C167"/>
  <c r="C164"/>
  <c r="C161"/>
  <c r="C160"/>
  <c r="C159"/>
  <c r="C156"/>
  <c r="C135"/>
  <c r="C136"/>
  <c r="C137"/>
  <c r="C138"/>
  <c r="C139"/>
  <c r="C140"/>
  <c r="C141"/>
  <c r="C143"/>
  <c r="C145"/>
  <c r="C146"/>
  <c r="C147"/>
  <c r="C148"/>
  <c r="C149"/>
  <c r="C150"/>
  <c r="C151"/>
  <c r="C152"/>
  <c r="C153"/>
  <c r="C134"/>
  <c r="C126"/>
  <c r="C125"/>
  <c r="C117"/>
  <c r="C118"/>
  <c r="C119"/>
  <c r="C120"/>
  <c r="C121"/>
  <c r="C122"/>
  <c r="C116"/>
  <c r="C111"/>
  <c r="C108"/>
  <c r="C104"/>
  <c r="C105"/>
  <c r="C99"/>
  <c r="C98"/>
  <c r="C95"/>
  <c r="C92"/>
  <c r="C88"/>
  <c r="C87"/>
  <c r="C83"/>
  <c r="C84"/>
  <c r="C78"/>
  <c r="C79"/>
  <c r="C77"/>
  <c r="C73"/>
  <c r="C74"/>
  <c r="C72"/>
  <c r="C66"/>
  <c r="C67"/>
  <c r="C68"/>
  <c r="C69"/>
  <c r="C65"/>
  <c r="C64"/>
  <c r="C61"/>
  <c r="C58"/>
  <c r="C49"/>
  <c r="C50"/>
  <c r="C51"/>
  <c r="C52"/>
  <c r="C53"/>
  <c r="C54"/>
  <c r="C55"/>
  <c r="C47"/>
  <c r="C46"/>
  <c r="C45"/>
  <c r="E45"/>
  <c r="E56"/>
  <c r="E100"/>
  <c r="E129"/>
  <c r="C40"/>
  <c r="C37"/>
  <c r="C32"/>
  <c r="C27"/>
  <c r="C24"/>
  <c r="C19"/>
  <c r="C16"/>
  <c r="G226"/>
  <c r="F226"/>
  <c r="E226"/>
  <c r="F225"/>
  <c r="E225"/>
  <c r="F201"/>
  <c r="E201"/>
  <c r="G200"/>
  <c r="F200"/>
  <c r="E200"/>
  <c r="E157"/>
  <c r="A152"/>
  <c r="A153"/>
  <c r="A135"/>
  <c r="A136"/>
  <c r="A137"/>
  <c r="A138"/>
  <c r="A140"/>
  <c r="A141"/>
  <c r="A142"/>
  <c r="A143"/>
  <c r="A144"/>
  <c r="A145"/>
  <c r="A146"/>
  <c r="A147"/>
  <c r="A148"/>
  <c r="A149"/>
  <c r="F128"/>
  <c r="E128"/>
  <c r="F113"/>
  <c r="E113"/>
  <c r="F56"/>
  <c r="F100"/>
  <c r="F129"/>
  <c r="F34"/>
  <c r="E34"/>
  <c r="F31"/>
  <c r="E31"/>
  <c r="F29"/>
  <c r="E29"/>
  <c r="G26"/>
  <c r="F26"/>
  <c r="F23"/>
  <c r="E23"/>
  <c r="F21"/>
  <c r="E21"/>
  <c r="C260" i="1"/>
  <c r="C261"/>
  <c r="C256"/>
  <c r="C257"/>
  <c r="C130"/>
  <c r="C127" i="5"/>
  <c r="C36" i="1"/>
  <c r="C38" i="5"/>
  <c r="C205" i="1"/>
  <c r="C206"/>
  <c r="C205" i="5"/>
  <c r="C126" i="1"/>
  <c r="C123" i="5"/>
  <c r="C115" i="1"/>
  <c r="C112" i="5"/>
  <c r="C142"/>
  <c r="C46" i="1"/>
  <c r="C240"/>
  <c r="C144" i="5"/>
  <c r="C57" i="1"/>
  <c r="C56" i="5"/>
  <c r="G56"/>
  <c r="C48"/>
  <c r="C204"/>
  <c r="C236"/>
  <c r="C237"/>
  <c r="C262" i="1"/>
  <c r="C154"/>
  <c r="C154" i="5"/>
  <c r="C71" i="1"/>
  <c r="C70" i="5"/>
  <c r="D226" i="4"/>
  <c r="C219"/>
  <c r="C217"/>
  <c r="C223"/>
  <c r="C235" i="5"/>
  <c r="C245"/>
  <c r="C221" i="4"/>
  <c r="C220"/>
  <c r="C209"/>
  <c r="C204"/>
  <c r="C201"/>
  <c r="C198"/>
  <c r="C210"/>
  <c r="C189"/>
  <c r="C185"/>
  <c r="C179"/>
  <c r="C175"/>
  <c r="C170"/>
  <c r="C167"/>
  <c r="C158"/>
  <c r="C154"/>
  <c r="C151"/>
  <c r="E146"/>
  <c r="C146"/>
  <c r="C143"/>
  <c r="C190"/>
  <c r="C21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E115"/>
  <c r="C114"/>
  <c r="C109"/>
  <c r="C106"/>
  <c r="C102"/>
  <c r="C90"/>
  <c r="C85"/>
  <c r="C78"/>
  <c r="C73"/>
  <c r="C75"/>
  <c r="C71"/>
  <c r="C64"/>
  <c r="C62"/>
  <c r="C57"/>
  <c r="C52"/>
  <c r="C45"/>
  <c r="C42"/>
  <c r="C39"/>
  <c r="A30"/>
  <c r="A31"/>
  <c r="A32"/>
  <c r="A33"/>
  <c r="A34"/>
  <c r="A35"/>
  <c r="A36"/>
  <c r="A37"/>
  <c r="E29"/>
  <c r="E116"/>
  <c r="E26"/>
  <c r="C25"/>
  <c r="C26"/>
  <c r="E23"/>
  <c r="E21"/>
  <c r="C20"/>
  <c r="C17"/>
  <c r="C21"/>
  <c r="E15"/>
  <c r="E13"/>
  <c r="C12"/>
  <c r="C9"/>
  <c r="C13"/>
  <c r="C250" i="3"/>
  <c r="C59"/>
  <c r="C247"/>
  <c r="C109"/>
  <c r="C67" i="4"/>
  <c r="C218"/>
  <c r="C82"/>
  <c r="C222"/>
  <c r="C87"/>
  <c r="C91"/>
  <c r="C216"/>
  <c r="C226"/>
  <c r="C115"/>
  <c r="C116"/>
  <c r="C212"/>
  <c r="C248" i="3"/>
  <c r="C246"/>
  <c r="C244"/>
  <c r="C242"/>
  <c r="C243"/>
  <c r="C216"/>
  <c r="C211"/>
  <c r="C208"/>
  <c r="C205"/>
  <c r="C196"/>
  <c r="C192"/>
  <c r="C186"/>
  <c r="C182"/>
  <c r="C177"/>
  <c r="C174"/>
  <c r="C165"/>
  <c r="C161"/>
  <c r="C158"/>
  <c r="C153"/>
  <c r="C150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C121"/>
  <c r="C116"/>
  <c r="C113"/>
  <c r="C97"/>
  <c r="C92"/>
  <c r="C94"/>
  <c r="C85"/>
  <c r="C80"/>
  <c r="C245"/>
  <c r="C78"/>
  <c r="C71"/>
  <c r="C74"/>
  <c r="C69"/>
  <c r="C64"/>
  <c r="C52"/>
  <c r="C49"/>
  <c r="C46"/>
  <c r="A37"/>
  <c r="A38"/>
  <c r="A39"/>
  <c r="A40"/>
  <c r="A41"/>
  <c r="A42"/>
  <c r="A43"/>
  <c r="A44"/>
  <c r="C32"/>
  <c r="C33"/>
  <c r="C27"/>
  <c r="C24"/>
  <c r="C28"/>
  <c r="C19"/>
  <c r="C16"/>
  <c r="C20"/>
  <c r="C76" i="1"/>
  <c r="C75" i="5"/>
  <c r="C178" i="1"/>
  <c r="C178" i="5"/>
  <c r="C169" i="1"/>
  <c r="C169" i="5"/>
  <c r="G169"/>
  <c r="C39" i="1"/>
  <c r="C41" i="5"/>
  <c r="C90" i="1"/>
  <c r="C89" i="5"/>
  <c r="C196" i="1"/>
  <c r="C196" i="5"/>
  <c r="C181" i="1"/>
  <c r="C181" i="5"/>
  <c r="C81" i="1"/>
  <c r="C80" i="5"/>
  <c r="C15" i="1"/>
  <c r="C18"/>
  <c r="C20" i="5"/>
  <c r="C40" i="1"/>
  <c r="C42" i="5"/>
  <c r="C214" i="1"/>
  <c r="C213" i="5"/>
  <c r="G213"/>
  <c r="C104" i="1"/>
  <c r="C17" i="5"/>
  <c r="C122" i="3"/>
  <c r="C217"/>
  <c r="C109" i="1"/>
  <c r="C106" i="5"/>
  <c r="C103"/>
  <c r="C249" i="3"/>
  <c r="C82"/>
  <c r="C98"/>
  <c r="C197"/>
  <c r="C218"/>
  <c r="C251"/>
  <c r="C89"/>
  <c r="C123"/>
  <c r="C219"/>
  <c r="C252"/>
  <c r="C128" i="5"/>
  <c r="G128"/>
  <c r="C92" i="1"/>
  <c r="C83"/>
  <c r="C82" i="5"/>
  <c r="C91"/>
  <c r="C31" i="1"/>
  <c r="C86"/>
  <c r="C85" i="5"/>
  <c r="C190" i="1"/>
  <c r="C190" i="5"/>
  <c r="C32" i="1"/>
  <c r="C34" i="5"/>
  <c r="G34"/>
  <c r="C33"/>
  <c r="G31"/>
  <c r="C63" i="1"/>
  <c r="C62" i="5"/>
  <c r="C157" i="1"/>
  <c r="C157" i="5"/>
  <c r="C162" i="1"/>
  <c r="C162" i="5"/>
  <c r="C94" i="1"/>
  <c r="C93" i="5"/>
  <c r="C97" i="1"/>
  <c r="C96" i="5"/>
  <c r="C26" i="1"/>
  <c r="C28" i="5"/>
  <c r="C23" i="1"/>
  <c r="C25" i="5"/>
  <c r="G23"/>
  <c r="C19" i="1"/>
  <c r="C21" i="5"/>
  <c r="G21"/>
  <c r="C27" i="1"/>
  <c r="C29" i="5"/>
  <c r="G29"/>
  <c r="C186" i="1"/>
  <c r="C186" i="5"/>
  <c r="C200" i="1"/>
  <c r="C200" i="5"/>
  <c r="A138" i="1"/>
  <c r="A139"/>
  <c r="A140"/>
  <c r="A141"/>
  <c r="A144"/>
  <c r="A145"/>
  <c r="A148"/>
  <c r="A149"/>
  <c r="C112"/>
  <c r="C225"/>
  <c r="C224" i="5"/>
  <c r="G224"/>
  <c r="C220" i="1"/>
  <c r="C217"/>
  <c r="C216" i="5"/>
  <c r="G216"/>
  <c r="C219"/>
  <c r="G219"/>
  <c r="C116" i="1"/>
  <c r="C113" i="5"/>
  <c r="G113"/>
  <c r="C109"/>
  <c r="C226" i="1"/>
  <c r="C225" i="5"/>
  <c r="G225"/>
  <c r="C60" i="1"/>
  <c r="C101"/>
  <c r="C100" i="5"/>
  <c r="G100"/>
  <c r="G129"/>
  <c r="C59"/>
  <c r="C165" i="1"/>
  <c r="C129" i="5"/>
  <c r="C201" i="1"/>
  <c r="C165" i="5"/>
  <c r="G165"/>
  <c r="C227" i="1"/>
  <c r="C201" i="5"/>
  <c r="G201"/>
  <c r="C226"/>
  <c r="C228" i="1"/>
  <c r="C264"/>
  <c r="C227" i="5"/>
</calcChain>
</file>

<file path=xl/sharedStrings.xml><?xml version="1.0" encoding="utf-8"?>
<sst xmlns="http://schemas.openxmlformats.org/spreadsheetml/2006/main" count="956" uniqueCount="365">
  <si>
    <t xml:space="preserve">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</si>
  <si>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к Закону Приднестровской Молдавской Республики </t>
  </si>
  <si>
    <t>Строительство ПТОРа в Военном городке № 17  г. Бендеры</t>
  </si>
  <si>
    <t>Строительство хранилища техники в Военном городке № 17  г. Бендеры</t>
  </si>
  <si>
    <t xml:space="preserve">                                                                                                                                                         Приложение № 9</t>
  </si>
  <si>
    <t xml:space="preserve">Государственная администрация г. Тирасполя и г. Днестровска </t>
  </si>
  <si>
    <t>Приобретение  и модернизация подвижного состава для МУП "Бендерское троллейбусное управление"                                                г. Бендеры</t>
  </si>
  <si>
    <t>Капитальные вложения в строительство производственных объектов (240 220)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</si>
  <si>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</si>
  <si>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ГУ "Тираспольский клинический центр амбулаторно-поликлинической помощи" по ул.Свердлова, 50, г. Тирасполь (обустройство шахты и монтаж лифта)</t>
  </si>
  <si>
    <t>Реконструкция здания пищеблока ГУ "Республиканская туберкулезная больница" по адресу г. Бендеры,                                                                                       ул. Б. Восстания, 148,  в том числе проектные работы</t>
  </si>
  <si>
    <t>Строительство ФАП с. Броштяны, ГУ "Рыбницкая центральная районная больница", в том числе проектные работы</t>
  </si>
  <si>
    <t>Строительство ФАП с. Владимировка,  ГУ "Рыбницкая центральная районная больница", в том числе проектные работы</t>
  </si>
  <si>
    <t>Строительство ФАП с. Ивановка,  ГУ "Рыбницкая центральная районная больница", в том числе проектные работы</t>
  </si>
  <si>
    <t>Строительство ФАП с. Дубово,  ГУ "Дубоссарская центральная районная больница", в том числе проектные работы</t>
  </si>
  <si>
    <t>Строительство ФАП с. Койково,  ГУ "Дубоссарская центральная районная больница",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</si>
  <si>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</si>
  <si>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Завершение строительства специализированного учреждения МСКОУ № 2, ул. К. Либкнехта, 144а,                                                                                              г. Тирасполь (общестроительные и проектные работы)</t>
  </si>
  <si>
    <t>Строительство лицея-интерната на базе МОУ "Тираспольская средняя общеобразовательная                                                                    школа № 4"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</si>
  <si>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</si>
  <si>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</si>
  <si>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Государственная администрация Григориопольского района и г. Григориополя</t>
  </si>
  <si>
    <t>Устройство бетонного покрытия на площадке Дома культуры п. Карманово, площадью 2 900 кв.м</t>
  </si>
  <si>
    <t>Государственная администрация Каменского района и г. Каменки</t>
  </si>
  <si>
    <t>Капитальный ремонт по объекту МОУ ДО "Каменский  ДДЮТ", г. Каменка, ул  Ленина, 24</t>
  </si>
  <si>
    <t>Государственная администрация  Рыбницкого района и г. Рыбницы</t>
  </si>
  <si>
    <t>Капитальные вложения в строительство объектов административного назначения (240 240)</t>
  </si>
  <si>
    <t>Строительство 2-этажной казармы на 200 человек, в том числе инженерно-гелогические изыскания, топографическая съёмка, проектные работы.</t>
  </si>
  <si>
    <t>Администрация Президента Приднестровской Молдавской Республики</t>
  </si>
  <si>
    <t>Строительство дороги от ул. К. Либкнехта до корпуса № 1 Администрации Президента, расположенного по адресу: г. Тирасполь, ул. К. Маркса, 187. Участок № 2. Территория Администрации Президента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</si>
  <si>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</si>
  <si>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 Карагаш,  ул. Ленина, 56а, в том числе проектные работы</t>
  </si>
  <si>
    <t>Реконструкция   автономной газовой котельной войсковой части 2102 ВВ МЮ ПМР(3-я рота),  Григориопольский район , с. Глиное,  ул. Микояна, 60, в том числе проектные работы</t>
  </si>
  <si>
    <t>Строительство наружных теплосетей и монтаж внутридомовых инженерных сетей отопления в Военном городке № 20, г. Тирасполь</t>
  </si>
  <si>
    <t>Капитальный ремонт кровли, отмостки СВА,  с. Незавертайловка, по адресу ул. Жукова, 32, в том числе проектные работы</t>
  </si>
  <si>
    <t>Капитальный ремонт кровли СВА, п. Красное, по адресу ул. Рабочая, 2а, в том числе проектные работы</t>
  </si>
  <si>
    <t>Капитальный ремонт  СВА по адресу с. Карагаш, ул Фрунзе, 129а</t>
  </si>
  <si>
    <t>Капитальный ремонт инженерных сетей ГУ"Слободзейская центральная районная больница" по адресу                                                                                           г. Слободзея, пер. Больничный, 1, в том числе проектные работы</t>
  </si>
  <si>
    <t>Капитальный ремонт кровли здания поликлиники ГУ "Дубоссарская центральная районная больница" по адресу г. Дубоссары, ул. Моргулец, 3а, в том числе проектные работы</t>
  </si>
  <si>
    <t>Капитальный ремонт кровли лечебного корпуса педиатрического стационара ГУ "Рыбницкая центральная районная больница" по адресу г. Рыбница, ул. Вальченко, 69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</si>
  <si>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</si>
  <si>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 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</si>
  <si>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                                                                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</si>
  <si>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 Ф. Фрунзе"</t>
  </si>
  <si>
    <t>Устройство бетонного покрытия строевого плаца на территории ГОУ "РКК им. светлейшего князя                                                            Г. И. Потемкина-Таврического" МВД ПМР</t>
  </si>
  <si>
    <t>Капитальный ремонт по объекту "Бассейн "Дельфин" по ул. Горького, 9а,  в том числе проектные работы</t>
  </si>
  <si>
    <t>Капитальный ремонт по объекту МОУ "Бендерская гимназия № 1", расположенному в г. Бендеры,                                                             ул. Шестакова, 27</t>
  </si>
  <si>
    <t>Капитальный ремонт по объекту МОУ "БСОШ № 20", с. Гиска, ул. Ленина, 130</t>
  </si>
  <si>
    <t>Капитальный ремонт по объекту МОУ "БДС № 43", ул. 40 лет Победы, 41</t>
  </si>
  <si>
    <t>Капитальный ремонт по объекту МОУ "БДС № 25", ул. Космонавтов, 33</t>
  </si>
  <si>
    <t>Капитальный ремонт по объекту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</si>
  <si>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</si>
  <si>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МОУ "Рыбницкая РСОШ № 8", г. Рыбница, ул. Севастопольская, 22</t>
  </si>
  <si>
    <t>Капитальный ремонт Дубоссарской русской средней общеобразовательной школы № 4</t>
  </si>
  <si>
    <t>Капитальный ремонт объекта "Дом культуры" с. Малаешты Григорипольского района</t>
  </si>
  <si>
    <t>Капитальный ремонт объекта "Детский сад "Сказка", г. Григориополь</t>
  </si>
  <si>
    <t>Приобретение технологического оборудования (подъёмник стреловой самоходный ППС-12.8.5.Э (АП-7М)) для  МУП "Тираспольское троллейбусное управление" им. И. А. Добросоцкого в г. Тирасполе</t>
  </si>
  <si>
    <t>Расширение маршрутной сети городского электротранспорта, проектирование и строительство троллейбусной линии по ул. Юности к ТЦ  "Галион" в г. Тирасполе МУП  "Тираспольское троллейбусное управление" им. И. А. Добросоцкого</t>
  </si>
  <si>
    <t>Реконструкция   автономной газовой котельной  центрального органа уголовно-исполнительной системы,                                                                                      г. Тирасполь,  ул. Мира, 50, корп. 3074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</si>
  <si>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</si>
  <si>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Капитальный ремонт объекта "Детский сад "Семецветик", с. Шипка</t>
  </si>
  <si>
    <t>Капитальный ремонт  объекта "Дом культуры" с. Катериновка, в том числе проектные работы</t>
  </si>
  <si>
    <t>Программа исполнения наказов избирателей (290 000)</t>
  </si>
  <si>
    <t>Капитальный ремонт объекта МОУ "Григориопольская общеобразовательная средняя школа № 2                                                                                                   им. А. Стоева с лицейскими классами"</t>
  </si>
  <si>
    <t>Капитальный ремонт здания интерната, расположенного в г. Каменке, ул. Кирова, 59а</t>
  </si>
  <si>
    <t>Капитальный ремонт здания Тираспольского городского суда, расположенного по адресу: г. Тирасполь,                                                  ул. Ленина, 26</t>
  </si>
  <si>
    <t>Капитальный ремонт здания Бендерского городского суда, расположенного по адресу г. Бендеры,                                                          ул. Пушкина, 50</t>
  </si>
  <si>
    <t>Капитальный ремонт здания Григориопольского районного суда,  расположенного по адресу                                                                  г. Григориополь, ул. Дзержинского, 34</t>
  </si>
  <si>
    <t>Капитальный ремонт здания  суда г. Дубоссары и Дубоссарского района, расположенного по адресу                                                                                        г. Дубоссары, ул. Ленина 136</t>
  </si>
  <si>
    <t>Капитальный ремонт здания суда г. Рыбницы и Рыбницкого района, расположенного по адресу                                                                г. Рыбница, ул. Ленина, 1а</t>
  </si>
  <si>
    <t>Капитальный ремонт в административном здании Верховного суда ПМР, расположенного по адресу                                                         г. Тирасполь, ул. Юности, 29</t>
  </si>
  <si>
    <t>Капитальный ремонт здания Арбитражного суда, расположенного по адресу г. Тирасполь,                                                                      ул. Ленина, 1/2</t>
  </si>
  <si>
    <t xml:space="preserve">Капитальный ремонт административного здания МГБ, г. Тирасполь, ул. Манойлова, 35 </t>
  </si>
  <si>
    <t xml:space="preserve">Капитальный ремонт административного здания МГБ, г. Тирасполь, ул. Шутова, 7 </t>
  </si>
  <si>
    <t>Выполнение среднего ремонта контактно-кабельных сетей для г. Тирасполя, МУП "Тираспольское троллейбусное управление" им. И. А. Добросоцкого</t>
  </si>
  <si>
    <t xml:space="preserve">Капитальный ремонт помещений штаба казармы № 1, казармы № 2, в/ч 4043, расположенных                                                                    в г. Тирасполе, ул. Шевченко, 95/7 </t>
  </si>
  <si>
    <t>ВСЕГО по программе капитальных вложений, программе капитального ремонта и программе развития материально-технической базы на 2019 год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</si>
  <si>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</si>
  <si>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</si>
  <si>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Программа по укреплению противопаводковых дамб в республике</t>
  </si>
  <si>
    <t>Освещение в ночное время, кабели, расходные материалы и прочие расходные материалы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</si>
  <si>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</si>
  <si>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</si>
  <si>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</si>
  <si>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</si>
  <si>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</si>
  <si>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</si>
  <si>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Реконструкция инженерных сетей  ГУ "Республиканская клиническая больница" по ул. Мира, 33,                                                           г. Тирасполь, в том чиле проектные работы</t>
  </si>
  <si>
    <t>Реконструкция ГУ "Республиканский кожно-венерологический диспансер" по  адресу г. Тирасполь,                                                                      ул. Восстания, 59, в том числе проектные работы</t>
  </si>
  <si>
    <t>Создание Центрального Екатерининского парка по ул. 25 Октября (от ул. Шевченко до                                                                           пер. Бочковского), в том числе проектные работы</t>
  </si>
  <si>
    <t xml:space="preserve">Завершение строительства учебного блока для отделения хореографии в детской школе  искусств                                                           п. Первомайск
</t>
  </si>
  <si>
    <t xml:space="preserve">Реконструкция   автономной газовой котельной воспитательного учреждения, Каменский район,                                                             с. Александровка, в том числе проектные работы                                                 </t>
  </si>
  <si>
    <t>Капитальный ремонт МОУ "Рыбницкая средняя общеобразовательная школа - интернат", г. Рыбница,                                                        ул. Маяковского, 41, в том числе проектные работы</t>
  </si>
  <si>
    <t xml:space="preserve">Смета 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</si>
  <si>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</si>
  <si>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</si>
  <si>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</si>
  <si>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</si>
  <si>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</si>
  <si>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</si>
  <si>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Итого</t>
  </si>
  <si>
    <t>Министерство просвещения Приднестровской Молдавской Республики</t>
  </si>
  <si>
    <t>Министерство обороны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</si>
  <si>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</si>
  <si>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Государственная администрация Дубоссарского района и г. Дубоссары</t>
  </si>
  <si>
    <t>Государственная администрация Григориопольского района и г. Григориополь</t>
  </si>
  <si>
    <t>Министерство внутренних дел Приднестровской Молдавской Республики</t>
  </si>
  <si>
    <t>Итого по подстатье 240 230</t>
  </si>
  <si>
    <t>Капитальные вложения в строительство коммунальных объектов (240 250)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</si>
  <si>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</si>
  <si>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</si>
  <si>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</si>
  <si>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Государственная администрация г. Бендеры</t>
  </si>
  <si>
    <t>Итого по программе капитального ремонта</t>
  </si>
  <si>
    <t xml:space="preserve">                                                                                                                                                          к Закону Приднестровской Молдавской  </t>
  </si>
  <si>
    <t xml:space="preserve">                                                                                                                                                          Республики</t>
  </si>
  <si>
    <t>Государственная администрация Слободзейского района и г. Слободзея</t>
  </si>
  <si>
    <t>Государственная администрация Слобоздейского района и г. Слободзея</t>
  </si>
  <si>
    <t>Государственная администрация  Рыбницкого района и г. Рыбница</t>
  </si>
  <si>
    <t>Государственная администрация Каменского района и г. Каменка</t>
  </si>
  <si>
    <t xml:space="preserve">                                                                                                                                                   ПРИЛОЖЕНИЕ </t>
  </si>
  <si>
    <t xml:space="preserve">Государственная администрация г. Тирасполь и г. Днестровск </t>
  </si>
  <si>
    <t>Капитальный ремонт кровли в  Государственное образовательное учреждение среднего профессионального образования "Тираспольский аграрно-технический колледж им. М.Ф. Фрунзе"</t>
  </si>
  <si>
    <t>Капитальный ремонт объектов административного назначения (240 340)</t>
  </si>
  <si>
    <t>Капитальные вложения в строительство объектов админитративного назначения (240 240)</t>
  </si>
  <si>
    <t>Судебный департамент при Верховном суде Приднестровской Молдавской Республики</t>
  </si>
  <si>
    <t>Капитальный ремонт здания Тираспольского городской суда, расположенного по адресу: г. Тирасполь, ул. Ленина, 26</t>
  </si>
  <si>
    <t>Капитальный ремонт здания Григориопольского районного суда,  расположенного по адресу: г. Григориополь, ул. Дзержинского, 34</t>
  </si>
  <si>
    <t>Капитальный ремонт здания  суда г. Дубоссары и Дубоссарского района, расположенного по адресу: г. Дубоссары, ул. Ленина 136</t>
  </si>
  <si>
    <t>Верховный суд Приднестровской Молдавской Республики.</t>
  </si>
  <si>
    <t>Капитальный ремонт в административном здании Верховного суда ПМР расположен ного по адресу: г. Тирасполь, ул. Юности, 29</t>
  </si>
  <si>
    <t>Арбитражный суд Приднестровской Молдавской Республики.</t>
  </si>
  <si>
    <t>Капитальный ремонт здания Арбитражного суда расположенного по адресу: г. Тирасполь, ул. Ленина, 1/2</t>
  </si>
  <si>
    <t>Капитальный ремонт здания  суда г. Рыбница и Рыбницкого района, расположенного по адресу: г. Рыбница, ул. Ленина, 1а</t>
  </si>
  <si>
    <t>Секретно</t>
  </si>
  <si>
    <t xml:space="preserve"> Министерство государственной безопасности Приднестровской Молдавской Республики</t>
  </si>
  <si>
    <t xml:space="preserve">Капитальный ремонт административного здания МГБ г.Тирасполь, ул. Манойлова, 35 </t>
  </si>
  <si>
    <t xml:space="preserve">Капитальный ремонт административного здания МГБ г.Тирасполь, ул. Шутова, 7 </t>
  </si>
  <si>
    <t xml:space="preserve">Капитальный ремонт помещений штаба казармы № 1, казармы № 2 в/ч 4043 расположенных  в г. Тирасполь, ул. Шевченко, 95/7 </t>
  </si>
  <si>
    <t>Завершение строительства нового здания для МУ "Центр социально-психологической реабилитации детей с ОПЖ", г. Дубоссары, в том числе проектные работы</t>
  </si>
  <si>
    <t>Итого по подстатье 240 240</t>
  </si>
  <si>
    <t>Итого по подстатье 240 330</t>
  </si>
  <si>
    <t>Итого по подстатье 240 250</t>
  </si>
  <si>
    <t xml:space="preserve">Строительство дороги от ул. К. Либкнехта до корпуса № 1 Администрации Президента, расположенного по адресу: г. Тирасполь, ул. К. Маркса, 187. Участок № 2. Территория Администрации Президента. </t>
  </si>
  <si>
    <t>Администрации Президента Приднестровской Молдавской Республики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</si>
  <si>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</t>
  </si>
  <si>
    <t>Государственная служба охраны Приднестровской Молдавской Республики</t>
  </si>
  <si>
    <t>ВСЕГО по Программе капитальных вложений, Программе капитального ремонта и Программе развития материально-технической базы на 2019 год</t>
  </si>
  <si>
    <t>Итого по подстатье 240 340</t>
  </si>
  <si>
    <t>Строительство хлораторной станции на территории ГУ "Республиканская туберкулёзная больница" по адресу г. Бендеры, ул. Восстания, 148 , в том числе проектные работы и капитальный ремонт внешних инженерных сетей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</si>
  <si>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</si>
  <si>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</si>
  <si>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</si>
  <si>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Владимировка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</si>
  <si>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</si>
  <si>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Капитальный ремонт 2 этажа инфекционного отделения ГУ "Рыбницкая ЦРБ"</t>
  </si>
  <si>
    <t>Капитальный ремонт поликлиники № 5  ГУ «Тираспольский клинический центр амбулаторно-поликлинической помощи» по адресу г. Тирасполь, ул. Шевченко, 81/10</t>
  </si>
  <si>
    <t>Капитальный ремонт кровли здания СВА с.Суклея ГУ «Тираспольский клинический центр амбулаторно-поликлинической помощи» по адресу с.Суклея, ул.Гагарина, 69</t>
  </si>
  <si>
    <t xml:space="preserve">Капитальный ремонт отмостки СВА с.Бл.Хутор ГУ «Тираспольский клинический центр амбулаторно-поликлинической помощи» по адресу с.Бл.Хутор, ул. Ленина, 48 </t>
  </si>
  <si>
    <t>Капитальный ремонт инженерных сетей поликлиники № 2 ГУ «Бендерский центр амбулаторно-поликлинической помощи» по адресу г. Бендеры, ул. Калинина, 62, в том числе благоустройство территории</t>
  </si>
  <si>
    <t>Капитальный ремонт кровли лечебного корпуса ГУ «Бендерская центральная городская больница» по адресу г.Бендеры, ул.Б.Восстания, 146</t>
  </si>
  <si>
    <t xml:space="preserve">Капитальный ремонт приемного отделения ГУ «Бендерская центральная городская больница» по адресу г.Бендеры, ул.Б.Восстания, 146 </t>
  </si>
  <si>
    <t>Верховный суд Приднестровской Молдавской Республики</t>
  </si>
  <si>
    <t>Арбитражный суд Приднестровской Молдавской Республики</t>
  </si>
  <si>
    <t>Приобретение оборудования для видеонаблюдения и предметов длительного пользования       (240 120)</t>
  </si>
  <si>
    <t>Капитальный ремонт фасада педиатрического стационара ГУ «Бендерский центр матери и ребенка» по адресу г.Бендеры, ул. Протягайловская, 6</t>
  </si>
  <si>
    <t xml:space="preserve">Капитальный ремонт прачечной ГУ «Республиканская туберкулезная больница» по адресу г.Бендеры, ул.Б.Восстания, 148  </t>
  </si>
  <si>
    <t xml:space="preserve">Капитальный ремонт пищеблока ГУ «Республиканская туберкулезная больница» по адресу г.Бендеры, ул.Б.Восстания, 148 </t>
  </si>
  <si>
    <t xml:space="preserve">Капитальный ремонт кровли административного здания ГУ "Республиканский центр матери и ребенка" по адресу г.Тирасполь, пер. Днестровский, 3 </t>
  </si>
  <si>
    <t>Капитальный ремонт  ВА п. Первомайск, по адресу ул.Садовая, 16б, в том числе электромонтажные и строительно-монтажные работы</t>
  </si>
  <si>
    <t>Капитальный ремонт СВА с.Незавертайловка, по адресу ул. Жукова, 32</t>
  </si>
  <si>
    <t xml:space="preserve">Капитальный ремонт инженерных сетей СВА с. Фрунзе, по адресу ул. Советская, 15 </t>
  </si>
  <si>
    <t>Капитальный ремонт поликлиники ГУ "Слободзейская центральная районная больница" по адресу г.Слободзея, ул.Ленина, 98а, в том числе монтаж лифта</t>
  </si>
  <si>
    <t xml:space="preserve">Капитальный ремонт кровли лечебного корпуса педиатрического стационара ГУ "Рыбницкая центральная районная больница" по адресу г.Рыбница, ул.Вальченко 69 </t>
  </si>
  <si>
    <t xml:space="preserve">Капитальный ремонт кровли здания прачечной ГУ "Каменская центральная районная больница" по адресу г.Каменка, ул. Кирова, 300/2 </t>
  </si>
  <si>
    <t xml:space="preserve">Капитальный ремонт кровли здания роддома, Блок А (хирургия) ГУ "Каменская центральная районная больница" по адресу г.Каменка, ул. Кирова, 300/2 </t>
  </si>
  <si>
    <t>Капитальный ремонт здания ФАП с. Слобода Рашков ГУ "Каменская центральная районная больница" по адресу с. Слобода-Рашково, ул. Ленина, 53</t>
  </si>
  <si>
    <t xml:space="preserve">                                                                                                                                                          "Приложение № 10</t>
  </si>
  <si>
    <t>Капитальный ремонт МОУ  "Рыбницкая  РСОШ  № 3", г. Рыбница, ул. Ленина, 60</t>
  </si>
  <si>
    <t>Капитальный ремонт МОУ "Рыбницкая средняя общеобразовательная школа - интернат", г. Рыбница, ул. Маяковского, 41</t>
  </si>
  <si>
    <t>Капитальный ремонт МОУ "Рыбницкая РСОШ № 8, г. Рыбница, ул. Севастопольская, 22</t>
  </si>
  <si>
    <t>Приобретение производственного оборудования и предметов для государственных предприятий (240 110)</t>
  </si>
  <si>
    <t>Итого по подстатье 240 110</t>
  </si>
  <si>
    <t>Приобретение не производственного оборудования и предметов длительного пользования для государственных учреждений (240 120)</t>
  </si>
  <si>
    <t>Итого по подстатье 240 120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</si>
  <si>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</si>
  <si>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 г. Тирасполь, ул. Ленина, 22 </t>
  </si>
  <si>
    <t>Реконструкция   автономной газовой котельной  Учреждения исполнения наказаний № 2  г.Тирасполь  ул. Гребеницкий проезд,18, в том числе проектные работы</t>
  </si>
  <si>
    <t>Реконструкция   автономной газовой котельной  Учреждения исполнения наказаний № 3  г.Тирасполь  ул. Лазо, 7, в том числе проектные работы</t>
  </si>
  <si>
    <t>Реконструкция   автономной газовой котельной  Учреждения исполнения наказаний №1, здание бано-прачечного комбината  Григориопольский район , с.Глиное  ул. Микояна, 60, в том числе проектные работы</t>
  </si>
  <si>
    <t>Реконструкция   автономной газовой котельной Войсковой части 2102 ВВ МЮ ПМР(3-я рота)  Григориопольский район , с.Глиное  ул. Микояна,60, в том числе проектные работы</t>
  </si>
  <si>
    <t>Капитальный ремонт ГУ "Республиканский специализированный дом ребёнка " г. Тирасполь, ул. 1 Мая, 26</t>
  </si>
  <si>
    <t>расходов Фонда капитальных вложений на 2019 год</t>
  </si>
  <si>
    <t xml:space="preserve">                                                                                                                                                   "О республиканском бюджете на 2019 год"</t>
  </si>
  <si>
    <t>Реконструкция комплекса строений под размещение образовательного учреждения для девочек расположенного по ул. Калинина, 43 в г. Бендеры, в том числе проектные работы</t>
  </si>
  <si>
    <t xml:space="preserve">Реконструкция   автономной газовой котельной воспитательного учреждения, Каменский район, с. Александровка, в том числе проектные работы                                                 </t>
  </si>
  <si>
    <t>Строительство котельной в МОУ "Кременчугская школа" с. Кременчуг, в том числе проектные работы</t>
  </si>
  <si>
    <t>Капитальный ремонт здания интерната расположенного в г. Каменка, ул. Кирова, 59а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</si>
  <si>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</si>
  <si>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Итого:</t>
  </si>
  <si>
    <t>Капитальный ремонт ГУП ОК "Днестровские зори"</t>
  </si>
  <si>
    <t xml:space="preserve">Реконструкция   здания  лит. А на территории ГУ "Григориопольская центральная районная больница" по ул. Урицкого, 73а,  г. Григориополь, в том числе капитальный ремонт внутрибольничных дорог </t>
  </si>
  <si>
    <t>Реконструкция   здания   ГУ "Республиканский кожно-венерологический диспансер" по  адресу г. Тирасполь, ул. Восстания, 59,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</si>
  <si>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расположенный по адресу: г. Тирасполь, ул. Ленина, 1/3</t>
  </si>
  <si>
    <t xml:space="preserve">Завершение строительство  учебного блока для отделения хореографии в детской школе  искусств.  п. Первомайск
</t>
  </si>
  <si>
    <t>Реконструкция   автономной газовой котельной  Центрального органа уголовно-исполнительной системы, г.Тирасполь  ул. Мира,50 корп. 3074</t>
  </si>
  <si>
    <t>Строительство хранилища техники ПТОРа и газовой котельной в Военном городке № 17, г. Бендеры</t>
  </si>
  <si>
    <t>Строительтво наружных теплосетей и монтаж внутридомовых инженерных сетей отопления в Военном городке № 20, г. Тирасполь</t>
  </si>
  <si>
    <t>Капитальный ремонт Дубоссарская русская средняя общеобразовательная средняя школа № 4</t>
  </si>
  <si>
    <t>Капитальный ремонт Дубоссарской детской художественной школы</t>
  </si>
  <si>
    <t>Капитальные вложения в жилищное строительство (240 210)</t>
  </si>
  <si>
    <t>Итого по подстатье 240 210</t>
  </si>
  <si>
    <t>Реконструкция наружных сетей электроснабжения 10 кВТ и 04 кВт и перенос подстанции в Военном городке № 11, г. Рыбница</t>
  </si>
  <si>
    <t>Реконструкция   автономной газовой котельной женского участка ЛТП ЦМПиСР ГСИН МЮ ПМР, Слободзейский район, с.Карагаш  ул. Ленина, 56а, в том числе проектные работы</t>
  </si>
  <si>
    <t>Капитальный ремонт по объекту МОУ "Бендерская Гимназия № 1", расположенная в г. Бендеры, ул. Шестакова, 27</t>
  </si>
  <si>
    <t>Капитальный ремонт объекта ГОУ "Республиканский кадетский корпус им. Светлейшего князя Г.А. Потёмкина-Таврического"</t>
  </si>
  <si>
    <t xml:space="preserve">Капитальный ремонт по объекту МОУ "Теоретический лицей", по ул. Советская, 66 </t>
  </si>
  <si>
    <t>Капитальный ремонт по объекту МОУ "БСОШ № 20" с. Гиска, ул. Ленина, 130</t>
  </si>
  <si>
    <t>Капитальный ремонт по объекту МОУ "БДС № 43" ул. 40 лет Победы, 41</t>
  </si>
  <si>
    <t>Капитальный ремонт по объекту МОУ "БДС № 25" ул. Космонавтов, 33</t>
  </si>
  <si>
    <t>Капитальный ремонт по объекту МОУ "БДС № 14" ул. Коммунистическая, 193</t>
  </si>
  <si>
    <t>Капитальный ремонт объекта Дом культуры с. Малаешты Григорипольского района</t>
  </si>
  <si>
    <t xml:space="preserve">Капитальный ремонт  объекта Дома культуры с. Катериновка </t>
  </si>
  <si>
    <t>Капитальный ремонт объекта Детский сад "Сказка" г. Григориополь</t>
  </si>
  <si>
    <t>Капитальный ремонт объекта МОУ «Григориопольская общеобразовательная средняя школа № 2 им. А. Стоева с лицейскими классами»</t>
  </si>
  <si>
    <t>Капитальный ремонт по объекту МОУ ДО "Каменский  ДДЮТ" г. Каменка, ул  Ленина, 24</t>
  </si>
  <si>
    <t xml:space="preserve">Государственная администрация г. Бендеры </t>
  </si>
  <si>
    <t>Создание  парка имени  Александра Невского на территории исторического военно-мемориального комплекса "Бендерская крепость", и реконструкция исторического военно-мемориального  комплекса "Бендерская крепость" ГУП "ИВМК "Бендерская крепость" МВД ПМР (новое строительство) в том числе проектные работы</t>
  </si>
  <si>
    <t>Строительство и обустройство детских игровых площадок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</si>
  <si>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</si>
  <si>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служба исполнения наказаний Министерства юстиции Приднестровской Молдавской Республики</t>
  </si>
  <si>
    <t>Строительство и обустройство детских игровых площадок.</t>
  </si>
  <si>
    <t>Строительство и обустройство детских игровых (совмещённых) площадок.</t>
  </si>
  <si>
    <t>Приобретение жилья для инвалидов войны-защитников Приднестровья  на территории Приднестровской Молдавской Республики.</t>
  </si>
  <si>
    <t>Реконструкция инженерных сетей  ГУ "Республиканская клиническая больница" по ул. Мира, 33, г. Тирасполь</t>
  </si>
  <si>
    <t>Капитальный ремонт ГОУ "Попенская школа-интернат для детей сирот и детей, оставшихся без попечения родителей"  Рыбницкий район, с. Попенки</t>
  </si>
  <si>
    <t>Реконтсрукция здания Главного штаба, общестроительные и проектные работы, строительство КПП и караульного помещения.</t>
  </si>
  <si>
    <t>Строительство 2-х этажной казармы на 200 человек, в том числе инженерно-гелогические изыскания, топографическая съёмка, проектные работы.</t>
  </si>
  <si>
    <t>Капитальный ремонт здания Бендерского городской суда, расположенного по адресу: г. Бендеры, ул. Пушкина, 50</t>
  </si>
  <si>
    <t>Расширение маршрутной сети городского электротранспорт, проектирование и строительство тролейбуснй линии по ул. Юности к ТЦ "Галион" в г. Тирасполь МУП "Тираспольское тролейбусное управление" им. И. А. Добровольского</t>
  </si>
  <si>
    <t xml:space="preserve">Продление (строительство) троллейбусной линии на микрорайон "Солнечный" по ул. Ленинградская-Мацнева в г. Бендеры МУП "Бендерское троллейбусное управление" (затраты на контактную сеть) </t>
  </si>
  <si>
    <t>Приобретение технологического оборудования (подъёмник стреловой самоходный ППС-12.8.5.Э (АП-7М)) для  МУП "Тираспольское тролейбусное управление" им. И. А. Добровольского в г. Тирасполь.</t>
  </si>
  <si>
    <t>Аркада-реконструкция центральной части г. Слободзея, в том числе проектные работы</t>
  </si>
  <si>
    <t>Реконструкция Дома культуры с. Владимировка</t>
  </si>
  <si>
    <t>Капитальный ремонт ДК с. Терновка</t>
  </si>
  <si>
    <t>Капитальный ремонт объекта "Детский сад "Семецветик" с. Шипка</t>
  </si>
  <si>
    <t>Устройство бетонного покрытия на площадке Дома культуры п. Карманова, площадью 2 900кв.м.</t>
  </si>
  <si>
    <t>Выполнение среднего ремонта контактно-кабельных сетей для г. Тирасполь МУП "Тираспольское тролейбусное управление" им. И. А. Добровольского</t>
  </si>
  <si>
    <t>минус         298 005</t>
  </si>
  <si>
    <t>Устройство бетонного покрытия строевого плаца на территории ГОУ "РКК им. Светлейшего князя Г.И. Потемкина-Таврического" МВД ПМР</t>
  </si>
  <si>
    <t xml:space="preserve">Капитальный ремонт филиала поликлиники № 6 ГУ «Тираспольский клинический центр амбулаторно-поликлинической помощи» по адресу г. Тирасполь, ул. Федько, 16 </t>
  </si>
  <si>
    <t>Приобретение  и модернизация подвижного состава для МУП "Бендерское троллейбусное управление" г. Бендеры</t>
  </si>
  <si>
    <t>Капитальный ремонт по объекту :Бассейн "Дельфин" по ул. Горького,9а</t>
  </si>
  <si>
    <t>Реконструкция гребной базы в г. Бендеры, в том числе проектные работы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</si>
  <si>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</si>
  <si>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</si>
  <si>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>Школы, колледжи, гимназии</t>
  </si>
  <si>
    <t>Объекты здравохранения</t>
  </si>
  <si>
    <t>детские сады</t>
  </si>
  <si>
    <t>Капитальный ремонт по объекту Бассейн "Дельфин" по ул. Горького,9а</t>
  </si>
  <si>
    <t>Объекты культуры и спорта, в т.ч. Детские площадки</t>
  </si>
  <si>
    <t>Объекты судебной системы</t>
  </si>
  <si>
    <t>Объекты силовых ведомств</t>
  </si>
  <si>
    <t>Объекты транспортного хозяйства</t>
  </si>
  <si>
    <t>Объекты социальной реабилитации</t>
  </si>
  <si>
    <t>Объекты министерства обороны</t>
  </si>
  <si>
    <t>Приобретение жилья для инвалидов войны-защитников Приднестровья  на территории Приднестровской Молдавской Республики (7 штук).</t>
  </si>
  <si>
    <t>Строительство здания стационарно-тубуркулезного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адресу: Григориопольский район, пос. Глиное, ул. Микояна, 61</t>
  </si>
  <si>
    <t xml:space="preserve">II Объекты по функциональному назначению: </t>
  </si>
  <si>
    <t>ИТОГО</t>
  </si>
  <si>
    <t>Создание сквера "Солнечный"</t>
  </si>
  <si>
    <t xml:space="preserve">Капитальный ремонт здания поликлиники ГУ «Дубоссарская центральная районная больница», по адресу г. Дубоссары, ул. Моргулец, 3а </t>
  </si>
  <si>
    <t>Объекты социальной инфраструктуры(парки,аркада,строит-во дороги, приобретение жилья инвалидам)</t>
  </si>
  <si>
    <t xml:space="preserve"> По г. Тирасполь</t>
  </si>
  <si>
    <t>Строительство 2-х этажной казармы на 200 человек, в том числе инженерно-гелогические изыскания, топографическая съёмка, проектные работы.г. Тирасполь</t>
  </si>
  <si>
    <t>Бендеры</t>
  </si>
  <si>
    <t>Реконтсрукция здания Главного штаба, общестроительные и проектные работы, строительство КПП и караульного помещения.г. Тирасполь</t>
  </si>
  <si>
    <t>Дубоссары</t>
  </si>
  <si>
    <t>Слободзея</t>
  </si>
  <si>
    <t>Григор</t>
  </si>
  <si>
    <t>Рыбница</t>
  </si>
  <si>
    <t>Каменка</t>
  </si>
  <si>
    <t>Приобретение жилья инвалидам</t>
  </si>
  <si>
    <t>квартира</t>
  </si>
  <si>
    <t>4квартиры</t>
  </si>
  <si>
    <t>По городам и районам:</t>
  </si>
  <si>
    <t>Капитальный ремонт  СВА с. Карагаш</t>
  </si>
  <si>
    <t xml:space="preserve">                                                                                                                                                          "Приложение № 1</t>
  </si>
  <si>
    <t xml:space="preserve">                                                                                                                                                          к приложению  к Распоряжению Правительства </t>
  </si>
  <si>
    <t xml:space="preserve">                                                                                                                                                         Приднестровской    Молдавской Республики</t>
  </si>
  <si>
    <t xml:space="preserve">                                                                                                                                                  от _______ №________ </t>
  </si>
  <si>
    <t xml:space="preserve">                                                                                                                                                          к Закону Приднестровской   </t>
  </si>
  <si>
    <t xml:space="preserve">                                                                                                                                                          Молдавской Республики</t>
  </si>
  <si>
    <t>Строительство лицея-интерната на базе МОУ "Тираспольской средней общеобразовательной школы № 4"</t>
  </si>
  <si>
    <t>Капитальный ремонт инженерных сетей поликлиники № 2 ГУ «Бендерский центр амбулаторно-поликлинической помощи» по адресу г. Бендеры, ул. Калинина, 62, в том числе благоустройство территории и проектные работы</t>
  </si>
  <si>
    <t>Капитальный ремонт ГУ "Республиканский кожно-венерологический диспансер" по  адресу г. Тирасполь, ул. Восстания, 59, в том числе проектные работы</t>
  </si>
  <si>
    <t>Капитальный ремонт инженерных сетей ГУ"Слободзейская центральная районная больница", по адресу г. Слободзея, пер. Больничный,1, в том числе проектные работы</t>
  </si>
  <si>
    <t>Капитальные вложения в строительство производственных объектов"(240 220)</t>
  </si>
  <si>
    <t>Итого по подстатье 240 220</t>
  </si>
  <si>
    <t>Программа развития материально-технической базы</t>
  </si>
  <si>
    <t>Приобретение медицинского оборудования и предметов длительного пользования (статья 240 120)</t>
  </si>
  <si>
    <t>Содержание автотранспорта в лечебных учреждениях республики, оказывающих скорую медицинскую помощь (статья 110 350)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</si>
  <si>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</si>
  <si>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</si>
  <si>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Расширение маршрутной сети городского электротранспорт, проектирование и строительство троллейбусной линии по ул. Юности к ТЦ "Галион" в г. Тирасполь МУП "Тираспольское троллейбусное управление" им. И. А. Добровольского</t>
  </si>
  <si>
    <t>Выполнение среднего ремонта контактно-кабельных сетей для г. Тирасполь МУП "Тираспольское троллейбусное управление" им. И. А. Добровольского</t>
  </si>
  <si>
    <t xml:space="preserve">Завершение строительства учебного блока для отделения хореографии в детской школе  искусств п. Первомайск
</t>
  </si>
  <si>
    <t>Капитальный ремонт здания суда г. Рыбница и Рыбницкого района, расположенного по адресу: г. Рыбница, ул. Ленина, 1а</t>
  </si>
  <si>
    <t>Капитальный ремонт в административном здании Верховного суда ПМР расположенного по адресу: г. Тирасполь, ул. Юности, 29</t>
  </si>
  <si>
    <t>Капитальный ремонт объекта Детский сад "Семецветик" с. Шипка</t>
  </si>
  <si>
    <t>Капитальный ремонт производственных объектов (240 320)</t>
  </si>
  <si>
    <t>Итого по подстатье 240 320</t>
  </si>
  <si>
    <t xml:space="preserve">Министерство сельского хозяйства и природных ресурсов Приднестровской Молдавской Республики 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</si>
  <si>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</si>
  <si>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</si>
  <si>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Приобретение видеокамер, програмного обеспечения, серверов, оконечного оборудования (точка доступа WI-FI), боксов и прочее оборудование</t>
  </si>
  <si>
    <t>Итого по подстатье (110 360)</t>
  </si>
  <si>
    <t>Итого по подстатье (240 120)</t>
  </si>
  <si>
    <t>Итого по программе развития системы "Безопасный город"</t>
  </si>
  <si>
    <t>Реконструкция здания Главного штаба, общестроительные и проектные работы, строительство КПП и караульного помещения.</t>
  </si>
  <si>
    <t xml:space="preserve">Строительство хлораторной станции на территории ГУ "Республиканская туберкулёзная больница" по адресу г. Бендеры, ул. Восстания, 148 , в том числе проектные работы </t>
  </si>
  <si>
    <r>
      <t>Реконструкция   здания  лит. А на территории ГУ "Григориопольская центральная районная больница" по ул. Урицкого, 73а,  г. Григориополь,</t>
    </r>
    <r>
      <rPr>
        <sz val="12"/>
        <color indexed="10"/>
        <rFont val="Times New Roman"/>
        <family val="1"/>
        <charset val="204"/>
      </rPr>
      <t xml:space="preserve"> в том числе капитальный ремонт внутрибольничных дорог </t>
    </r>
  </si>
  <si>
    <t>Реконструкция ГУ "Тираспольский клинический центр амбулаторно-поликлинической помощи" г. Тирасполь ул. Свердлова,50 (обустройство шахты и монтаж лифта)</t>
  </si>
  <si>
    <t>Реконструкция комплекса строений под размещение образовательного учреждения для девочек, расположенного по ул. Калинина, 43 в г. Бендеры, в том числе проектные работы</t>
  </si>
  <si>
    <t>Создание сквера "Солнечный", г. Тирасполь ул.Милева</t>
  </si>
  <si>
    <t>Строительство и обустройство детских игровых (совмещённых) площадок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</si>
  <si>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адресу: Григориопольский район, пос. Глиное, ул. Микояна, 61</t>
  </si>
  <si>
    <t>Реконструкция   автономной газовой котельной  Учреждения исполнения наказаний №1, здание банно-прачечного комбината  Григориопольский район , с.Глиное  ул. Микояна, 60, в том числе проектные работы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</si>
  <si>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работы"</t>
  </si>
  <si>
    <t>Реконструкция  приёмного отделения здания  ГУ "Республикаская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</si>
  <si>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Завершение капитального ремонта инфекционного отделения ГУ "Рыбницкая ЦРБ"</t>
  </si>
  <si>
    <t>Капитальный ремонт кровли лечебного корпуса ГУ «Бендерская центральная городская больница» по адресу г.Бендеры, ул.Б.Восстания, 146, проектные работы</t>
  </si>
  <si>
    <t>Капитальный ремонт приемного отделения ГУ «Бендерская центральная городская больница» по адресу г.Бендеры, ул.Б.Восстания, 146 , в том числе проектные работы</t>
  </si>
  <si>
    <t>Капитальный ремонт фасада педиатрического стационара ГУ «Бендерский центр матери и ребенка» по адресу г.Бендеры, ул. Протягайловская, 6,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</si>
  <si>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(240 120)</t>
  </si>
  <si>
    <r>
      <t>Реконструкция  здания,  лит. А,  на территории ГУ "Григориопольская центральная районная больница" по ул. Урицкого, 73а,  г. Григориополь,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том числе капитальный ремонт внутрибольничных дорог, проектные работы</t>
    </r>
  </si>
  <si>
    <t>Создание сквера "Солнечный", г. Тирасполь, ул. Милева</t>
  </si>
  <si>
    <t>Реконструкция автономной газовой котельной  Учреждения исполнения наказаний № 2,  г.Тирасполь,                                                     ул. Гребеницкий проезд, 18, в том числе проектные работы</t>
  </si>
  <si>
    <t>Реконструкция   автономной газовой котельной  Учреждения исполнения наказаний № 3,  г.Тирасполь,                                                                                        ул. Лазо, 7,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</si>
  <si>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 Григориопольский район, с. Глиное,  ул. Микояна, 60, в том числе проектные работы</t>
  </si>
  <si>
    <t>Капитальный ремонт кровли здания СВА с.Суклея, ГУ "Тираспольский клинический центр амбулаторно-поликлинической помощи" по адресу с.Суклея, ул. Гагарина, 69, в том числе проектные работы</t>
  </si>
  <si>
    <t>Капитальный ремонт объекта ГОУ "Республиканский кадетский корпус им. светлейшего князя                                                                 Г. А. Потёмкина-Таврического"</t>
  </si>
  <si>
    <t xml:space="preserve">Капитальный ремонт по объекту МОУ "Теоретический лицей" по ул. Советской, 66 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</si>
  <si>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чиле проектные работы</t>
  </si>
  <si>
    <t>Капитальный ремонт СВА с.Незавертайловка, по адресу ул. Жукова, 32, в ом числе проектные работы</t>
  </si>
  <si>
    <t>Капитальный ремонт кровли СВА п. Красное, по адресу ул. Рабочая,2а, в том числе проектные работы</t>
  </si>
  <si>
    <t xml:space="preserve">расходов Фонда капитальных вложений </t>
  </si>
  <si>
    <t>на 2019 год</t>
  </si>
  <si>
    <t>Капитальный ремонт  СВА с. Карагаш, ул Фрунзе 129а</t>
  </si>
  <si>
    <t>Капитальный ремонт здания поликлиники ГУ «Дубоссарская центральная районная больница», по адресу г. Дубоссары, ул. Моргулец, 3а, в том чиле проектные работы</t>
  </si>
  <si>
    <t>Капитальный ремонт кровли лечебного корпуса педиатрического стационара ГУ "Рыбницкая центральная районная больница" по адресу г.Рыбница, ул.Вальченко 69, втом чиле проектные работы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</si>
  <si>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чиле проектные работы </t>
  </si>
  <si>
    <t>ИТОГО ПО ВСЕМ ПРОГРАММАМ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</si>
  <si>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</si>
  <si>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</si>
  <si>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Капитальные вложения в основные фонды (240 000)</t>
  </si>
  <si>
    <t>Строительство газовой котельной в Военном городке № 17, г. Бендеры</t>
  </si>
  <si>
    <t>Реконструкция здания Главного штаба (надстройка 4-го этажа, устройство отдельно стоящей мачты для антены связи), строительство КПП и караульного помещения( общестроительные и проектные работы)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</si>
  <si>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</si>
  <si>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</si>
  <si>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</si>
  <si>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прочих объектов (240 360)</t>
  </si>
  <si>
    <t>Строительство хлораторной станции на территории ГУ "Республиканская туберкулёзная больница" по адресу г. Бендеры, ул. Восстания, 148,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</si>
  <si>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</si>
  <si>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Завершение капитального ремонта инфекционного отделения ГУ "Рыбницкая центральная районная больница"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</si>
</sst>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3"/>
      <name val="Calibri"/>
      <family val="2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3" fontId="11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3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0" borderId="28" xfId="0" applyBorder="1"/>
    <xf numFmtId="3" fontId="0" fillId="3" borderId="28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3" fontId="0" fillId="4" borderId="28" xfId="0" applyNumberFormat="1" applyFill="1" applyBorder="1"/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 wrapText="1"/>
    </xf>
    <xf numFmtId="3" fontId="0" fillId="6" borderId="28" xfId="0" applyNumberFormat="1" applyFill="1" applyBorder="1"/>
    <xf numFmtId="3" fontId="2" fillId="7" borderId="2" xfId="0" applyNumberFormat="1" applyFont="1" applyFill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3" fontId="0" fillId="7" borderId="28" xfId="0" applyNumberFormat="1" applyFill="1" applyBorder="1"/>
    <xf numFmtId="0" fontId="4" fillId="0" borderId="2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0" fillId="8" borderId="28" xfId="0" applyNumberFormat="1" applyFill="1" applyBorder="1"/>
    <xf numFmtId="3" fontId="2" fillId="9" borderId="2" xfId="0" applyNumberFormat="1" applyFont="1" applyFill="1" applyBorder="1" applyAlignment="1">
      <alignment horizontal="center" vertical="center" wrapText="1"/>
    </xf>
    <xf numFmtId="3" fontId="0" fillId="9" borderId="28" xfId="0" applyNumberFormat="1" applyFill="1" applyBorder="1"/>
    <xf numFmtId="3" fontId="2" fillId="10" borderId="2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0" fillId="10" borderId="28" xfId="0" applyNumberFormat="1" applyFill="1" applyBorder="1"/>
    <xf numFmtId="3" fontId="2" fillId="11" borderId="2" xfId="0" applyNumberFormat="1" applyFont="1" applyFill="1" applyBorder="1" applyAlignment="1">
      <alignment horizontal="center" vertical="center" wrapText="1"/>
    </xf>
    <xf numFmtId="3" fontId="2" fillId="11" borderId="2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3" fontId="2" fillId="11" borderId="13" xfId="0" applyNumberFormat="1" applyFont="1" applyFill="1" applyBorder="1" applyAlignment="1">
      <alignment horizontal="center" vertical="center" wrapText="1"/>
    </xf>
    <xf numFmtId="3" fontId="0" fillId="11" borderId="28" xfId="0" applyNumberFormat="1" applyFill="1" applyBorder="1"/>
    <xf numFmtId="3" fontId="2" fillId="12" borderId="1" xfId="0" applyNumberFormat="1" applyFont="1" applyFill="1" applyBorder="1" applyAlignment="1">
      <alignment horizontal="center" vertical="center"/>
    </xf>
    <xf numFmtId="3" fontId="2" fillId="12" borderId="2" xfId="0" applyNumberFormat="1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 wrapText="1"/>
    </xf>
    <xf numFmtId="3" fontId="2" fillId="12" borderId="2" xfId="0" applyNumberFormat="1" applyFont="1" applyFill="1" applyBorder="1" applyAlignment="1">
      <alignment horizontal="center" vertical="center" wrapText="1"/>
    </xf>
    <xf numFmtId="3" fontId="0" fillId="12" borderId="28" xfId="0" applyNumberFormat="1" applyFill="1" applyBorder="1"/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15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28" xfId="0" applyFont="1" applyBorder="1"/>
    <xf numFmtId="3" fontId="19" fillId="0" borderId="28" xfId="0" applyNumberFormat="1" applyFont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3" fontId="3" fillId="5" borderId="31" xfId="0" applyNumberFormat="1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13" xfId="0" applyFont="1" applyFill="1" applyBorder="1"/>
    <xf numFmtId="3" fontId="3" fillId="0" borderId="13" xfId="0" applyNumberFormat="1" applyFont="1" applyFill="1" applyBorder="1"/>
    <xf numFmtId="3" fontId="9" fillId="0" borderId="13" xfId="0" applyNumberFormat="1" applyFont="1" applyFill="1" applyBorder="1"/>
    <xf numFmtId="3" fontId="11" fillId="0" borderId="13" xfId="0" applyNumberFormat="1" applyFont="1" applyFill="1" applyBorder="1"/>
    <xf numFmtId="0" fontId="10" fillId="0" borderId="13" xfId="0" applyFont="1" applyFill="1" applyBorder="1"/>
    <xf numFmtId="3" fontId="15" fillId="0" borderId="2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/>
    <xf numFmtId="0" fontId="3" fillId="0" borderId="27" xfId="0" applyFont="1" applyFill="1" applyBorder="1"/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3" fontId="3" fillId="0" borderId="0" xfId="0" applyNumberFormat="1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3" fontId="11" fillId="0" borderId="0" xfId="0" applyNumberFormat="1" applyFont="1" applyFill="1" applyBorder="1"/>
    <xf numFmtId="0" fontId="17" fillId="0" borderId="0" xfId="0" applyFont="1" applyBorder="1"/>
    <xf numFmtId="0" fontId="17" fillId="0" borderId="13" xfId="0" applyFont="1" applyBorder="1"/>
    <xf numFmtId="0" fontId="0" fillId="0" borderId="0" xfId="0" applyBorder="1"/>
    <xf numFmtId="0" fontId="0" fillId="0" borderId="13" xfId="0" applyBorder="1"/>
    <xf numFmtId="0" fontId="9" fillId="0" borderId="13" xfId="0" applyFont="1" applyFill="1" applyBorder="1"/>
    <xf numFmtId="0" fontId="2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top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Fill="1" applyBorder="1"/>
    <xf numFmtId="0" fontId="2" fillId="0" borderId="29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39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3" fontId="2" fillId="13" borderId="2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2" fillId="13" borderId="2" xfId="0" applyNumberFormat="1" applyFont="1" applyFill="1" applyBorder="1" applyAlignment="1">
      <alignment horizontal="center" vertical="center"/>
    </xf>
    <xf numFmtId="3" fontId="2" fillId="13" borderId="13" xfId="0" applyNumberFormat="1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 wrapText="1"/>
    </xf>
    <xf numFmtId="3" fontId="2" fillId="13" borderId="38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13" borderId="1" xfId="0" applyNumberFormat="1" applyFill="1" applyBorder="1"/>
    <xf numFmtId="3" fontId="2" fillId="3" borderId="25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0" fontId="0" fillId="5" borderId="0" xfId="0" applyFill="1"/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/>
    <xf numFmtId="3" fontId="2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/>
    <xf numFmtId="3" fontId="2" fillId="14" borderId="2" xfId="0" applyNumberFormat="1" applyFont="1" applyFill="1" applyBorder="1" applyAlignment="1">
      <alignment horizontal="center" vertical="center" wrapText="1"/>
    </xf>
    <xf numFmtId="3" fontId="2" fillId="14" borderId="2" xfId="0" applyNumberFormat="1" applyFont="1" applyFill="1" applyBorder="1" applyAlignment="1">
      <alignment horizontal="center" vertical="center"/>
    </xf>
    <xf numFmtId="3" fontId="0" fillId="14" borderId="1" xfId="0" applyNumberFormat="1" applyFill="1" applyBorder="1"/>
    <xf numFmtId="3" fontId="2" fillId="15" borderId="2" xfId="0" applyNumberFormat="1" applyFont="1" applyFill="1" applyBorder="1" applyAlignment="1">
      <alignment horizontal="center" vertical="center" wrapText="1"/>
    </xf>
    <xf numFmtId="3" fontId="2" fillId="15" borderId="2" xfId="0" applyNumberFormat="1" applyFont="1" applyFill="1" applyBorder="1" applyAlignment="1">
      <alignment horizontal="center" vertical="center"/>
    </xf>
    <xf numFmtId="3" fontId="0" fillId="15" borderId="1" xfId="0" applyNumberFormat="1" applyFill="1" applyBorder="1"/>
    <xf numFmtId="3" fontId="2" fillId="16" borderId="15" xfId="0" applyNumberFormat="1" applyFont="1" applyFill="1" applyBorder="1" applyAlignment="1">
      <alignment horizontal="center" vertical="center" wrapText="1"/>
    </xf>
    <xf numFmtId="3" fontId="2" fillId="16" borderId="2" xfId="0" applyNumberFormat="1" applyFont="1" applyFill="1" applyBorder="1" applyAlignment="1">
      <alignment horizontal="center" vertical="center"/>
    </xf>
    <xf numFmtId="3" fontId="2" fillId="16" borderId="15" xfId="0" applyNumberFormat="1" applyFont="1" applyFill="1" applyBorder="1" applyAlignment="1">
      <alignment horizontal="center" vertical="center"/>
    </xf>
    <xf numFmtId="3" fontId="2" fillId="16" borderId="2" xfId="0" applyNumberFormat="1" applyFont="1" applyFill="1" applyBorder="1" applyAlignment="1">
      <alignment horizontal="center" vertical="center" wrapText="1"/>
    </xf>
    <xf numFmtId="3" fontId="0" fillId="16" borderId="1" xfId="0" applyNumberFormat="1" applyFill="1" applyBorder="1"/>
    <xf numFmtId="3" fontId="4" fillId="9" borderId="2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/>
    <xf numFmtId="3" fontId="0" fillId="10" borderId="1" xfId="0" applyNumberFormat="1" applyFill="1" applyBorder="1"/>
    <xf numFmtId="3" fontId="0" fillId="0" borderId="0" xfId="0" applyNumberFormat="1"/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top" wrapText="1"/>
    </xf>
    <xf numFmtId="3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wrapText="1"/>
    </xf>
    <xf numFmtId="0" fontId="2" fillId="0" borderId="17" xfId="0" applyFont="1" applyFill="1" applyBorder="1"/>
    <xf numFmtId="0" fontId="4" fillId="0" borderId="14" xfId="0" applyFont="1" applyFill="1" applyBorder="1"/>
    <xf numFmtId="3" fontId="4" fillId="0" borderId="14" xfId="0" applyNumberFormat="1" applyFont="1" applyFill="1" applyBorder="1" applyAlignment="1">
      <alignment horizontal="center"/>
    </xf>
    <xf numFmtId="0" fontId="4" fillId="0" borderId="37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/>
    <xf numFmtId="3" fontId="4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/>
    <xf numFmtId="3" fontId="3" fillId="0" borderId="14" xfId="0" applyNumberFormat="1" applyFont="1" applyFill="1" applyBorder="1"/>
    <xf numFmtId="0" fontId="2" fillId="0" borderId="44" xfId="0" applyFont="1" applyFill="1" applyBorder="1" applyAlignment="1">
      <alignment horizontal="center" vertical="center"/>
    </xf>
    <xf numFmtId="0" fontId="3" fillId="0" borderId="45" xfId="0" applyFont="1" applyFill="1" applyBorder="1"/>
    <xf numFmtId="3" fontId="3" fillId="0" borderId="46" xfId="0" applyNumberFormat="1" applyFont="1" applyFill="1" applyBorder="1"/>
    <xf numFmtId="3" fontId="5" fillId="0" borderId="14" xfId="0" applyNumberFormat="1" applyFont="1" applyFill="1" applyBorder="1"/>
    <xf numFmtId="3" fontId="4" fillId="5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3" fillId="4" borderId="0" xfId="0" applyNumberFormat="1" applyFont="1" applyFill="1"/>
    <xf numFmtId="165" fontId="22" fillId="0" borderId="0" xfId="3" applyNumberFormat="1" applyFont="1" applyFill="1" applyBorder="1"/>
    <xf numFmtId="165" fontId="22" fillId="0" borderId="0" xfId="3" applyNumberFormat="1" applyFont="1" applyFill="1" applyAlignment="1">
      <alignment horizontal="center" vertical="center" wrapText="1"/>
    </xf>
    <xf numFmtId="165" fontId="22" fillId="0" borderId="0" xfId="3" applyNumberFormat="1" applyFont="1" applyFill="1" applyBorder="1" applyAlignment="1">
      <alignment horizontal="center" vertical="center" wrapText="1"/>
    </xf>
    <xf numFmtId="165" fontId="22" fillId="0" borderId="18" xfId="3" applyNumberFormat="1" applyFont="1" applyFill="1" applyBorder="1" applyAlignment="1">
      <alignment horizontal="center" vertical="center" wrapText="1"/>
    </xf>
    <xf numFmtId="165" fontId="23" fillId="0" borderId="0" xfId="3" applyNumberFormat="1" applyFont="1" applyFill="1" applyBorder="1" applyAlignment="1">
      <alignment horizontal="center" vertical="center" wrapText="1"/>
    </xf>
    <xf numFmtId="165" fontId="24" fillId="0" borderId="0" xfId="3" applyNumberFormat="1" applyFont="1" applyFill="1" applyAlignment="1">
      <alignment horizontal="center" vertical="center" wrapText="1"/>
    </xf>
    <xf numFmtId="165" fontId="25" fillId="2" borderId="0" xfId="3" applyNumberFormat="1" applyFont="1" applyFill="1" applyBorder="1" applyAlignment="1">
      <alignment horizontal="center" vertical="center" wrapText="1"/>
    </xf>
    <xf numFmtId="165" fontId="25" fillId="0" borderId="0" xfId="3" applyNumberFormat="1" applyFont="1" applyFill="1" applyBorder="1" applyAlignment="1">
      <alignment horizontal="center" vertical="center" wrapText="1"/>
    </xf>
    <xf numFmtId="165" fontId="26" fillId="0" borderId="0" xfId="3" applyNumberFormat="1" applyFont="1" applyFill="1" applyBorder="1" applyAlignment="1">
      <alignment horizontal="center" vertical="center" wrapText="1"/>
    </xf>
    <xf numFmtId="165" fontId="26" fillId="0" borderId="0" xfId="3" applyNumberFormat="1" applyFont="1" applyFill="1" applyAlignment="1">
      <alignment horizontal="center" vertical="center" wrapText="1"/>
    </xf>
    <xf numFmtId="165" fontId="25" fillId="0" borderId="0" xfId="3" applyNumberFormat="1" applyFont="1" applyFill="1" applyAlignment="1">
      <alignment horizontal="center" vertical="center" wrapText="1"/>
    </xf>
    <xf numFmtId="165" fontId="25" fillId="0" borderId="0" xfId="3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3" fontId="3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8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165" fontId="22" fillId="0" borderId="0" xfId="3" applyNumberFormat="1" applyFont="1" applyAlignment="1">
      <alignment horizontal="center" vertical="center" wrapText="1"/>
    </xf>
    <xf numFmtId="165" fontId="22" fillId="0" borderId="18" xfId="3" applyNumberFormat="1" applyFont="1" applyBorder="1" applyAlignment="1">
      <alignment horizontal="center" vertical="center" wrapText="1"/>
    </xf>
    <xf numFmtId="165" fontId="22" fillId="0" borderId="18" xfId="3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17" borderId="39" xfId="0" applyFont="1" applyFill="1" applyBorder="1" applyAlignment="1">
      <alignment horizontal="center" vertical="center" wrapText="1"/>
    </xf>
    <xf numFmtId="0" fontId="5" fillId="17" borderId="29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/>
    </xf>
    <xf numFmtId="0" fontId="5" fillId="17" borderId="54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5" fillId="17" borderId="39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center"/>
    </xf>
    <xf numFmtId="0" fontId="5" fillId="0" borderId="3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/>
    </xf>
    <xf numFmtId="0" fontId="7" fillId="17" borderId="54" xfId="0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4"/>
  <sheetViews>
    <sheetView tabSelected="1" view="pageBreakPreview" topLeftCell="A199" zoomScale="90" zoomScaleNormal="90" zoomScaleSheetLayoutView="100" workbookViewId="0">
      <selection activeCell="B204" sqref="A134:D228"/>
    </sheetView>
  </sheetViews>
  <sheetFormatPr defaultColWidth="8.85546875" defaultRowHeight="15.75"/>
  <cols>
    <col min="1" max="1" width="4" style="1" customWidth="1"/>
    <col min="2" max="2" width="99.28515625" style="2" customWidth="1"/>
    <col min="3" max="3" width="17.85546875" style="3" bestFit="1" customWidth="1"/>
    <col min="4" max="4" width="11.5703125" style="269" customWidth="1"/>
    <col min="5" max="5" width="12.7109375" style="20" customWidth="1"/>
    <col min="6" max="6" width="5.42578125" style="15" customWidth="1"/>
    <col min="7" max="16384" width="8.85546875" style="2"/>
  </cols>
  <sheetData>
    <row r="1" spans="1:9">
      <c r="A1" s="321" t="s">
        <v>4</v>
      </c>
      <c r="B1" s="321"/>
      <c r="C1" s="321"/>
      <c r="D1" s="268"/>
      <c r="E1" s="104"/>
      <c r="F1" s="104"/>
      <c r="G1" s="102"/>
      <c r="H1" s="102"/>
      <c r="I1" s="15"/>
    </row>
    <row r="2" spans="1:9">
      <c r="A2" s="321" t="s">
        <v>1</v>
      </c>
      <c r="B2" s="321"/>
      <c r="C2" s="321"/>
      <c r="D2" s="268"/>
      <c r="E2" s="104"/>
      <c r="F2" s="104"/>
      <c r="G2" s="102"/>
      <c r="H2" s="102"/>
      <c r="I2" s="15"/>
    </row>
    <row r="3" spans="1:9">
      <c r="A3" s="280" t="s">
        <v>0</v>
      </c>
      <c r="B3" s="321" t="s">
        <v>193</v>
      </c>
      <c r="C3" s="321"/>
      <c r="D3" s="268"/>
      <c r="E3" s="104"/>
      <c r="F3" s="104"/>
      <c r="G3" s="102"/>
      <c r="H3" s="102"/>
      <c r="I3" s="15"/>
    </row>
    <row r="4" spans="1:9">
      <c r="A4" s="31"/>
      <c r="D4" s="268"/>
      <c r="E4" s="104"/>
      <c r="F4" s="104"/>
      <c r="G4" s="102"/>
      <c r="H4" s="102"/>
      <c r="I4" s="15"/>
    </row>
    <row r="5" spans="1:9" ht="18.75">
      <c r="A5" s="31"/>
      <c r="B5" s="294" t="s">
        <v>93</v>
      </c>
      <c r="D5" s="268"/>
      <c r="E5" s="104"/>
      <c r="F5" s="104"/>
      <c r="G5" s="102"/>
      <c r="H5" s="102"/>
      <c r="I5" s="15"/>
    </row>
    <row r="6" spans="1:9" ht="18.75">
      <c r="A6" s="31"/>
      <c r="B6" s="294" t="s">
        <v>346</v>
      </c>
      <c r="D6" s="268"/>
      <c r="E6" s="104"/>
      <c r="F6" s="104"/>
      <c r="G6" s="102"/>
      <c r="H6" s="102"/>
      <c r="I6" s="15"/>
    </row>
    <row r="7" spans="1:9" ht="18.75">
      <c r="A7" s="281"/>
      <c r="B7" s="294" t="s">
        <v>347</v>
      </c>
      <c r="C7" s="281"/>
    </row>
    <row r="8" spans="1:9" s="104" customFormat="1" ht="19.5" thickBot="1">
      <c r="A8" s="282"/>
      <c r="B8" s="282"/>
      <c r="C8" s="282"/>
      <c r="D8" s="270"/>
      <c r="E8" s="102"/>
      <c r="F8" s="103"/>
    </row>
    <row r="9" spans="1:9" ht="43.5" thickBot="1">
      <c r="A9" s="283" t="s">
        <v>94</v>
      </c>
      <c r="B9" s="295" t="s">
        <v>95</v>
      </c>
      <c r="C9" s="296" t="s">
        <v>96</v>
      </c>
      <c r="D9" s="270"/>
      <c r="E9" s="29"/>
      <c r="F9" s="18"/>
    </row>
    <row r="10" spans="1:9" ht="16.5" thickBot="1">
      <c r="A10" s="164"/>
      <c r="B10" s="36"/>
      <c r="C10" s="153"/>
      <c r="D10" s="270"/>
    </row>
    <row r="11" spans="1:9" ht="19.5" thickBot="1">
      <c r="A11" s="322" t="s">
        <v>97</v>
      </c>
      <c r="B11" s="323"/>
      <c r="C11" s="324"/>
      <c r="D11" s="270"/>
    </row>
    <row r="12" spans="1:9" ht="49.5" customHeight="1">
      <c r="A12" s="303" t="s">
        <v>181</v>
      </c>
      <c r="B12" s="304"/>
      <c r="C12" s="305"/>
      <c r="D12" s="271"/>
    </row>
    <row r="13" spans="1:9" ht="18.75">
      <c r="A13" s="300" t="s">
        <v>5</v>
      </c>
      <c r="B13" s="301"/>
      <c r="C13" s="302"/>
      <c r="D13" s="270"/>
    </row>
    <row r="14" spans="1:9" ht="47.25">
      <c r="A14" s="30">
        <v>1</v>
      </c>
      <c r="B14" s="38" t="s">
        <v>56</v>
      </c>
      <c r="C14" s="39">
        <v>1510000</v>
      </c>
      <c r="D14" s="270"/>
    </row>
    <row r="15" spans="1:9">
      <c r="A15" s="30"/>
      <c r="B15" s="40" t="s">
        <v>100</v>
      </c>
      <c r="C15" s="41">
        <f>C14</f>
        <v>1510000</v>
      </c>
      <c r="D15" s="270"/>
      <c r="E15" s="29"/>
    </row>
    <row r="16" spans="1:9" ht="18.75">
      <c r="A16" s="300" t="s">
        <v>112</v>
      </c>
      <c r="B16" s="301"/>
      <c r="C16" s="302"/>
      <c r="D16" s="270"/>
    </row>
    <row r="17" spans="1:5" ht="31.5">
      <c r="A17" s="30">
        <v>1</v>
      </c>
      <c r="B17" s="42" t="s">
        <v>6</v>
      </c>
      <c r="C17" s="39">
        <v>3900000</v>
      </c>
      <c r="D17" s="270"/>
      <c r="E17" s="29"/>
    </row>
    <row r="18" spans="1:5" ht="16.5" thickBot="1">
      <c r="A18" s="30"/>
      <c r="B18" s="40" t="s">
        <v>100</v>
      </c>
      <c r="C18" s="43">
        <f>C17</f>
        <v>3900000</v>
      </c>
      <c r="D18" s="270"/>
    </row>
    <row r="19" spans="1:5" ht="16.5" thickBot="1">
      <c r="A19" s="166"/>
      <c r="B19" s="45" t="s">
        <v>182</v>
      </c>
      <c r="C19" s="46">
        <f>C15+C18</f>
        <v>5410000</v>
      </c>
      <c r="D19" s="270"/>
    </row>
    <row r="20" spans="1:5" ht="41.25" customHeight="1">
      <c r="A20" s="303" t="s">
        <v>334</v>
      </c>
      <c r="B20" s="304"/>
      <c r="C20" s="305"/>
      <c r="D20" s="270"/>
    </row>
    <row r="21" spans="1:5" ht="18.75">
      <c r="A21" s="306" t="s">
        <v>102</v>
      </c>
      <c r="B21" s="307"/>
      <c r="C21" s="308"/>
      <c r="D21" s="272"/>
    </row>
    <row r="22" spans="1:5" ht="16.5">
      <c r="A22" s="49">
        <v>1</v>
      </c>
      <c r="B22" s="48" t="s">
        <v>134</v>
      </c>
      <c r="C22" s="41">
        <v>5000000</v>
      </c>
      <c r="D22" s="270"/>
      <c r="E22" s="29"/>
    </row>
    <row r="23" spans="1:5">
      <c r="A23" s="49"/>
      <c r="B23" s="40" t="s">
        <v>100</v>
      </c>
      <c r="C23" s="41">
        <f>C22</f>
        <v>5000000</v>
      </c>
    </row>
    <row r="24" spans="1:5" ht="18.75">
      <c r="A24" s="306" t="s">
        <v>146</v>
      </c>
      <c r="B24" s="307"/>
      <c r="C24" s="308"/>
    </row>
    <row r="25" spans="1:5" ht="16.5">
      <c r="A25" s="49">
        <v>1</v>
      </c>
      <c r="B25" s="48" t="s">
        <v>134</v>
      </c>
      <c r="C25" s="41">
        <v>3655000</v>
      </c>
      <c r="D25" s="270"/>
      <c r="E25" s="29"/>
    </row>
    <row r="26" spans="1:5" ht="16.5" thickBot="1">
      <c r="A26" s="49"/>
      <c r="B26" s="40" t="s">
        <v>100</v>
      </c>
      <c r="C26" s="41">
        <f>C25</f>
        <v>3655000</v>
      </c>
    </row>
    <row r="27" spans="1:5" ht="16.5" thickBot="1">
      <c r="A27" s="166"/>
      <c r="B27" s="45" t="s">
        <v>184</v>
      </c>
      <c r="C27" s="46">
        <f>C23+C26</f>
        <v>8655000</v>
      </c>
    </row>
    <row r="28" spans="1:5" ht="18.75">
      <c r="A28" s="303" t="s">
        <v>210</v>
      </c>
      <c r="B28" s="304"/>
      <c r="C28" s="305"/>
    </row>
    <row r="29" spans="1:5" ht="18.75">
      <c r="A29" s="306" t="s">
        <v>103</v>
      </c>
      <c r="B29" s="307"/>
      <c r="C29" s="308"/>
      <c r="D29" s="272"/>
      <c r="E29" s="102"/>
    </row>
    <row r="30" spans="1:5" ht="31.5">
      <c r="A30" s="49">
        <v>1</v>
      </c>
      <c r="B30" s="83" t="s">
        <v>233</v>
      </c>
      <c r="C30" s="55">
        <v>1800000</v>
      </c>
      <c r="D30" s="279"/>
      <c r="E30" s="29"/>
    </row>
    <row r="31" spans="1:5" ht="16.5" thickBot="1">
      <c r="A31" s="49"/>
      <c r="B31" s="40" t="s">
        <v>100</v>
      </c>
      <c r="C31" s="41">
        <f>C30</f>
        <v>1800000</v>
      </c>
      <c r="D31" s="270"/>
      <c r="E31" s="102"/>
    </row>
    <row r="32" spans="1:5" ht="16.5" thickBot="1">
      <c r="A32" s="44"/>
      <c r="B32" s="45" t="s">
        <v>211</v>
      </c>
      <c r="C32" s="46">
        <f>C31</f>
        <v>1800000</v>
      </c>
    </row>
    <row r="33" spans="1:11" ht="19.5" thickBot="1">
      <c r="A33" s="325" t="s">
        <v>7</v>
      </c>
      <c r="B33" s="326"/>
      <c r="C33" s="327"/>
    </row>
    <row r="34" spans="1:11" ht="18.75">
      <c r="A34" s="311" t="s">
        <v>5</v>
      </c>
      <c r="B34" s="312"/>
      <c r="C34" s="313"/>
    </row>
    <row r="35" spans="1:11" ht="48" thickBot="1">
      <c r="A35" s="30">
        <v>1</v>
      </c>
      <c r="B35" s="38" t="s">
        <v>57</v>
      </c>
      <c r="C35" s="39">
        <v>3325995</v>
      </c>
      <c r="E35" s="29"/>
    </row>
    <row r="36" spans="1:11" ht="16.5" thickBot="1">
      <c r="A36" s="72"/>
      <c r="B36" s="45" t="s">
        <v>100</v>
      </c>
      <c r="C36" s="73">
        <f>C35</f>
        <v>3325995</v>
      </c>
    </row>
    <row r="37" spans="1:11" ht="18.75">
      <c r="A37" s="311" t="s">
        <v>112</v>
      </c>
      <c r="B37" s="312"/>
      <c r="C37" s="313"/>
    </row>
    <row r="38" spans="1:11" ht="47.25">
      <c r="A38" s="30">
        <v>1</v>
      </c>
      <c r="B38" s="42" t="s">
        <v>240</v>
      </c>
      <c r="C38" s="39">
        <v>3615400</v>
      </c>
      <c r="E38" s="29"/>
    </row>
    <row r="39" spans="1:11" ht="16.5" thickBot="1">
      <c r="A39" s="235"/>
      <c r="B39" s="236" t="s">
        <v>100</v>
      </c>
      <c r="C39" s="237">
        <f>C38</f>
        <v>3615400</v>
      </c>
    </row>
    <row r="40" spans="1:11" ht="16.5" thickBot="1">
      <c r="A40" s="193"/>
      <c r="B40" s="238" t="s">
        <v>298</v>
      </c>
      <c r="C40" s="58">
        <f>C36+C39</f>
        <v>6941395</v>
      </c>
    </row>
    <row r="41" spans="1:11" ht="18.75">
      <c r="A41" s="303" t="s">
        <v>98</v>
      </c>
      <c r="B41" s="304"/>
      <c r="C41" s="305"/>
      <c r="E41" s="102"/>
    </row>
    <row r="42" spans="1:11" ht="18.75">
      <c r="A42" s="306" t="s">
        <v>99</v>
      </c>
      <c r="B42" s="307"/>
      <c r="C42" s="308"/>
    </row>
    <row r="43" spans="1:11" ht="47.25">
      <c r="A43" s="30">
        <v>1</v>
      </c>
      <c r="B43" s="38" t="s">
        <v>145</v>
      </c>
      <c r="C43" s="39">
        <f>13007588-368831</f>
        <v>12638757</v>
      </c>
      <c r="D43" s="270"/>
      <c r="E43" s="29"/>
    </row>
    <row r="44" spans="1:11" ht="47.25">
      <c r="A44" s="30">
        <v>2</v>
      </c>
      <c r="B44" s="38" t="s">
        <v>8</v>
      </c>
      <c r="C44" s="39">
        <v>2571181</v>
      </c>
      <c r="D44" s="270"/>
      <c r="E44" s="29"/>
    </row>
    <row r="45" spans="1:11" ht="31.5">
      <c r="A45" s="30">
        <v>3</v>
      </c>
      <c r="B45" s="38" t="s">
        <v>87</v>
      </c>
      <c r="C45" s="39">
        <v>2192000</v>
      </c>
      <c r="D45" s="270"/>
      <c r="E45" s="29"/>
    </row>
    <row r="46" spans="1:11" ht="47.25">
      <c r="A46" s="30">
        <v>4</v>
      </c>
      <c r="B46" s="38" t="s">
        <v>335</v>
      </c>
      <c r="C46" s="39">
        <f>5003392-100000</f>
        <v>4903392</v>
      </c>
      <c r="D46" s="270"/>
      <c r="E46" s="29"/>
      <c r="K46" s="4"/>
    </row>
    <row r="47" spans="1:11" ht="47.25">
      <c r="A47" s="49">
        <v>5</v>
      </c>
      <c r="B47" s="81" t="s">
        <v>88</v>
      </c>
      <c r="C47" s="55">
        <v>1236666</v>
      </c>
      <c r="E47" s="29"/>
    </row>
    <row r="48" spans="1:11" ht="31.5">
      <c r="A48" s="49">
        <v>6</v>
      </c>
      <c r="B48" s="38" t="s">
        <v>362</v>
      </c>
      <c r="C48" s="39">
        <v>195000</v>
      </c>
      <c r="D48" s="270"/>
      <c r="E48" s="29"/>
    </row>
    <row r="49" spans="1:5" ht="31.5">
      <c r="A49" s="49">
        <v>7</v>
      </c>
      <c r="B49" s="38" t="s">
        <v>9</v>
      </c>
      <c r="C49" s="39">
        <v>368831</v>
      </c>
      <c r="D49" s="270"/>
      <c r="E49" s="29"/>
    </row>
    <row r="50" spans="1:5" ht="47.25">
      <c r="A50" s="49">
        <v>8</v>
      </c>
      <c r="B50" s="42" t="s">
        <v>10</v>
      </c>
      <c r="C50" s="55">
        <f>1621557-800913</f>
        <v>820644</v>
      </c>
      <c r="E50" s="29"/>
    </row>
    <row r="51" spans="1:5" ht="31.5">
      <c r="A51" s="49">
        <v>9</v>
      </c>
      <c r="B51" s="42" t="s">
        <v>363</v>
      </c>
      <c r="C51" s="55">
        <v>308531</v>
      </c>
      <c r="E51" s="29"/>
    </row>
    <row r="52" spans="1:5" ht="31.5">
      <c r="A52" s="30">
        <v>10</v>
      </c>
      <c r="B52" s="38" t="s">
        <v>11</v>
      </c>
      <c r="C52" s="39">
        <v>250000</v>
      </c>
      <c r="D52" s="270"/>
      <c r="E52" s="29"/>
    </row>
    <row r="53" spans="1:5" ht="31.5">
      <c r="A53" s="30">
        <v>11</v>
      </c>
      <c r="B53" s="38" t="s">
        <v>12</v>
      </c>
      <c r="C53" s="39">
        <v>250000</v>
      </c>
      <c r="D53" s="270"/>
      <c r="E53" s="29"/>
    </row>
    <row r="54" spans="1:5" ht="31.5">
      <c r="A54" s="30">
        <v>12</v>
      </c>
      <c r="B54" s="38" t="s">
        <v>13</v>
      </c>
      <c r="C54" s="39">
        <v>250000</v>
      </c>
      <c r="D54" s="270"/>
      <c r="E54" s="29"/>
    </row>
    <row r="55" spans="1:5" ht="31.5">
      <c r="A55" s="30">
        <v>13</v>
      </c>
      <c r="B55" s="38" t="s">
        <v>14</v>
      </c>
      <c r="C55" s="39">
        <v>250000</v>
      </c>
      <c r="D55" s="270"/>
      <c r="E55" s="29"/>
    </row>
    <row r="56" spans="1:5" ht="32.25" thickBot="1">
      <c r="A56" s="30">
        <v>14</v>
      </c>
      <c r="B56" s="38" t="s">
        <v>15</v>
      </c>
      <c r="C56" s="39">
        <v>250000</v>
      </c>
      <c r="D56" s="270"/>
      <c r="E56" s="29"/>
    </row>
    <row r="57" spans="1:5">
      <c r="A57" s="168"/>
      <c r="B57" s="169" t="s">
        <v>100</v>
      </c>
      <c r="C57" s="170">
        <f>SUM(C43:C56)</f>
        <v>26485002</v>
      </c>
      <c r="D57" s="270"/>
    </row>
    <row r="58" spans="1:5" ht="18.75">
      <c r="A58" s="306" t="s">
        <v>101</v>
      </c>
      <c r="B58" s="307"/>
      <c r="C58" s="308"/>
      <c r="D58" s="270"/>
    </row>
    <row r="59" spans="1:5" ht="31.5">
      <c r="A59" s="51">
        <v>1</v>
      </c>
      <c r="B59" s="38" t="s">
        <v>16</v>
      </c>
      <c r="C59" s="39">
        <v>2500000</v>
      </c>
      <c r="D59" s="270"/>
      <c r="E59" s="29"/>
    </row>
    <row r="60" spans="1:5">
      <c r="A60" s="49"/>
      <c r="B60" s="52" t="s">
        <v>100</v>
      </c>
      <c r="C60" s="41">
        <f>C59</f>
        <v>2500000</v>
      </c>
    </row>
    <row r="61" spans="1:5" ht="18.75">
      <c r="A61" s="306" t="s">
        <v>103</v>
      </c>
      <c r="B61" s="307"/>
      <c r="C61" s="308"/>
    </row>
    <row r="62" spans="1:5" ht="31.5">
      <c r="A62" s="30">
        <v>1</v>
      </c>
      <c r="B62" s="53" t="s">
        <v>203</v>
      </c>
      <c r="C62" s="39">
        <v>2077897</v>
      </c>
      <c r="D62" s="270"/>
      <c r="E62" s="29"/>
    </row>
    <row r="63" spans="1:5">
      <c r="A63" s="49"/>
      <c r="B63" s="40" t="s">
        <v>100</v>
      </c>
      <c r="C63" s="41">
        <f>C62</f>
        <v>2077897</v>
      </c>
    </row>
    <row r="64" spans="1:5" ht="18.75">
      <c r="A64" s="300" t="s">
        <v>5</v>
      </c>
      <c r="B64" s="301"/>
      <c r="C64" s="302"/>
    </row>
    <row r="65" spans="1:7" ht="47.25">
      <c r="A65" s="30">
        <v>1</v>
      </c>
      <c r="B65" s="38" t="s">
        <v>17</v>
      </c>
      <c r="C65" s="39">
        <v>5050000</v>
      </c>
      <c r="D65" s="273"/>
      <c r="E65" s="29"/>
    </row>
    <row r="66" spans="1:7" ht="31.5">
      <c r="A66" s="30">
        <v>2</v>
      </c>
      <c r="B66" s="38" t="s">
        <v>196</v>
      </c>
      <c r="C66" s="55">
        <v>600000</v>
      </c>
      <c r="E66" s="29"/>
    </row>
    <row r="67" spans="1:7" ht="31.5">
      <c r="A67" s="30">
        <v>3</v>
      </c>
      <c r="B67" s="38" t="s">
        <v>89</v>
      </c>
      <c r="C67" s="55">
        <v>6689512</v>
      </c>
      <c r="E67" s="29"/>
    </row>
    <row r="68" spans="1:7">
      <c r="A68" s="30">
        <v>4</v>
      </c>
      <c r="B68" s="38" t="s">
        <v>336</v>
      </c>
      <c r="C68" s="55">
        <v>500000</v>
      </c>
      <c r="E68" s="29"/>
    </row>
    <row r="69" spans="1:7">
      <c r="A69" s="30">
        <v>5</v>
      </c>
      <c r="B69" s="53" t="s">
        <v>228</v>
      </c>
      <c r="C69" s="55">
        <v>951203</v>
      </c>
      <c r="E69" s="29"/>
    </row>
    <row r="70" spans="1:7" ht="31.5">
      <c r="A70" s="30">
        <v>6</v>
      </c>
      <c r="B70" s="53" t="s">
        <v>18</v>
      </c>
      <c r="C70" s="55">
        <v>1000000</v>
      </c>
      <c r="E70" s="29"/>
    </row>
    <row r="71" spans="1:7">
      <c r="A71" s="56"/>
      <c r="B71" s="40" t="s">
        <v>100</v>
      </c>
      <c r="C71" s="41">
        <f>C65+C66+C67+C69+C68+C70</f>
        <v>14790715</v>
      </c>
    </row>
    <row r="72" spans="1:7" ht="18.75">
      <c r="A72" s="300" t="s">
        <v>226</v>
      </c>
      <c r="B72" s="301"/>
      <c r="C72" s="302"/>
      <c r="F72" s="2"/>
    </row>
    <row r="73" spans="1:7" ht="63">
      <c r="A73" s="30">
        <v>1</v>
      </c>
      <c r="B73" s="53" t="s">
        <v>227</v>
      </c>
      <c r="C73" s="39">
        <v>1000000</v>
      </c>
      <c r="D73" s="270"/>
      <c r="E73" s="29"/>
      <c r="F73" s="10"/>
      <c r="G73" s="10"/>
    </row>
    <row r="74" spans="1:7">
      <c r="A74" s="30">
        <v>2</v>
      </c>
      <c r="B74" s="53" t="s">
        <v>228</v>
      </c>
      <c r="C74" s="39">
        <v>345892</v>
      </c>
      <c r="D74" s="270"/>
      <c r="E74" s="29"/>
      <c r="F74" s="10"/>
      <c r="G74" s="10"/>
    </row>
    <row r="75" spans="1:7">
      <c r="A75" s="30">
        <v>3</v>
      </c>
      <c r="B75" s="53" t="s">
        <v>253</v>
      </c>
      <c r="C75" s="39">
        <v>1070285</v>
      </c>
      <c r="D75" s="270"/>
      <c r="E75" s="29"/>
      <c r="F75" s="10"/>
      <c r="G75" s="10"/>
    </row>
    <row r="76" spans="1:7">
      <c r="A76" s="56"/>
      <c r="B76" s="40" t="s">
        <v>100</v>
      </c>
      <c r="C76" s="41">
        <f>C73+C74+C75</f>
        <v>2416177</v>
      </c>
      <c r="D76" s="270"/>
    </row>
    <row r="77" spans="1:7" ht="18.75">
      <c r="A77" s="300" t="s">
        <v>19</v>
      </c>
      <c r="B77" s="301"/>
      <c r="C77" s="302"/>
      <c r="D77" s="270"/>
      <c r="E77" s="102"/>
    </row>
    <row r="78" spans="1:7" ht="63">
      <c r="A78" s="30">
        <v>1</v>
      </c>
      <c r="B78" s="53" t="s">
        <v>90</v>
      </c>
      <c r="C78" s="39">
        <v>2500000</v>
      </c>
      <c r="D78" s="274"/>
      <c r="E78" s="29"/>
    </row>
    <row r="79" spans="1:7">
      <c r="A79" s="30">
        <v>2</v>
      </c>
      <c r="B79" s="53" t="s">
        <v>20</v>
      </c>
      <c r="C79" s="39">
        <v>2089352</v>
      </c>
      <c r="D79" s="274"/>
      <c r="E79" s="29"/>
    </row>
    <row r="80" spans="1:7">
      <c r="A80" s="30">
        <v>3</v>
      </c>
      <c r="B80" s="53" t="s">
        <v>243</v>
      </c>
      <c r="C80" s="39">
        <v>1008810</v>
      </c>
      <c r="D80" s="274"/>
      <c r="E80" s="29"/>
    </row>
    <row r="81" spans="1:5">
      <c r="A81" s="30"/>
      <c r="B81" s="40" t="s">
        <v>100</v>
      </c>
      <c r="C81" s="43">
        <f>C78+C79+C80</f>
        <v>5598162</v>
      </c>
      <c r="D81" s="270"/>
    </row>
    <row r="82" spans="1:5" ht="18.75">
      <c r="A82" s="30"/>
      <c r="B82" s="284" t="s">
        <v>104</v>
      </c>
      <c r="C82" s="58"/>
      <c r="D82" s="270"/>
    </row>
    <row r="83" spans="1:5" ht="31.5">
      <c r="A83" s="30">
        <v>1</v>
      </c>
      <c r="B83" s="38" t="s">
        <v>139</v>
      </c>
      <c r="C83" s="55">
        <f>3235000+750000</f>
        <v>3985000</v>
      </c>
      <c r="D83" s="270"/>
      <c r="E83" s="29"/>
    </row>
    <row r="84" spans="1:5">
      <c r="A84" s="30">
        <v>2</v>
      </c>
      <c r="B84" s="53" t="s">
        <v>231</v>
      </c>
      <c r="C84" s="39">
        <v>750000</v>
      </c>
      <c r="D84" s="270"/>
      <c r="E84" s="29"/>
    </row>
    <row r="85" spans="1:5" ht="31.5">
      <c r="A85" s="30">
        <v>3</v>
      </c>
      <c r="B85" s="53" t="s">
        <v>229</v>
      </c>
      <c r="C85" s="54">
        <v>1785000</v>
      </c>
      <c r="D85" s="271"/>
      <c r="E85" s="29"/>
    </row>
    <row r="86" spans="1:5">
      <c r="A86" s="30"/>
      <c r="B86" s="40" t="s">
        <v>100</v>
      </c>
      <c r="C86" s="43">
        <f>C83+C84+C85</f>
        <v>6520000</v>
      </c>
      <c r="D86" s="270"/>
    </row>
    <row r="87" spans="1:5" ht="18.75">
      <c r="A87" s="300" t="s">
        <v>21</v>
      </c>
      <c r="B87" s="301"/>
      <c r="C87" s="302"/>
      <c r="D87" s="270"/>
    </row>
    <row r="88" spans="1:5">
      <c r="A88" s="30">
        <v>1</v>
      </c>
      <c r="B88" s="53" t="s">
        <v>325</v>
      </c>
      <c r="C88" s="39">
        <v>864730</v>
      </c>
      <c r="D88" s="270"/>
      <c r="E88" s="29"/>
    </row>
    <row r="89" spans="1:5">
      <c r="A89" s="30">
        <v>2</v>
      </c>
      <c r="B89" s="53" t="s">
        <v>22</v>
      </c>
      <c r="C89" s="39">
        <v>850000</v>
      </c>
      <c r="D89" s="270"/>
      <c r="E89" s="29"/>
    </row>
    <row r="90" spans="1:5">
      <c r="A90" s="56"/>
      <c r="B90" s="40" t="s">
        <v>100</v>
      </c>
      <c r="C90" s="43">
        <f>C88+C89</f>
        <v>1714730</v>
      </c>
      <c r="D90" s="270"/>
    </row>
    <row r="91" spans="1:5" ht="18.75">
      <c r="A91" s="306" t="s">
        <v>23</v>
      </c>
      <c r="B91" s="307"/>
      <c r="C91" s="308"/>
      <c r="D91" s="270"/>
    </row>
    <row r="92" spans="1:5">
      <c r="A92" s="30">
        <v>1</v>
      </c>
      <c r="B92" s="38" t="s">
        <v>24</v>
      </c>
      <c r="C92" s="63">
        <f>973991-633568</f>
        <v>340423</v>
      </c>
      <c r="D92" s="270"/>
      <c r="E92" s="29"/>
    </row>
    <row r="93" spans="1:5">
      <c r="A93" s="30">
        <v>2</v>
      </c>
      <c r="B93" s="53" t="s">
        <v>325</v>
      </c>
      <c r="C93" s="39">
        <v>1283568</v>
      </c>
      <c r="D93" s="270"/>
      <c r="E93" s="29"/>
    </row>
    <row r="94" spans="1:5">
      <c r="A94" s="49"/>
      <c r="B94" s="40" t="s">
        <v>100</v>
      </c>
      <c r="C94" s="41">
        <f>C92+C93</f>
        <v>1623991</v>
      </c>
      <c r="D94" s="270"/>
    </row>
    <row r="95" spans="1:5" ht="18.75">
      <c r="A95" s="306" t="s">
        <v>25</v>
      </c>
      <c r="B95" s="307"/>
      <c r="C95" s="308"/>
      <c r="D95" s="270"/>
    </row>
    <row r="96" spans="1:5">
      <c r="A96" s="30">
        <v>1</v>
      </c>
      <c r="B96" s="53" t="s">
        <v>232</v>
      </c>
      <c r="C96" s="39">
        <v>299419</v>
      </c>
      <c r="E96" s="29"/>
    </row>
    <row r="97" spans="1:8">
      <c r="A97" s="64"/>
      <c r="B97" s="65" t="s">
        <v>100</v>
      </c>
      <c r="C97" s="41">
        <f>C96</f>
        <v>299419</v>
      </c>
      <c r="H97" s="14"/>
    </row>
    <row r="98" spans="1:8" ht="18.75">
      <c r="A98" s="306" t="s">
        <v>254</v>
      </c>
      <c r="B98" s="309"/>
      <c r="C98" s="310"/>
      <c r="D98" s="270"/>
      <c r="H98" s="14"/>
    </row>
    <row r="99" spans="1:8">
      <c r="A99" s="49">
        <v>1</v>
      </c>
      <c r="B99" s="38" t="s">
        <v>255</v>
      </c>
      <c r="C99" s="55">
        <v>100000</v>
      </c>
      <c r="D99" s="270"/>
      <c r="E99" s="29"/>
      <c r="H99" s="14"/>
    </row>
    <row r="100" spans="1:8">
      <c r="A100" s="49"/>
      <c r="B100" s="40" t="s">
        <v>100</v>
      </c>
      <c r="C100" s="41">
        <v>100000</v>
      </c>
      <c r="D100" s="270"/>
      <c r="H100" s="14"/>
    </row>
    <row r="101" spans="1:8" ht="16.5" thickBot="1">
      <c r="A101" s="70"/>
      <c r="B101" s="100" t="s">
        <v>107</v>
      </c>
      <c r="C101" s="101">
        <f>C57+C60+C63+C71+C76+C81+C86+C90+C94+C97+C100</f>
        <v>64126093</v>
      </c>
    </row>
    <row r="102" spans="1:8" ht="18.75">
      <c r="A102" s="303" t="s">
        <v>26</v>
      </c>
      <c r="B102" s="304"/>
      <c r="C102" s="305"/>
    </row>
    <row r="103" spans="1:8" ht="18.75">
      <c r="A103" s="306" t="s">
        <v>102</v>
      </c>
      <c r="B103" s="307"/>
      <c r="C103" s="308"/>
    </row>
    <row r="104" spans="1:8" ht="47.25">
      <c r="A104" s="30">
        <v>1</v>
      </c>
      <c r="B104" s="38" t="s">
        <v>357</v>
      </c>
      <c r="C104" s="55">
        <f>49850+1390865+339500</f>
        <v>1780215</v>
      </c>
      <c r="D104" s="270"/>
      <c r="E104" s="29"/>
    </row>
    <row r="105" spans="1:8">
      <c r="A105" s="30">
        <v>2</v>
      </c>
      <c r="B105" s="38" t="s">
        <v>3</v>
      </c>
      <c r="C105" s="39">
        <v>140603</v>
      </c>
      <c r="D105" s="299"/>
      <c r="E105" s="29"/>
    </row>
    <row r="106" spans="1:8">
      <c r="A106" s="30"/>
      <c r="B106" s="38" t="s">
        <v>2</v>
      </c>
      <c r="C106" s="39">
        <v>217000</v>
      </c>
      <c r="D106" s="299"/>
      <c r="E106" s="29"/>
    </row>
    <row r="107" spans="1:8">
      <c r="A107" s="30">
        <v>3</v>
      </c>
      <c r="B107" s="38" t="s">
        <v>356</v>
      </c>
      <c r="C107" s="39">
        <v>2450000</v>
      </c>
      <c r="D107" s="299"/>
      <c r="E107" s="29"/>
    </row>
    <row r="108" spans="1:8" ht="31.5">
      <c r="A108" s="30">
        <v>4</v>
      </c>
      <c r="B108" s="38" t="s">
        <v>27</v>
      </c>
      <c r="C108" s="39">
        <v>2075713</v>
      </c>
      <c r="D108" s="275"/>
      <c r="E108" s="29"/>
      <c r="F108" s="103"/>
      <c r="G108" s="104"/>
    </row>
    <row r="109" spans="1:8">
      <c r="A109" s="56"/>
      <c r="B109" s="40" t="s">
        <v>100</v>
      </c>
      <c r="C109" s="43">
        <f>C108+C107+C106+C105+C104</f>
        <v>6663531</v>
      </c>
      <c r="D109" s="270"/>
    </row>
    <row r="110" spans="1:8" ht="18.75">
      <c r="A110" s="300" t="s">
        <v>28</v>
      </c>
      <c r="B110" s="301"/>
      <c r="C110" s="302"/>
      <c r="D110" s="270"/>
    </row>
    <row r="111" spans="1:8" ht="47.25">
      <c r="A111" s="67">
        <v>1</v>
      </c>
      <c r="B111" s="68" t="s">
        <v>29</v>
      </c>
      <c r="C111" s="69">
        <v>113376</v>
      </c>
      <c r="D111" s="270"/>
      <c r="E111" s="29"/>
    </row>
    <row r="112" spans="1:8">
      <c r="A112" s="56"/>
      <c r="B112" s="40" t="s">
        <v>100</v>
      </c>
      <c r="C112" s="43">
        <f>C111</f>
        <v>113376</v>
      </c>
      <c r="D112" s="270"/>
    </row>
    <row r="113" spans="1:5" ht="44.25" customHeight="1">
      <c r="A113" s="318" t="s">
        <v>230</v>
      </c>
      <c r="B113" s="319"/>
      <c r="C113" s="320"/>
      <c r="D113" s="270"/>
    </row>
    <row r="114" spans="1:5" ht="63">
      <c r="A114" s="49">
        <v>1</v>
      </c>
      <c r="B114" s="38" t="s">
        <v>30</v>
      </c>
      <c r="C114" s="50">
        <v>2500000</v>
      </c>
      <c r="D114" s="271"/>
      <c r="E114" s="29"/>
    </row>
    <row r="115" spans="1:5">
      <c r="A115" s="62"/>
      <c r="B115" s="40" t="s">
        <v>100</v>
      </c>
      <c r="C115" s="61">
        <f>C114</f>
        <v>2500000</v>
      </c>
      <c r="D115" s="270"/>
    </row>
    <row r="116" spans="1:5" ht="16.5" thickBot="1">
      <c r="A116" s="70"/>
      <c r="B116" s="100" t="s">
        <v>140</v>
      </c>
      <c r="C116" s="101">
        <f>C109+C112+C115</f>
        <v>9276907</v>
      </c>
      <c r="D116" s="270"/>
    </row>
    <row r="117" spans="1:5" ht="18.75">
      <c r="A117" s="303" t="s">
        <v>108</v>
      </c>
      <c r="B117" s="304"/>
      <c r="C117" s="305"/>
      <c r="D117" s="270"/>
    </row>
    <row r="118" spans="1:5" ht="47.25" customHeight="1">
      <c r="A118" s="300" t="s">
        <v>230</v>
      </c>
      <c r="B118" s="301"/>
      <c r="C118" s="302"/>
      <c r="D118" s="270"/>
    </row>
    <row r="119" spans="1:5" ht="47.25">
      <c r="A119" s="49">
        <v>1</v>
      </c>
      <c r="B119" s="38" t="s">
        <v>58</v>
      </c>
      <c r="C119" s="39">
        <v>25000</v>
      </c>
      <c r="D119" s="270"/>
      <c r="E119" s="29"/>
    </row>
    <row r="120" spans="1:5" ht="47.25">
      <c r="A120" s="49">
        <v>2</v>
      </c>
      <c r="B120" s="38" t="s">
        <v>337</v>
      </c>
      <c r="C120" s="39">
        <v>1095000</v>
      </c>
      <c r="D120" s="270"/>
      <c r="E120" s="29"/>
    </row>
    <row r="121" spans="1:5" ht="47.25">
      <c r="A121" s="49">
        <v>3</v>
      </c>
      <c r="B121" s="38" t="s">
        <v>338</v>
      </c>
      <c r="C121" s="55">
        <v>1175000</v>
      </c>
      <c r="D121" s="270"/>
      <c r="E121" s="29"/>
    </row>
    <row r="122" spans="1:5" ht="31.5">
      <c r="A122" s="49">
        <v>4</v>
      </c>
      <c r="B122" s="38" t="s">
        <v>31</v>
      </c>
      <c r="C122" s="55">
        <v>480000</v>
      </c>
      <c r="D122" s="270"/>
      <c r="E122" s="29"/>
    </row>
    <row r="123" spans="1:5" ht="47.25">
      <c r="A123" s="49">
        <v>5</v>
      </c>
      <c r="B123" s="38" t="s">
        <v>339</v>
      </c>
      <c r="C123" s="55">
        <v>1039000</v>
      </c>
      <c r="D123" s="270"/>
      <c r="E123" s="29"/>
    </row>
    <row r="124" spans="1:5" ht="31.5">
      <c r="A124" s="49">
        <v>6</v>
      </c>
      <c r="B124" s="38" t="s">
        <v>32</v>
      </c>
      <c r="C124" s="55">
        <v>81000</v>
      </c>
      <c r="D124" s="270"/>
      <c r="E124" s="29"/>
    </row>
    <row r="125" spans="1:5" ht="31.5">
      <c r="A125" s="85">
        <v>7</v>
      </c>
      <c r="B125" s="38" t="s">
        <v>91</v>
      </c>
      <c r="C125" s="50">
        <v>505000</v>
      </c>
      <c r="D125" s="270"/>
      <c r="E125" s="29"/>
    </row>
    <row r="126" spans="1:5" ht="16.5" thickBot="1">
      <c r="A126" s="156"/>
      <c r="B126" s="100" t="s">
        <v>100</v>
      </c>
      <c r="C126" s="157">
        <f>SUM(C119:C125)</f>
        <v>4400000</v>
      </c>
    </row>
    <row r="127" spans="1:5" ht="18.75">
      <c r="A127" s="306" t="s">
        <v>102</v>
      </c>
      <c r="B127" s="307"/>
      <c r="C127" s="308"/>
    </row>
    <row r="128" spans="1:5" ht="31.5">
      <c r="A128" s="30">
        <v>1</v>
      </c>
      <c r="B128" s="38" t="s">
        <v>212</v>
      </c>
      <c r="C128" s="55">
        <v>524514</v>
      </c>
      <c r="E128" s="29"/>
    </row>
    <row r="129" spans="1:7" ht="32.25" thickBot="1">
      <c r="A129" s="30">
        <v>2</v>
      </c>
      <c r="B129" s="38" t="s">
        <v>33</v>
      </c>
      <c r="C129" s="39">
        <v>500955</v>
      </c>
      <c r="D129" s="270"/>
      <c r="E129" s="29"/>
      <c r="F129" s="103"/>
      <c r="G129" s="104"/>
    </row>
    <row r="130" spans="1:7" ht="16.5" thickBot="1">
      <c r="A130" s="72"/>
      <c r="B130" s="45" t="s">
        <v>100</v>
      </c>
      <c r="C130" s="73">
        <f>C128+C129</f>
        <v>1025469</v>
      </c>
      <c r="D130" s="270"/>
      <c r="E130" s="102"/>
      <c r="F130" s="103"/>
      <c r="G130" s="104"/>
    </row>
    <row r="131" spans="1:7" ht="16.5" thickBot="1">
      <c r="A131" s="70"/>
      <c r="B131" s="45" t="s">
        <v>142</v>
      </c>
      <c r="C131" s="46">
        <f>C126+C130</f>
        <v>5425469</v>
      </c>
      <c r="D131" s="270"/>
      <c r="E131" s="102"/>
      <c r="F131" s="103"/>
      <c r="G131" s="104"/>
    </row>
    <row r="132" spans="1:7" s="7" customFormat="1" ht="18" thickBot="1">
      <c r="A132" s="76"/>
      <c r="B132" s="89" t="s">
        <v>109</v>
      </c>
      <c r="C132" s="77">
        <f>C19+C27+C32+C101+C116+C131+C40</f>
        <v>101634864</v>
      </c>
      <c r="D132" s="276"/>
      <c r="E132" s="105"/>
      <c r="F132" s="106"/>
      <c r="G132" s="107"/>
    </row>
    <row r="133" spans="1:7" s="7" customFormat="1" ht="18" thickBot="1">
      <c r="A133" s="78"/>
      <c r="B133" s="79"/>
      <c r="C133" s="80"/>
      <c r="D133" s="277"/>
      <c r="E133" s="22"/>
      <c r="F133" s="16"/>
    </row>
    <row r="134" spans="1:7" s="7" customFormat="1" ht="19.5" thickBot="1">
      <c r="A134" s="345" t="s">
        <v>110</v>
      </c>
      <c r="B134" s="346"/>
      <c r="C134" s="347"/>
      <c r="D134" s="269"/>
      <c r="E134" s="22"/>
      <c r="F134" s="16"/>
    </row>
    <row r="135" spans="1:7" ht="18.75">
      <c r="A135" s="303" t="s">
        <v>111</v>
      </c>
      <c r="B135" s="304"/>
      <c r="C135" s="305"/>
    </row>
    <row r="136" spans="1:7" ht="18.75">
      <c r="A136" s="306" t="s">
        <v>99</v>
      </c>
      <c r="B136" s="307"/>
      <c r="C136" s="308"/>
    </row>
    <row r="137" spans="1:7" ht="47.25">
      <c r="A137" s="49">
        <v>1</v>
      </c>
      <c r="B137" s="81" t="s">
        <v>81</v>
      </c>
      <c r="C137" s="55">
        <v>2177143</v>
      </c>
      <c r="E137" s="29"/>
    </row>
    <row r="138" spans="1:7" ht="47.25">
      <c r="A138" s="49">
        <f t="shared" ref="A138:A149" si="0">A137+1</f>
        <v>2</v>
      </c>
      <c r="B138" s="42" t="s">
        <v>59</v>
      </c>
      <c r="C138" s="55">
        <v>1500000</v>
      </c>
      <c r="E138" s="29"/>
    </row>
    <row r="139" spans="1:7" ht="47.25">
      <c r="A139" s="49">
        <f t="shared" si="0"/>
        <v>3</v>
      </c>
      <c r="B139" s="42" t="s">
        <v>340</v>
      </c>
      <c r="C139" s="55">
        <v>233235</v>
      </c>
      <c r="E139" s="29"/>
    </row>
    <row r="140" spans="1:7" ht="47.25">
      <c r="A140" s="49">
        <f t="shared" si="0"/>
        <v>4</v>
      </c>
      <c r="B140" s="42" t="s">
        <v>82</v>
      </c>
      <c r="C140" s="55">
        <v>1641078</v>
      </c>
      <c r="E140" s="29"/>
    </row>
    <row r="141" spans="1:7" ht="31.5">
      <c r="A141" s="49">
        <f t="shared" si="0"/>
        <v>5</v>
      </c>
      <c r="B141" s="81" t="s">
        <v>364</v>
      </c>
      <c r="C141" s="55">
        <v>900000</v>
      </c>
      <c r="E141" s="29"/>
    </row>
    <row r="142" spans="1:7" ht="31.5">
      <c r="A142" s="49">
        <v>6</v>
      </c>
      <c r="B142" s="42" t="s">
        <v>83</v>
      </c>
      <c r="C142" s="55">
        <v>848527</v>
      </c>
      <c r="E142" s="29"/>
    </row>
    <row r="143" spans="1:7" ht="31.5">
      <c r="A143" s="49">
        <f t="shared" si="0"/>
        <v>7</v>
      </c>
      <c r="B143" s="42" t="s">
        <v>84</v>
      </c>
      <c r="C143" s="55">
        <v>761316</v>
      </c>
      <c r="E143" s="29"/>
    </row>
    <row r="144" spans="1:7" ht="31.5">
      <c r="A144" s="49">
        <f t="shared" si="0"/>
        <v>8</v>
      </c>
      <c r="B144" s="82" t="s">
        <v>85</v>
      </c>
      <c r="C144" s="55">
        <f>3078986-200000</f>
        <v>2878986</v>
      </c>
      <c r="E144" s="29"/>
    </row>
    <row r="145" spans="1:5" ht="31.5">
      <c r="A145" s="49">
        <f t="shared" si="0"/>
        <v>9</v>
      </c>
      <c r="B145" s="42" t="s">
        <v>86</v>
      </c>
      <c r="C145" s="55">
        <v>234127</v>
      </c>
      <c r="E145" s="29"/>
    </row>
    <row r="146" spans="1:5" ht="31.5">
      <c r="A146" s="49">
        <v>10</v>
      </c>
      <c r="B146" s="42" t="s">
        <v>358</v>
      </c>
      <c r="C146" s="55">
        <v>424009</v>
      </c>
      <c r="E146" s="29"/>
    </row>
    <row r="147" spans="1:5" ht="31.5">
      <c r="A147" s="49">
        <v>11</v>
      </c>
      <c r="B147" s="42" t="s">
        <v>34</v>
      </c>
      <c r="C147" s="55">
        <v>182508</v>
      </c>
      <c r="E147" s="29"/>
    </row>
    <row r="148" spans="1:5" ht="31.5">
      <c r="A148" s="49">
        <f t="shared" si="0"/>
        <v>12</v>
      </c>
      <c r="B148" s="42" t="s">
        <v>35</v>
      </c>
      <c r="C148" s="55">
        <v>299658</v>
      </c>
      <c r="E148" s="29"/>
    </row>
    <row r="149" spans="1:5">
      <c r="A149" s="49">
        <f t="shared" si="0"/>
        <v>13</v>
      </c>
      <c r="B149" s="42" t="s">
        <v>36</v>
      </c>
      <c r="C149" s="55">
        <v>300000</v>
      </c>
      <c r="E149" s="29"/>
    </row>
    <row r="150" spans="1:5" ht="47.25">
      <c r="A150" s="49">
        <v>14</v>
      </c>
      <c r="B150" s="42" t="s">
        <v>37</v>
      </c>
      <c r="C150" s="55">
        <v>613550</v>
      </c>
      <c r="E150" s="29"/>
    </row>
    <row r="151" spans="1:5" ht="31.5">
      <c r="A151" s="49">
        <v>15</v>
      </c>
      <c r="B151" s="42" t="s">
        <v>38</v>
      </c>
      <c r="C151" s="55">
        <v>725459</v>
      </c>
      <c r="E151" s="29"/>
    </row>
    <row r="152" spans="1:5" ht="31.5">
      <c r="A152" s="49">
        <v>16</v>
      </c>
      <c r="B152" s="42" t="s">
        <v>39</v>
      </c>
      <c r="C152" s="55">
        <v>800913</v>
      </c>
      <c r="E152" s="29"/>
    </row>
    <row r="153" spans="1:5" ht="31.5">
      <c r="A153" s="49">
        <v>17</v>
      </c>
      <c r="B153" s="42" t="s">
        <v>359</v>
      </c>
      <c r="C153" s="55">
        <v>699486.5</v>
      </c>
      <c r="E153" s="29"/>
    </row>
    <row r="154" spans="1:5">
      <c r="A154" s="49"/>
      <c r="B154" s="40" t="s">
        <v>100</v>
      </c>
      <c r="C154" s="41">
        <f>SUM(C137:C153)</f>
        <v>15219995.5</v>
      </c>
      <c r="E154" s="29"/>
    </row>
    <row r="155" spans="1:5" ht="18.75">
      <c r="A155" s="306" t="s">
        <v>102</v>
      </c>
      <c r="B155" s="307"/>
      <c r="C155" s="308"/>
    </row>
    <row r="156" spans="1:5" s="19" customFormat="1">
      <c r="A156" s="64">
        <v>1</v>
      </c>
      <c r="B156" s="38" t="s">
        <v>200</v>
      </c>
      <c r="C156" s="39">
        <v>2066911</v>
      </c>
      <c r="D156" s="297"/>
      <c r="E156" s="29"/>
    </row>
    <row r="157" spans="1:5" customFormat="1">
      <c r="A157" s="30"/>
      <c r="B157" s="86" t="s">
        <v>100</v>
      </c>
      <c r="C157" s="61">
        <f>C156</f>
        <v>2066911</v>
      </c>
      <c r="D157" s="298"/>
      <c r="E157" s="24"/>
    </row>
    <row r="158" spans="1:5" ht="18.75">
      <c r="A158" s="306" t="s">
        <v>103</v>
      </c>
      <c r="B158" s="307"/>
      <c r="C158" s="308"/>
      <c r="D158" s="271"/>
    </row>
    <row r="159" spans="1:5" ht="47.25">
      <c r="A159" s="30">
        <v>1</v>
      </c>
      <c r="B159" s="53" t="s">
        <v>40</v>
      </c>
      <c r="C159" s="54">
        <v>500000</v>
      </c>
      <c r="D159" s="271"/>
      <c r="E159" s="29"/>
    </row>
    <row r="160" spans="1:5" ht="31.5">
      <c r="A160" s="49">
        <v>2</v>
      </c>
      <c r="B160" s="38" t="s">
        <v>41</v>
      </c>
      <c r="C160" s="55">
        <v>309210</v>
      </c>
      <c r="E160" s="29"/>
    </row>
    <row r="161" spans="1:5" ht="31.5">
      <c r="A161" s="49">
        <v>3</v>
      </c>
      <c r="B161" s="38" t="s">
        <v>42</v>
      </c>
      <c r="C161" s="55">
        <v>105267</v>
      </c>
      <c r="E161" s="29"/>
    </row>
    <row r="162" spans="1:5">
      <c r="A162" s="49"/>
      <c r="B162" s="40" t="s">
        <v>100</v>
      </c>
      <c r="C162" s="41">
        <f>C159+C160+C161</f>
        <v>914477</v>
      </c>
    </row>
    <row r="163" spans="1:5" ht="18.75">
      <c r="A163" s="306" t="s">
        <v>101</v>
      </c>
      <c r="B163" s="307"/>
      <c r="C163" s="308"/>
    </row>
    <row r="164" spans="1:5" ht="47.25">
      <c r="A164" s="56">
        <v>1</v>
      </c>
      <c r="B164" s="38" t="s">
        <v>43</v>
      </c>
      <c r="C164" s="39">
        <v>230656</v>
      </c>
      <c r="E164" s="29"/>
    </row>
    <row r="165" spans="1:5">
      <c r="A165" s="30"/>
      <c r="B165" s="52" t="s">
        <v>100</v>
      </c>
      <c r="C165" s="43">
        <f>C164</f>
        <v>230656</v>
      </c>
    </row>
    <row r="166" spans="1:5" ht="18.75">
      <c r="A166" s="306" t="s">
        <v>106</v>
      </c>
      <c r="B166" s="307"/>
      <c r="C166" s="308"/>
    </row>
    <row r="167" spans="1:5" ht="31.5">
      <c r="A167" s="56">
        <v>1</v>
      </c>
      <c r="B167" s="42" t="s">
        <v>341</v>
      </c>
      <c r="C167" s="39">
        <v>1285157</v>
      </c>
      <c r="E167" s="29"/>
    </row>
    <row r="168" spans="1:5" ht="31.5">
      <c r="A168" s="56">
        <v>2</v>
      </c>
      <c r="B168" s="42" t="s">
        <v>44</v>
      </c>
      <c r="C168" s="39">
        <v>379725</v>
      </c>
      <c r="E168" s="29"/>
    </row>
    <row r="169" spans="1:5">
      <c r="A169" s="30"/>
      <c r="B169" s="52" t="s">
        <v>100</v>
      </c>
      <c r="C169" s="43">
        <f>C167+C168</f>
        <v>1664882</v>
      </c>
    </row>
    <row r="170" spans="1:5" ht="18.75">
      <c r="A170" s="300" t="s">
        <v>112</v>
      </c>
      <c r="B170" s="301"/>
      <c r="C170" s="302"/>
    </row>
    <row r="171" spans="1:5" ht="31.5">
      <c r="A171" s="152">
        <v>1</v>
      </c>
      <c r="B171" s="38" t="s">
        <v>45</v>
      </c>
      <c r="C171" s="92">
        <v>3645367</v>
      </c>
      <c r="E171" s="29"/>
    </row>
    <row r="172" spans="1:5">
      <c r="A172" s="30">
        <v>2</v>
      </c>
      <c r="B172" s="42" t="s">
        <v>342</v>
      </c>
      <c r="C172" s="39">
        <v>451111</v>
      </c>
      <c r="E172" s="29"/>
    </row>
    <row r="173" spans="1:5" ht="31.5">
      <c r="A173" s="30">
        <v>3</v>
      </c>
      <c r="B173" s="38" t="s">
        <v>46</v>
      </c>
      <c r="C173" s="39">
        <v>1592673</v>
      </c>
      <c r="E173" s="29"/>
    </row>
    <row r="174" spans="1:5">
      <c r="A174" s="30">
        <v>4</v>
      </c>
      <c r="B174" s="42" t="s">
        <v>47</v>
      </c>
      <c r="C174" s="39">
        <v>404000</v>
      </c>
      <c r="E174" s="29"/>
    </row>
    <row r="175" spans="1:5">
      <c r="A175" s="30">
        <v>5</v>
      </c>
      <c r="B175" s="42" t="s">
        <v>48</v>
      </c>
      <c r="C175" s="39">
        <v>352143</v>
      </c>
      <c r="E175" s="29"/>
    </row>
    <row r="176" spans="1:5">
      <c r="A176" s="30">
        <v>6</v>
      </c>
      <c r="B176" s="42" t="s">
        <v>49</v>
      </c>
      <c r="C176" s="39">
        <v>953650</v>
      </c>
      <c r="E176" s="29"/>
    </row>
    <row r="177" spans="1:5">
      <c r="A177" s="30">
        <v>7</v>
      </c>
      <c r="B177" s="42" t="s">
        <v>50</v>
      </c>
      <c r="C177" s="39">
        <v>775950</v>
      </c>
      <c r="E177" s="29"/>
    </row>
    <row r="178" spans="1:5">
      <c r="A178" s="30"/>
      <c r="B178" s="40" t="s">
        <v>100</v>
      </c>
      <c r="C178" s="43">
        <f>C171+C172+C173+C174+C175+C176+C177</f>
        <v>8174894</v>
      </c>
    </row>
    <row r="179" spans="1:5" ht="18.75">
      <c r="A179" s="300" t="s">
        <v>51</v>
      </c>
      <c r="B179" s="301"/>
      <c r="C179" s="302"/>
    </row>
    <row r="180" spans="1:5">
      <c r="A180" s="49">
        <v>1</v>
      </c>
      <c r="B180" s="38" t="s">
        <v>244</v>
      </c>
      <c r="C180" s="55">
        <v>1029018</v>
      </c>
      <c r="E180" s="29"/>
    </row>
    <row r="181" spans="1:5">
      <c r="A181" s="30"/>
      <c r="B181" s="40" t="s">
        <v>100</v>
      </c>
      <c r="C181" s="43">
        <f>C180</f>
        <v>1029018</v>
      </c>
    </row>
    <row r="182" spans="1:5" ht="18.75">
      <c r="A182" s="306" t="s">
        <v>25</v>
      </c>
      <c r="B182" s="307"/>
      <c r="C182" s="308"/>
    </row>
    <row r="183" spans="1:5" ht="31.5">
      <c r="A183" s="30">
        <v>1</v>
      </c>
      <c r="B183" s="38" t="s">
        <v>360</v>
      </c>
      <c r="C183" s="39">
        <v>2197487</v>
      </c>
      <c r="E183" s="29"/>
    </row>
    <row r="184" spans="1:5" ht="31.5">
      <c r="A184" s="30">
        <v>2</v>
      </c>
      <c r="B184" s="38" t="s">
        <v>92</v>
      </c>
      <c r="C184" s="39">
        <v>3549909</v>
      </c>
      <c r="E184" s="29"/>
    </row>
    <row r="185" spans="1:5">
      <c r="A185" s="30">
        <v>3</v>
      </c>
      <c r="B185" s="38" t="s">
        <v>52</v>
      </c>
      <c r="C185" s="39">
        <v>1252642</v>
      </c>
      <c r="E185" s="29"/>
    </row>
    <row r="186" spans="1:5">
      <c r="A186" s="30"/>
      <c r="B186" s="40" t="s">
        <v>100</v>
      </c>
      <c r="C186" s="43">
        <f>C183+C184+C185</f>
        <v>7000038</v>
      </c>
    </row>
    <row r="187" spans="1:5" ht="18.75">
      <c r="A187" s="30"/>
      <c r="B187" s="284" t="s">
        <v>104</v>
      </c>
      <c r="C187" s="58"/>
    </row>
    <row r="188" spans="1:5">
      <c r="A188" s="30">
        <v>1</v>
      </c>
      <c r="B188" s="38" t="s">
        <v>53</v>
      </c>
      <c r="C188" s="50">
        <v>1060000</v>
      </c>
      <c r="E188" s="29"/>
    </row>
    <row r="189" spans="1:5">
      <c r="A189" s="30">
        <v>2</v>
      </c>
      <c r="B189" s="53" t="s">
        <v>209</v>
      </c>
      <c r="C189" s="39">
        <v>1170000</v>
      </c>
      <c r="E189" s="29"/>
    </row>
    <row r="190" spans="1:5">
      <c r="A190" s="30"/>
      <c r="B190" s="40" t="s">
        <v>100</v>
      </c>
      <c r="C190" s="61">
        <f>C188+C189</f>
        <v>2230000</v>
      </c>
      <c r="D190" s="271"/>
    </row>
    <row r="191" spans="1:5" ht="18.75">
      <c r="A191" s="300" t="s">
        <v>21</v>
      </c>
      <c r="B191" s="301"/>
      <c r="C191" s="302"/>
    </row>
    <row r="192" spans="1:5">
      <c r="A192" s="49">
        <v>1</v>
      </c>
      <c r="B192" s="38" t="s">
        <v>54</v>
      </c>
      <c r="C192" s="55">
        <v>2227402</v>
      </c>
      <c r="E192" s="29"/>
    </row>
    <row r="193" spans="1:5">
      <c r="A193" s="49">
        <v>2</v>
      </c>
      <c r="B193" s="38" t="s">
        <v>55</v>
      </c>
      <c r="C193" s="55">
        <v>488560</v>
      </c>
      <c r="E193" s="29"/>
    </row>
    <row r="194" spans="1:5" ht="31.5">
      <c r="A194" s="49">
        <v>3</v>
      </c>
      <c r="B194" s="38" t="s">
        <v>63</v>
      </c>
      <c r="C194" s="55">
        <v>869355</v>
      </c>
      <c r="E194" s="29"/>
    </row>
    <row r="195" spans="1:5">
      <c r="A195" s="49">
        <v>4</v>
      </c>
      <c r="B195" s="38" t="s">
        <v>60</v>
      </c>
      <c r="C195" s="55">
        <v>137281</v>
      </c>
      <c r="E195" s="29"/>
    </row>
    <row r="196" spans="1:5">
      <c r="A196" s="49"/>
      <c r="B196" s="40" t="s">
        <v>100</v>
      </c>
      <c r="C196" s="41">
        <f>C192+C193+C194+C195</f>
        <v>3722598</v>
      </c>
    </row>
    <row r="197" spans="1:5" ht="18.75">
      <c r="A197" s="306" t="s">
        <v>23</v>
      </c>
      <c r="B197" s="307"/>
      <c r="C197" s="308"/>
      <c r="E197" s="29"/>
    </row>
    <row r="198" spans="1:5">
      <c r="A198" s="30">
        <v>1</v>
      </c>
      <c r="B198" s="38" t="s">
        <v>61</v>
      </c>
      <c r="C198" s="63">
        <v>2388221</v>
      </c>
      <c r="E198" s="29"/>
    </row>
    <row r="199" spans="1:5">
      <c r="A199" s="30">
        <v>2</v>
      </c>
      <c r="B199" s="38" t="s">
        <v>64</v>
      </c>
      <c r="C199" s="63">
        <v>991797</v>
      </c>
      <c r="E199" s="29"/>
    </row>
    <row r="200" spans="1:5" ht="16.5" thickBot="1">
      <c r="A200" s="49"/>
      <c r="B200" s="40" t="s">
        <v>100</v>
      </c>
      <c r="C200" s="41">
        <f>C198+C199</f>
        <v>3380018</v>
      </c>
    </row>
    <row r="201" spans="1:5">
      <c r="A201" s="193"/>
      <c r="B201" s="194" t="s">
        <v>141</v>
      </c>
      <c r="C201" s="37">
        <f>C154+C157+C162+C165+C169+C178+C181+C186+C190+C196+C200</f>
        <v>45633487.5</v>
      </c>
    </row>
    <row r="202" spans="1:5" ht="18.75">
      <c r="A202" s="336" t="s">
        <v>310</v>
      </c>
      <c r="B202" s="337"/>
      <c r="C202" s="338"/>
    </row>
    <row r="203" spans="1:5" ht="18.75">
      <c r="A203" s="301" t="s">
        <v>5</v>
      </c>
      <c r="B203" s="301"/>
      <c r="C203" s="301"/>
      <c r="D203" s="302"/>
    </row>
    <row r="204" spans="1:5" ht="31.5">
      <c r="A204" s="30">
        <v>1</v>
      </c>
      <c r="B204" s="38" t="s">
        <v>74</v>
      </c>
      <c r="C204" s="39">
        <v>2083300</v>
      </c>
      <c r="E204" s="29"/>
    </row>
    <row r="205" spans="1:5">
      <c r="A205" s="60"/>
      <c r="B205" s="40" t="s">
        <v>100</v>
      </c>
      <c r="C205" s="61">
        <f>C204</f>
        <v>2083300</v>
      </c>
    </row>
    <row r="206" spans="1:5">
      <c r="A206" s="245"/>
      <c r="B206" s="246" t="s">
        <v>311</v>
      </c>
      <c r="C206" s="61">
        <f>C205</f>
        <v>2083300</v>
      </c>
    </row>
    <row r="207" spans="1:5" ht="18.75">
      <c r="A207" s="349" t="s">
        <v>123</v>
      </c>
      <c r="B207" s="350"/>
      <c r="C207" s="351"/>
      <c r="D207" s="271"/>
    </row>
    <row r="208" spans="1:5" ht="19.5" thickBot="1">
      <c r="A208" s="343" t="s">
        <v>125</v>
      </c>
      <c r="B208" s="344"/>
      <c r="C208" s="344"/>
      <c r="D208" s="271"/>
    </row>
    <row r="209" spans="1:5" ht="31.5">
      <c r="A209" s="195">
        <v>1</v>
      </c>
      <c r="B209" s="196" t="s">
        <v>65</v>
      </c>
      <c r="C209" s="197">
        <v>317360</v>
      </c>
      <c r="E209" s="29"/>
    </row>
    <row r="210" spans="1:5" ht="31.5">
      <c r="A210" s="30">
        <v>2</v>
      </c>
      <c r="B210" s="87" t="s">
        <v>66</v>
      </c>
      <c r="C210" s="39">
        <v>512804</v>
      </c>
      <c r="E210" s="29"/>
    </row>
    <row r="211" spans="1:5" ht="31.5">
      <c r="A211" s="30">
        <v>3</v>
      </c>
      <c r="B211" s="87" t="s">
        <v>67</v>
      </c>
      <c r="C211" s="39">
        <v>214092</v>
      </c>
      <c r="E211" s="29"/>
    </row>
    <row r="212" spans="1:5" ht="31.5">
      <c r="A212" s="30">
        <v>4</v>
      </c>
      <c r="B212" s="87" t="s">
        <v>68</v>
      </c>
      <c r="C212" s="39">
        <v>521474</v>
      </c>
      <c r="E212" s="29"/>
    </row>
    <row r="213" spans="1:5" ht="31.5">
      <c r="A213" s="30">
        <v>5</v>
      </c>
      <c r="B213" s="87" t="s">
        <v>69</v>
      </c>
      <c r="C213" s="39">
        <v>636384</v>
      </c>
      <c r="E213" s="29"/>
    </row>
    <row r="214" spans="1:5">
      <c r="A214" s="30"/>
      <c r="B214" s="52" t="s">
        <v>100</v>
      </c>
      <c r="C214" s="43">
        <f>C209+C210+C211+C212+C213</f>
        <v>2202114</v>
      </c>
      <c r="D214" s="271"/>
    </row>
    <row r="215" spans="1:5" ht="18.75">
      <c r="A215" s="348" t="s">
        <v>162</v>
      </c>
      <c r="B215" s="332"/>
      <c r="C215" s="332"/>
      <c r="D215" s="271"/>
    </row>
    <row r="216" spans="1:5" ht="31.5">
      <c r="A216" s="30">
        <v>1</v>
      </c>
      <c r="B216" s="87" t="s">
        <v>70</v>
      </c>
      <c r="C216" s="39">
        <v>440699</v>
      </c>
      <c r="E216" s="29"/>
    </row>
    <row r="217" spans="1:5">
      <c r="A217" s="30"/>
      <c r="B217" s="52" t="s">
        <v>100</v>
      </c>
      <c r="C217" s="43">
        <f>C216</f>
        <v>440699</v>
      </c>
    </row>
    <row r="218" spans="1:5" ht="18.75">
      <c r="A218" s="348" t="s">
        <v>163</v>
      </c>
      <c r="B218" s="332"/>
      <c r="C218" s="332"/>
      <c r="D218" s="271"/>
    </row>
    <row r="219" spans="1:5" ht="31.5">
      <c r="A219" s="30">
        <v>1</v>
      </c>
      <c r="B219" s="87" t="s">
        <v>71</v>
      </c>
      <c r="C219" s="39">
        <v>401000</v>
      </c>
      <c r="E219" s="29"/>
    </row>
    <row r="220" spans="1:5">
      <c r="A220" s="30"/>
      <c r="B220" s="52" t="s">
        <v>100</v>
      </c>
      <c r="C220" s="43">
        <f>C219</f>
        <v>401000</v>
      </c>
    </row>
    <row r="221" spans="1:5" ht="18.75">
      <c r="A221" s="306" t="s">
        <v>135</v>
      </c>
      <c r="B221" s="307"/>
      <c r="C221" s="307"/>
      <c r="D221" s="271"/>
    </row>
    <row r="222" spans="1:5">
      <c r="A222" s="30">
        <v>1</v>
      </c>
      <c r="B222" s="87" t="s">
        <v>72</v>
      </c>
      <c r="C222" s="39">
        <v>75000</v>
      </c>
      <c r="E222" s="29"/>
    </row>
    <row r="223" spans="1:5">
      <c r="A223" s="30">
        <v>2</v>
      </c>
      <c r="B223" s="87" t="s">
        <v>73</v>
      </c>
      <c r="C223" s="39">
        <v>1627031</v>
      </c>
      <c r="E223" s="29"/>
    </row>
    <row r="224" spans="1:5" ht="31.5">
      <c r="A224" s="30">
        <v>3</v>
      </c>
      <c r="B224" s="87" t="s">
        <v>75</v>
      </c>
      <c r="C224" s="39">
        <v>902504</v>
      </c>
      <c r="E224" s="29"/>
    </row>
    <row r="225" spans="1:6" ht="16.5" thickBot="1">
      <c r="A225" s="30"/>
      <c r="B225" s="52" t="s">
        <v>100</v>
      </c>
      <c r="C225" s="43">
        <f>C222+C223+C224</f>
        <v>2604535</v>
      </c>
    </row>
    <row r="226" spans="1:6" ht="16.5" thickBot="1">
      <c r="A226" s="70"/>
      <c r="B226" s="45" t="s">
        <v>148</v>
      </c>
      <c r="C226" s="46">
        <f>C214+C217+C220+C225</f>
        <v>5648348</v>
      </c>
    </row>
    <row r="227" spans="1:6" s="7" customFormat="1" ht="18" thickBot="1">
      <c r="A227" s="76"/>
      <c r="B227" s="89" t="s">
        <v>113</v>
      </c>
      <c r="C227" s="73">
        <f>C201+C226+C206</f>
        <v>53365135.5</v>
      </c>
      <c r="D227" s="269"/>
      <c r="E227" s="22"/>
      <c r="F227" s="16"/>
    </row>
    <row r="228" spans="1:6" ht="17.25" thickBot="1">
      <c r="A228" s="352" t="s">
        <v>76</v>
      </c>
      <c r="B228" s="353"/>
      <c r="C228" s="90">
        <f>C132+C227</f>
        <v>154999999.5</v>
      </c>
      <c r="E228" s="269"/>
      <c r="F228" s="17"/>
    </row>
    <row r="229" spans="1:6">
      <c r="A229" s="314"/>
      <c r="B229" s="314"/>
      <c r="C229" s="314"/>
    </row>
    <row r="230" spans="1:6" ht="18.75">
      <c r="A230" s="315" t="s">
        <v>299</v>
      </c>
      <c r="B230" s="316"/>
      <c r="C230" s="317"/>
    </row>
    <row r="231" spans="1:6" ht="18.75">
      <c r="A231" s="334" t="s">
        <v>77</v>
      </c>
      <c r="B231" s="301"/>
      <c r="C231" s="335"/>
    </row>
    <row r="232" spans="1:6" ht="31.5">
      <c r="A232" s="85">
        <v>1</v>
      </c>
      <c r="B232" s="38" t="s">
        <v>300</v>
      </c>
      <c r="C232" s="50">
        <v>31479478</v>
      </c>
    </row>
    <row r="233" spans="1:6" ht="31.5">
      <c r="A233" s="85">
        <v>2</v>
      </c>
      <c r="B233" s="38" t="s">
        <v>301</v>
      </c>
      <c r="C233" s="50">
        <v>6855717</v>
      </c>
    </row>
    <row r="234" spans="1:6" ht="31.5">
      <c r="A234" s="85">
        <v>3</v>
      </c>
      <c r="B234" s="239" t="s">
        <v>78</v>
      </c>
      <c r="C234" s="50">
        <v>2010366</v>
      </c>
    </row>
    <row r="235" spans="1:6">
      <c r="A235" s="30"/>
      <c r="B235" s="52" t="s">
        <v>100</v>
      </c>
      <c r="C235" s="43">
        <f>SUM(C232:C234)</f>
        <v>40345561</v>
      </c>
    </row>
    <row r="236" spans="1:6" ht="18.75">
      <c r="A236" s="306" t="s">
        <v>103</v>
      </c>
      <c r="B236" s="307"/>
      <c r="C236" s="308"/>
    </row>
    <row r="237" spans="1:6" ht="31.5">
      <c r="A237" s="85">
        <v>1</v>
      </c>
      <c r="B237" s="239" t="s">
        <v>78</v>
      </c>
      <c r="C237" s="50">
        <v>8465050</v>
      </c>
    </row>
    <row r="238" spans="1:6">
      <c r="A238" s="85">
        <v>2</v>
      </c>
      <c r="B238" s="240" t="s">
        <v>302</v>
      </c>
      <c r="C238" s="50">
        <v>1314935</v>
      </c>
    </row>
    <row r="239" spans="1:6">
      <c r="A239" s="30"/>
      <c r="B239" s="52" t="s">
        <v>100</v>
      </c>
      <c r="C239" s="43">
        <f>SUM(C237:C238)</f>
        <v>9779985</v>
      </c>
    </row>
    <row r="240" spans="1:6" s="241" customFormat="1">
      <c r="A240" s="84"/>
      <c r="B240" s="257" t="s">
        <v>303</v>
      </c>
      <c r="C240" s="258">
        <f>SUM(C235+C239)</f>
        <v>50125546</v>
      </c>
      <c r="D240" s="278"/>
      <c r="E240" s="242"/>
      <c r="F240" s="15"/>
    </row>
    <row r="241" spans="1:6">
      <c r="A241" s="199"/>
      <c r="B241" s="259"/>
      <c r="C241" s="260"/>
    </row>
    <row r="242" spans="1:6" ht="18.75">
      <c r="A242" s="354" t="s">
        <v>353</v>
      </c>
      <c r="B242" s="355"/>
      <c r="C242" s="356"/>
    </row>
    <row r="243" spans="1:6" ht="18.75">
      <c r="A243" s="359" t="s">
        <v>354</v>
      </c>
      <c r="B243" s="307"/>
      <c r="C243" s="360"/>
    </row>
    <row r="244" spans="1:6" ht="18.75">
      <c r="A244" s="361" t="s">
        <v>355</v>
      </c>
      <c r="B244" s="362"/>
      <c r="C244" s="285">
        <v>2500000</v>
      </c>
    </row>
    <row r="245" spans="1:6" ht="18.75">
      <c r="A245" s="357"/>
      <c r="B245" s="309"/>
      <c r="C245" s="358"/>
    </row>
    <row r="246" spans="1:6" ht="18.75">
      <c r="A246" s="354" t="s">
        <v>62</v>
      </c>
      <c r="B246" s="356"/>
      <c r="C246" s="286">
        <v>8600000</v>
      </c>
    </row>
    <row r="247" spans="1:6" ht="18.75">
      <c r="A247" s="287"/>
      <c r="B247" s="288"/>
      <c r="C247" s="289"/>
    </row>
    <row r="248" spans="1:6" ht="18.75">
      <c r="A248" s="354" t="s">
        <v>79</v>
      </c>
      <c r="B248" s="355"/>
      <c r="C248" s="356"/>
    </row>
    <row r="249" spans="1:6" ht="41.25" customHeight="1">
      <c r="A249" s="334" t="s">
        <v>312</v>
      </c>
      <c r="B249" s="301"/>
      <c r="C249" s="335"/>
    </row>
    <row r="250" spans="1:6" ht="18.75">
      <c r="A250" s="342" t="s">
        <v>361</v>
      </c>
      <c r="B250" s="342"/>
      <c r="C250" s="290">
        <v>0</v>
      </c>
    </row>
    <row r="251" spans="1:6" ht="18.75">
      <c r="A251" s="291"/>
      <c r="B251" s="291"/>
      <c r="C251" s="292"/>
    </row>
    <row r="252" spans="1:6" ht="18.75">
      <c r="A252" s="330" t="s">
        <v>313</v>
      </c>
      <c r="B252" s="330"/>
      <c r="C252" s="330"/>
    </row>
    <row r="253" spans="1:6" ht="18.75">
      <c r="A253" s="331" t="s">
        <v>106</v>
      </c>
      <c r="B253" s="332"/>
      <c r="C253" s="333"/>
    </row>
    <row r="254" spans="1:6" ht="18.75">
      <c r="A254" s="339" t="s">
        <v>314</v>
      </c>
      <c r="B254" s="340"/>
      <c r="C254" s="341"/>
    </row>
    <row r="255" spans="1:6">
      <c r="A255" s="85">
        <v>1</v>
      </c>
      <c r="B255" s="252" t="s">
        <v>80</v>
      </c>
      <c r="C255" s="249">
        <v>1009100</v>
      </c>
    </row>
    <row r="256" spans="1:6" s="247" customFormat="1">
      <c r="A256" s="250"/>
      <c r="B256" s="253" t="s">
        <v>100</v>
      </c>
      <c r="C256" s="254">
        <f>C255</f>
        <v>1009100</v>
      </c>
      <c r="D256" s="278"/>
      <c r="E256" s="248"/>
      <c r="F256" s="17"/>
    </row>
    <row r="257" spans="1:6" s="247" customFormat="1">
      <c r="A257" s="85"/>
      <c r="B257" s="255" t="s">
        <v>316</v>
      </c>
      <c r="C257" s="256">
        <f>C256</f>
        <v>1009100</v>
      </c>
      <c r="D257" s="278"/>
      <c r="E257" s="248"/>
      <c r="F257" s="17"/>
    </row>
    <row r="258" spans="1:6" s="247" customFormat="1" ht="40.5" customHeight="1">
      <c r="A258" s="336" t="s">
        <v>164</v>
      </c>
      <c r="B258" s="337"/>
      <c r="C258" s="338"/>
      <c r="D258" s="278"/>
      <c r="E258" s="248"/>
      <c r="F258" s="17"/>
    </row>
    <row r="259" spans="1:6" s="247" customFormat="1" ht="31.5">
      <c r="A259" s="85">
        <v>1</v>
      </c>
      <c r="B259" s="251" t="s">
        <v>315</v>
      </c>
      <c r="C259" s="54">
        <v>3990900</v>
      </c>
      <c r="D259" s="278"/>
      <c r="E259" s="248"/>
      <c r="F259" s="17"/>
    </row>
    <row r="260" spans="1:6" s="247" customFormat="1">
      <c r="A260" s="85"/>
      <c r="B260" s="243" t="s">
        <v>100</v>
      </c>
      <c r="C260" s="11">
        <f>C259</f>
        <v>3990900</v>
      </c>
      <c r="D260" s="278"/>
      <c r="E260" s="248"/>
      <c r="F260" s="17"/>
    </row>
    <row r="261" spans="1:6" s="247" customFormat="1">
      <c r="A261" s="85"/>
      <c r="B261" s="243" t="s">
        <v>317</v>
      </c>
      <c r="C261" s="11">
        <f>C260</f>
        <v>3990900</v>
      </c>
      <c r="D261" s="278"/>
      <c r="E261" s="248"/>
      <c r="F261" s="17"/>
    </row>
    <row r="262" spans="1:6" s="247" customFormat="1" ht="16.5">
      <c r="A262" s="328" t="s">
        <v>318</v>
      </c>
      <c r="B262" s="329"/>
      <c r="C262" s="244">
        <f>C261+C257</f>
        <v>5000000</v>
      </c>
      <c r="D262" s="278"/>
      <c r="E262" s="248"/>
      <c r="F262" s="17"/>
    </row>
    <row r="263" spans="1:6" s="247" customFormat="1">
      <c r="A263" s="261"/>
      <c r="B263" s="262"/>
      <c r="C263" s="263"/>
      <c r="D263" s="278"/>
      <c r="E263" s="248"/>
      <c r="F263" s="17"/>
    </row>
    <row r="264" spans="1:6" ht="18.75">
      <c r="A264" s="250"/>
      <c r="B264" s="293" t="s">
        <v>352</v>
      </c>
      <c r="C264" s="264">
        <f>C228+C240+C246+C248+C262+C244</f>
        <v>221225545.5</v>
      </c>
    </row>
  </sheetData>
  <autoFilter ref="A9:C9"/>
  <mergeCells count="71">
    <mergeCell ref="A242:C242"/>
    <mergeCell ref="A203:D203"/>
    <mergeCell ref="A228:B228"/>
    <mergeCell ref="A218:C218"/>
    <mergeCell ref="A231:C231"/>
    <mergeCell ref="A248:C248"/>
    <mergeCell ref="A245:C245"/>
    <mergeCell ref="A243:C243"/>
    <mergeCell ref="A244:B244"/>
    <mergeCell ref="A246:B246"/>
    <mergeCell ref="A236:C236"/>
    <mergeCell ref="A163:C163"/>
    <mergeCell ref="A117:C117"/>
    <mergeCell ref="A118:C118"/>
    <mergeCell ref="A136:C136"/>
    <mergeCell ref="A215:C215"/>
    <mergeCell ref="A179:C179"/>
    <mergeCell ref="A191:C191"/>
    <mergeCell ref="A207:C207"/>
    <mergeCell ref="A202:C202"/>
    <mergeCell ref="A197:C197"/>
    <mergeCell ref="A250:B250"/>
    <mergeCell ref="A208:C208"/>
    <mergeCell ref="A127:C127"/>
    <mergeCell ref="A166:C166"/>
    <mergeCell ref="A135:C135"/>
    <mergeCell ref="A134:C134"/>
    <mergeCell ref="A182:C182"/>
    <mergeCell ref="A170:C170"/>
    <mergeCell ref="A155:C155"/>
    <mergeCell ref="A158:C158"/>
    <mergeCell ref="A12:C12"/>
    <mergeCell ref="A33:C33"/>
    <mergeCell ref="A13:C13"/>
    <mergeCell ref="A24:C24"/>
    <mergeCell ref="A262:B262"/>
    <mergeCell ref="A252:C252"/>
    <mergeCell ref="A253:C253"/>
    <mergeCell ref="A249:C249"/>
    <mergeCell ref="A258:C258"/>
    <mergeCell ref="A254:C254"/>
    <mergeCell ref="A229:C229"/>
    <mergeCell ref="A230:C230"/>
    <mergeCell ref="A221:C221"/>
    <mergeCell ref="A113:C113"/>
    <mergeCell ref="A41:C41"/>
    <mergeCell ref="A1:C1"/>
    <mergeCell ref="A2:C2"/>
    <mergeCell ref="A29:C29"/>
    <mergeCell ref="B3:C3"/>
    <mergeCell ref="A11:C11"/>
    <mergeCell ref="A77:C77"/>
    <mergeCell ref="A64:C64"/>
    <mergeCell ref="A61:C61"/>
    <mergeCell ref="A42:C42"/>
    <mergeCell ref="A34:C34"/>
    <mergeCell ref="A16:C16"/>
    <mergeCell ref="A28:C28"/>
    <mergeCell ref="A20:C20"/>
    <mergeCell ref="A21:C21"/>
    <mergeCell ref="A37:C37"/>
    <mergeCell ref="D105:D107"/>
    <mergeCell ref="A72:C72"/>
    <mergeCell ref="A102:C102"/>
    <mergeCell ref="A91:C91"/>
    <mergeCell ref="A58:C58"/>
    <mergeCell ref="A110:C110"/>
    <mergeCell ref="A87:C87"/>
    <mergeCell ref="A95:C95"/>
    <mergeCell ref="A103:C103"/>
    <mergeCell ref="A98:C98"/>
  </mergeCells>
  <phoneticPr fontId="27" type="noConversion"/>
  <printOptions horizontalCentered="1"/>
  <pageMargins left="0.78740157480314965" right="0.35433070866141736" top="0.59055118110236227" bottom="0.39370078740157483" header="0" footer="0"/>
  <pageSetup paperSize="9" scale="74" firstPageNumber="235" fitToHeight="11" orientation="portrait" useFirstPageNumber="1" verticalDpi="180" r:id="rId1"/>
  <headerFooter alignWithMargins="0">
    <oddHeader>&amp;C&amp;P</oddHeader>
  </headerFooter>
  <rowBreaks count="4" manualBreakCount="4">
    <brk id="81" max="2" man="1"/>
    <brk id="157" max="2" man="1"/>
    <brk id="206" max="2" man="1"/>
    <brk id="25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52"/>
  <sheetViews>
    <sheetView topLeftCell="A226" zoomScale="110" zoomScaleNormal="110" workbookViewId="0">
      <selection activeCell="B238" sqref="B238"/>
    </sheetView>
  </sheetViews>
  <sheetFormatPr defaultRowHeight="15"/>
  <cols>
    <col min="1" max="1" width="6.7109375" style="117" customWidth="1"/>
    <col min="2" max="2" width="102.140625" customWidth="1"/>
    <col min="3" max="3" width="16" customWidth="1"/>
    <col min="5" max="5" width="11.140625" customWidth="1"/>
  </cols>
  <sheetData>
    <row r="1" spans="1:8" ht="15.75">
      <c r="A1" s="1"/>
      <c r="B1" s="398" t="s">
        <v>120</v>
      </c>
      <c r="C1" s="398"/>
      <c r="D1" s="2"/>
      <c r="E1" s="2"/>
      <c r="F1" s="2"/>
      <c r="G1" s="2"/>
      <c r="H1" s="20"/>
    </row>
    <row r="2" spans="1:8" ht="15.75">
      <c r="A2" s="392" t="s">
        <v>177</v>
      </c>
      <c r="B2" s="392"/>
      <c r="C2" s="392"/>
      <c r="D2" s="2"/>
      <c r="E2" s="2"/>
      <c r="F2" s="2"/>
      <c r="G2" s="2"/>
      <c r="H2" s="20"/>
    </row>
    <row r="3" spans="1:8" ht="15.75">
      <c r="A3" s="392" t="s">
        <v>114</v>
      </c>
      <c r="B3" s="392"/>
      <c r="C3" s="392"/>
      <c r="D3" s="2"/>
      <c r="E3" s="2"/>
      <c r="F3" s="2"/>
      <c r="G3" s="2"/>
      <c r="H3" s="20"/>
    </row>
    <row r="4" spans="1:8" ht="15.75">
      <c r="A4" s="392" t="s">
        <v>115</v>
      </c>
      <c r="B4" s="392"/>
      <c r="C4" s="392"/>
      <c r="D4" s="2"/>
      <c r="E4" s="2"/>
      <c r="F4" s="2"/>
      <c r="G4" s="2"/>
      <c r="H4" s="20"/>
    </row>
    <row r="5" spans="1:8" ht="15.75">
      <c r="A5" s="1"/>
      <c r="B5" s="392" t="s">
        <v>193</v>
      </c>
      <c r="C5" s="392"/>
      <c r="D5" s="2"/>
      <c r="E5" s="2"/>
      <c r="F5" s="2"/>
      <c r="G5" s="2"/>
      <c r="H5" s="20"/>
    </row>
    <row r="6" spans="1:8" ht="15.75">
      <c r="A6" s="1"/>
      <c r="B6" s="28"/>
      <c r="C6" s="28"/>
      <c r="D6" s="2"/>
      <c r="E6" s="2"/>
      <c r="F6" s="2"/>
      <c r="G6" s="2"/>
      <c r="H6" s="20"/>
    </row>
    <row r="7" spans="1:8" ht="15.75">
      <c r="A7" s="393" t="s">
        <v>93</v>
      </c>
      <c r="B7" s="393"/>
      <c r="C7" s="393"/>
      <c r="D7" s="2"/>
      <c r="E7" s="2"/>
      <c r="F7" s="2"/>
      <c r="G7" s="2"/>
      <c r="H7" s="20"/>
    </row>
    <row r="8" spans="1:8" ht="15.75">
      <c r="A8" s="393" t="s">
        <v>192</v>
      </c>
      <c r="B8" s="393"/>
      <c r="C8" s="393"/>
      <c r="D8" s="2"/>
      <c r="E8" s="2"/>
      <c r="F8" s="2"/>
      <c r="G8" s="2"/>
      <c r="H8" s="20"/>
    </row>
    <row r="9" spans="1:8" ht="19.5" thickBot="1">
      <c r="A9" s="394"/>
      <c r="B9" s="394"/>
      <c r="C9" s="394"/>
      <c r="D9" s="2"/>
      <c r="E9" s="2"/>
      <c r="F9" s="2"/>
      <c r="G9" s="2"/>
      <c r="H9" s="20"/>
    </row>
    <row r="10" spans="1:8" ht="16.5" thickBot="1">
      <c r="A10" s="32" t="s">
        <v>94</v>
      </c>
      <c r="B10" s="33" t="s">
        <v>95</v>
      </c>
      <c r="C10" s="34" t="s">
        <v>96</v>
      </c>
      <c r="D10" s="2"/>
      <c r="E10" s="2"/>
      <c r="F10" s="2"/>
      <c r="G10" s="2"/>
      <c r="H10" s="20"/>
    </row>
    <row r="11" spans="1:8" ht="16.5" thickBot="1">
      <c r="A11" s="35"/>
      <c r="B11" s="36"/>
      <c r="C11" s="37"/>
      <c r="D11" s="2"/>
      <c r="E11" s="2"/>
      <c r="F11" s="2"/>
      <c r="G11" s="2"/>
      <c r="H11" s="20"/>
    </row>
    <row r="12" spans="1:8" ht="17.25" customHeight="1" thickBot="1">
      <c r="A12" s="395" t="s">
        <v>97</v>
      </c>
      <c r="B12" s="396"/>
      <c r="C12" s="397"/>
      <c r="D12" s="2"/>
      <c r="E12" s="2"/>
      <c r="F12" s="2"/>
      <c r="G12" s="2"/>
      <c r="H12" s="20"/>
    </row>
    <row r="13" spans="1:8" ht="15.75" customHeight="1">
      <c r="A13" s="384" t="s">
        <v>181</v>
      </c>
      <c r="B13" s="385"/>
      <c r="C13" s="386"/>
      <c r="D13" s="2"/>
      <c r="E13" s="2"/>
      <c r="F13" s="2"/>
      <c r="G13" s="2"/>
      <c r="H13" s="20"/>
    </row>
    <row r="14" spans="1:8" ht="15.75" customHeight="1">
      <c r="A14" s="368" t="s">
        <v>121</v>
      </c>
      <c r="B14" s="369"/>
      <c r="C14" s="370"/>
      <c r="D14" s="2"/>
      <c r="E14" s="2"/>
      <c r="F14" s="2"/>
      <c r="G14" s="2"/>
      <c r="H14" s="20"/>
    </row>
    <row r="15" spans="1:8" ht="52.5" customHeight="1">
      <c r="A15" s="30"/>
      <c r="B15" s="38" t="s">
        <v>241</v>
      </c>
      <c r="C15" s="134">
        <v>1510000</v>
      </c>
      <c r="D15" s="2"/>
      <c r="E15" s="2"/>
      <c r="F15" s="2"/>
      <c r="G15" s="2"/>
      <c r="H15" s="20"/>
    </row>
    <row r="16" spans="1:8" ht="15.75">
      <c r="A16" s="30"/>
      <c r="B16" s="40" t="s">
        <v>100</v>
      </c>
      <c r="C16" s="41">
        <f>C15</f>
        <v>1510000</v>
      </c>
      <c r="D16" s="2"/>
      <c r="E16" s="2"/>
      <c r="F16" s="2"/>
      <c r="G16" s="2"/>
      <c r="H16" s="20"/>
    </row>
    <row r="17" spans="1:8" ht="15.75" customHeight="1">
      <c r="A17" s="368" t="s">
        <v>112</v>
      </c>
      <c r="B17" s="369"/>
      <c r="C17" s="370"/>
      <c r="D17" s="2"/>
      <c r="E17" s="2"/>
      <c r="F17" s="2"/>
      <c r="G17" s="2"/>
      <c r="H17" s="20"/>
    </row>
    <row r="18" spans="1:8" ht="33" customHeight="1">
      <c r="A18" s="30"/>
      <c r="B18" s="42" t="s">
        <v>251</v>
      </c>
      <c r="C18" s="134">
        <v>3900000</v>
      </c>
      <c r="D18" s="2"/>
      <c r="E18" s="2"/>
      <c r="F18" s="2"/>
      <c r="G18" s="2"/>
      <c r="H18" s="20"/>
    </row>
    <row r="19" spans="1:8" ht="16.5" thickBot="1">
      <c r="A19" s="30"/>
      <c r="B19" s="40" t="s">
        <v>100</v>
      </c>
      <c r="C19" s="43">
        <f>C18</f>
        <v>3900000</v>
      </c>
      <c r="D19" s="2"/>
      <c r="E19" s="2"/>
      <c r="F19" s="2"/>
      <c r="G19" s="2"/>
      <c r="H19" s="20"/>
    </row>
    <row r="20" spans="1:8" ht="17.25" customHeight="1" thickBot="1">
      <c r="A20" s="44"/>
      <c r="B20" s="45" t="s">
        <v>182</v>
      </c>
      <c r="C20" s="46">
        <f>C16+C19</f>
        <v>5410000</v>
      </c>
      <c r="D20" s="2"/>
      <c r="E20" s="3"/>
      <c r="F20" s="2"/>
      <c r="G20" s="3"/>
      <c r="H20" s="20"/>
    </row>
    <row r="21" spans="1:8" ht="15.75" customHeight="1">
      <c r="A21" s="384" t="s">
        <v>183</v>
      </c>
      <c r="B21" s="385"/>
      <c r="C21" s="386"/>
      <c r="D21" s="2"/>
      <c r="E21" s="3"/>
      <c r="F21" s="2"/>
      <c r="G21" s="3"/>
      <c r="H21" s="20"/>
    </row>
    <row r="22" spans="1:8" ht="15.75">
      <c r="A22" s="366" t="s">
        <v>102</v>
      </c>
      <c r="B22" s="365"/>
      <c r="C22" s="367"/>
      <c r="D22" s="2"/>
      <c r="E22" s="2"/>
      <c r="F22" s="5"/>
      <c r="G22" s="5"/>
      <c r="H22" s="21"/>
    </row>
    <row r="23" spans="1:8" ht="16.5">
      <c r="A23" s="47"/>
      <c r="B23" s="48" t="s">
        <v>134</v>
      </c>
      <c r="C23" s="145">
        <v>5000000</v>
      </c>
      <c r="D23" s="2"/>
      <c r="E23" s="3"/>
      <c r="F23" s="3"/>
      <c r="G23" s="3"/>
      <c r="H23" s="20"/>
    </row>
    <row r="24" spans="1:8" ht="15.75">
      <c r="A24" s="49"/>
      <c r="B24" s="40" t="s">
        <v>100</v>
      </c>
      <c r="C24" s="41">
        <f>C23</f>
        <v>5000000</v>
      </c>
      <c r="D24" s="2"/>
      <c r="E24" s="2"/>
      <c r="F24" s="2"/>
      <c r="G24" s="2"/>
      <c r="H24" s="20"/>
    </row>
    <row r="25" spans="1:8" ht="15.75">
      <c r="A25" s="366" t="s">
        <v>146</v>
      </c>
      <c r="B25" s="365"/>
      <c r="C25" s="367"/>
      <c r="D25" s="2"/>
      <c r="E25" s="2"/>
      <c r="F25" s="3"/>
      <c r="G25" s="3"/>
      <c r="H25" s="20"/>
    </row>
    <row r="26" spans="1:8" ht="16.5">
      <c r="A26" s="47"/>
      <c r="B26" s="48" t="s">
        <v>134</v>
      </c>
      <c r="C26" s="132">
        <v>3655000</v>
      </c>
      <c r="D26" s="2"/>
      <c r="E26" s="2"/>
      <c r="F26" s="2"/>
      <c r="G26" s="2"/>
      <c r="H26" s="20"/>
    </row>
    <row r="27" spans="1:8" ht="16.5" thickBot="1">
      <c r="A27" s="49"/>
      <c r="B27" s="40" t="s">
        <v>100</v>
      </c>
      <c r="C27" s="41">
        <f>C26</f>
        <v>3655000</v>
      </c>
      <c r="D27" s="2"/>
      <c r="E27" s="2"/>
      <c r="F27" s="2"/>
      <c r="G27" s="2"/>
      <c r="H27" s="20"/>
    </row>
    <row r="28" spans="1:8" ht="25.5" customHeight="1" thickBot="1">
      <c r="A28" s="44"/>
      <c r="B28" s="45" t="s">
        <v>184</v>
      </c>
      <c r="C28" s="46">
        <f>C24+C27</f>
        <v>8655000</v>
      </c>
      <c r="D28" s="2"/>
      <c r="E28" s="3"/>
      <c r="F28" s="2"/>
      <c r="G28" s="3"/>
      <c r="H28" s="20"/>
    </row>
    <row r="29" spans="1:8" ht="16.5" customHeight="1">
      <c r="A29" s="389" t="s">
        <v>210</v>
      </c>
      <c r="B29" s="390"/>
      <c r="C29" s="391"/>
      <c r="D29" s="2"/>
      <c r="E29" s="3"/>
      <c r="F29" s="2"/>
      <c r="G29" s="3"/>
      <c r="H29" s="20"/>
    </row>
    <row r="30" spans="1:8" ht="15.75">
      <c r="A30" s="366" t="s">
        <v>103</v>
      </c>
      <c r="B30" s="365"/>
      <c r="C30" s="367"/>
      <c r="D30" s="2"/>
      <c r="E30" s="2"/>
      <c r="F30" s="5"/>
      <c r="G30" s="5"/>
      <c r="H30" s="21"/>
    </row>
    <row r="31" spans="1:8" ht="39.75" customHeight="1">
      <c r="A31" s="47"/>
      <c r="B31" s="48" t="s">
        <v>266</v>
      </c>
      <c r="C31" s="141">
        <v>1800000</v>
      </c>
      <c r="D31" s="2"/>
      <c r="E31" s="3"/>
      <c r="F31" s="2"/>
      <c r="G31" s="3"/>
      <c r="H31" s="11"/>
    </row>
    <row r="32" spans="1:8" ht="16.5" thickBot="1">
      <c r="A32" s="49"/>
      <c r="B32" s="40" t="s">
        <v>100</v>
      </c>
      <c r="C32" s="41">
        <f>C31</f>
        <v>1800000</v>
      </c>
      <c r="D32" s="2"/>
      <c r="E32" s="3"/>
      <c r="F32" s="2"/>
      <c r="G32" s="3"/>
      <c r="H32" s="20"/>
    </row>
    <row r="33" spans="1:8" ht="27.75" customHeight="1" thickBot="1">
      <c r="A33" s="44"/>
      <c r="B33" s="45" t="s">
        <v>211</v>
      </c>
      <c r="C33" s="46">
        <f>C32</f>
        <v>1800000</v>
      </c>
      <c r="D33" s="2"/>
      <c r="E33" s="3"/>
      <c r="F33" s="2"/>
      <c r="G33" s="3"/>
      <c r="H33" s="20"/>
    </row>
    <row r="34" spans="1:8" ht="16.5" customHeight="1">
      <c r="A34" s="389" t="s">
        <v>98</v>
      </c>
      <c r="B34" s="390"/>
      <c r="C34" s="391"/>
      <c r="D34" s="2"/>
      <c r="E34" s="2"/>
      <c r="F34" s="2"/>
      <c r="G34" s="2"/>
      <c r="H34" s="20"/>
    </row>
    <row r="35" spans="1:8" ht="15.75">
      <c r="A35" s="366" t="s">
        <v>99</v>
      </c>
      <c r="B35" s="365"/>
      <c r="C35" s="367"/>
      <c r="D35" s="2"/>
      <c r="E35" s="2"/>
      <c r="F35" s="2"/>
      <c r="G35" s="2"/>
      <c r="H35" s="20"/>
    </row>
    <row r="36" spans="1:8" ht="48.75" customHeight="1">
      <c r="A36" s="30">
        <v>1</v>
      </c>
      <c r="B36" s="38" t="s">
        <v>145</v>
      </c>
      <c r="C36" s="118">
        <v>15421763</v>
      </c>
      <c r="D36" s="2"/>
      <c r="E36" s="3"/>
      <c r="F36" s="2"/>
      <c r="G36" s="2"/>
      <c r="H36" s="20"/>
    </row>
    <row r="37" spans="1:8" ht="50.25" customHeight="1">
      <c r="A37" s="30">
        <f t="shared" ref="A37:A44" si="0">A36+1</f>
        <v>2</v>
      </c>
      <c r="B37" s="38" t="s">
        <v>234</v>
      </c>
      <c r="C37" s="118">
        <v>2492000</v>
      </c>
      <c r="D37" s="2"/>
      <c r="E37" s="2"/>
      <c r="F37" s="2"/>
      <c r="G37" s="2"/>
      <c r="H37" s="20"/>
    </row>
    <row r="38" spans="1:8" ht="59.25" customHeight="1">
      <c r="A38" s="30">
        <f t="shared" si="0"/>
        <v>3</v>
      </c>
      <c r="B38" s="38" t="s">
        <v>201</v>
      </c>
      <c r="C38" s="118">
        <v>4703392</v>
      </c>
      <c r="D38" s="2"/>
      <c r="E38" s="2"/>
      <c r="F38" s="2"/>
      <c r="G38" s="2"/>
      <c r="H38" s="20"/>
    </row>
    <row r="39" spans="1:8" ht="51" customHeight="1">
      <c r="A39" s="30">
        <f t="shared" si="0"/>
        <v>4</v>
      </c>
      <c r="B39" s="38" t="s">
        <v>149</v>
      </c>
      <c r="C39" s="118">
        <v>857648</v>
      </c>
      <c r="D39" s="2"/>
      <c r="E39" s="2"/>
      <c r="F39" s="2"/>
      <c r="G39" s="2"/>
      <c r="H39" s="20"/>
    </row>
    <row r="40" spans="1:8" ht="45" customHeight="1">
      <c r="A40" s="30">
        <f t="shared" si="0"/>
        <v>5</v>
      </c>
      <c r="B40" s="38" t="s">
        <v>150</v>
      </c>
      <c r="C40" s="118">
        <v>250000</v>
      </c>
      <c r="D40" s="2"/>
      <c r="E40" s="2"/>
      <c r="F40" s="2"/>
      <c r="G40" s="2"/>
      <c r="H40" s="20"/>
    </row>
    <row r="41" spans="1:8" ht="55.5" customHeight="1">
      <c r="A41" s="30">
        <f t="shared" si="0"/>
        <v>6</v>
      </c>
      <c r="B41" s="38" t="s">
        <v>153</v>
      </c>
      <c r="C41" s="118">
        <v>250000</v>
      </c>
      <c r="D41" s="2"/>
      <c r="E41" s="2"/>
      <c r="F41" s="2"/>
      <c r="G41" s="2"/>
      <c r="H41" s="20"/>
    </row>
    <row r="42" spans="1:8" ht="39.75" customHeight="1">
      <c r="A42" s="30">
        <f t="shared" si="0"/>
        <v>7</v>
      </c>
      <c r="B42" s="38" t="s">
        <v>154</v>
      </c>
      <c r="C42" s="118">
        <v>250000</v>
      </c>
      <c r="D42" s="2"/>
      <c r="E42" s="2"/>
      <c r="F42" s="2"/>
      <c r="G42" s="2"/>
      <c r="H42" s="20"/>
    </row>
    <row r="43" spans="1:8" ht="47.25" customHeight="1">
      <c r="A43" s="30">
        <f t="shared" si="0"/>
        <v>8</v>
      </c>
      <c r="B43" s="38" t="s">
        <v>151</v>
      </c>
      <c r="C43" s="118">
        <v>250000</v>
      </c>
      <c r="D43" s="2"/>
      <c r="E43" s="2"/>
      <c r="F43" s="2"/>
      <c r="G43" s="2"/>
      <c r="H43" s="20"/>
    </row>
    <row r="44" spans="1:8" ht="50.25" customHeight="1">
      <c r="A44" s="30">
        <f t="shared" si="0"/>
        <v>9</v>
      </c>
      <c r="B44" s="38" t="s">
        <v>152</v>
      </c>
      <c r="C44" s="118">
        <v>250000</v>
      </c>
      <c r="D44" s="2"/>
      <c r="E44" s="2"/>
      <c r="F44" s="2"/>
      <c r="G44" s="2"/>
      <c r="H44" s="20"/>
    </row>
    <row r="45" spans="1:8" ht="30.75" customHeight="1">
      <c r="A45" s="30">
        <v>10</v>
      </c>
      <c r="B45" s="38" t="s">
        <v>202</v>
      </c>
      <c r="C45" s="118">
        <v>1236666</v>
      </c>
      <c r="D45" s="2"/>
      <c r="E45" s="2"/>
      <c r="F45" s="2"/>
      <c r="G45" s="2"/>
      <c r="H45" s="20"/>
    </row>
    <row r="46" spans="1:8" ht="15.75">
      <c r="A46" s="49"/>
      <c r="B46" s="40" t="s">
        <v>100</v>
      </c>
      <c r="C46" s="41">
        <f>C37+C38+C39+C40+C36+C41+C42+C43+C44+C45</f>
        <v>25961469</v>
      </c>
      <c r="D46" s="2"/>
      <c r="E46" s="3"/>
      <c r="F46" s="2"/>
      <c r="G46" s="3"/>
      <c r="H46" s="20"/>
    </row>
    <row r="47" spans="1:8" ht="15.75">
      <c r="A47" s="366" t="s">
        <v>101</v>
      </c>
      <c r="B47" s="365"/>
      <c r="C47" s="367"/>
      <c r="D47" s="2"/>
      <c r="E47" s="2"/>
      <c r="F47" s="2"/>
      <c r="G47" s="2"/>
      <c r="H47" s="20"/>
    </row>
    <row r="48" spans="1:8" ht="39" customHeight="1">
      <c r="A48" s="51"/>
      <c r="B48" s="38" t="s">
        <v>194</v>
      </c>
      <c r="C48" s="93">
        <v>3500000</v>
      </c>
      <c r="D48" s="2"/>
      <c r="E48" s="2"/>
      <c r="F48" s="2"/>
      <c r="G48" s="2"/>
      <c r="H48" s="20"/>
    </row>
    <row r="49" spans="1:8" ht="15.75">
      <c r="A49" s="49"/>
      <c r="B49" s="52" t="s">
        <v>100</v>
      </c>
      <c r="C49" s="41">
        <f>C48</f>
        <v>3500000</v>
      </c>
      <c r="D49" s="2"/>
      <c r="E49" s="2"/>
      <c r="F49" s="2"/>
      <c r="G49" s="2"/>
      <c r="H49" s="20"/>
    </row>
    <row r="50" spans="1:8" ht="15.75">
      <c r="A50" s="366" t="s">
        <v>103</v>
      </c>
      <c r="B50" s="365"/>
      <c r="C50" s="367"/>
      <c r="D50" s="2"/>
      <c r="E50" s="2"/>
      <c r="F50" s="2"/>
      <c r="G50" s="2"/>
      <c r="H50" s="20"/>
    </row>
    <row r="51" spans="1:8" ht="40.5" customHeight="1">
      <c r="A51" s="30"/>
      <c r="B51" s="53" t="s">
        <v>203</v>
      </c>
      <c r="C51" s="150">
        <v>2077897</v>
      </c>
      <c r="D51" s="2"/>
      <c r="E51" s="2"/>
      <c r="F51" s="2"/>
      <c r="G51" s="2"/>
      <c r="H51" s="20"/>
    </row>
    <row r="52" spans="1:8" ht="15.75">
      <c r="A52" s="49"/>
      <c r="B52" s="40" t="s">
        <v>100</v>
      </c>
      <c r="C52" s="41">
        <f>C51</f>
        <v>2077897</v>
      </c>
      <c r="D52" s="2"/>
      <c r="E52" s="2"/>
      <c r="F52" s="2"/>
      <c r="G52" s="2"/>
      <c r="H52" s="20"/>
    </row>
    <row r="53" spans="1:8" ht="15.75" customHeight="1">
      <c r="A53" s="368" t="s">
        <v>121</v>
      </c>
      <c r="B53" s="369"/>
      <c r="C53" s="370"/>
      <c r="D53" s="2"/>
      <c r="E53" s="2"/>
      <c r="F53" s="2"/>
      <c r="G53" s="2"/>
      <c r="H53" s="20"/>
    </row>
    <row r="54" spans="1:8" ht="35.25" customHeight="1">
      <c r="A54" s="30">
        <v>1</v>
      </c>
      <c r="B54" s="38" t="s">
        <v>185</v>
      </c>
      <c r="C54" s="130">
        <v>5050000</v>
      </c>
      <c r="D54" s="2"/>
      <c r="E54" s="2"/>
      <c r="F54" s="2"/>
      <c r="G54" s="2"/>
      <c r="H54" s="20"/>
    </row>
    <row r="55" spans="1:8" ht="32.25" customHeight="1">
      <c r="A55" s="30">
        <v>2</v>
      </c>
      <c r="B55" s="38" t="s">
        <v>196</v>
      </c>
      <c r="C55" s="94">
        <v>600000</v>
      </c>
      <c r="D55" s="2"/>
      <c r="E55" s="2"/>
      <c r="F55" s="2"/>
      <c r="G55" s="2"/>
      <c r="H55" s="20"/>
    </row>
    <row r="56" spans="1:8" ht="30.75" customHeight="1">
      <c r="A56" s="30">
        <v>3</v>
      </c>
      <c r="B56" s="38" t="s">
        <v>198</v>
      </c>
      <c r="C56" s="141">
        <v>6689512</v>
      </c>
      <c r="D56" s="2"/>
      <c r="E56" s="2"/>
      <c r="F56" s="2"/>
      <c r="G56" s="2"/>
      <c r="H56" s="20"/>
    </row>
    <row r="57" spans="1:8" ht="21.75" customHeight="1">
      <c r="A57" s="30">
        <v>4</v>
      </c>
      <c r="B57" s="38" t="s">
        <v>270</v>
      </c>
      <c r="C57" s="141">
        <v>500000</v>
      </c>
      <c r="D57" s="2"/>
      <c r="E57" s="2"/>
      <c r="F57" s="2"/>
      <c r="G57" s="2"/>
      <c r="H57" s="20"/>
    </row>
    <row r="58" spans="1:8" ht="23.25" customHeight="1">
      <c r="A58" s="30">
        <v>5</v>
      </c>
      <c r="B58" s="53" t="s">
        <v>231</v>
      </c>
      <c r="C58" s="122">
        <v>951203</v>
      </c>
      <c r="D58" s="2"/>
      <c r="E58" s="2"/>
      <c r="F58" s="2"/>
      <c r="G58" s="2"/>
      <c r="H58" s="20"/>
    </row>
    <row r="59" spans="1:8" ht="15.75">
      <c r="A59" s="56"/>
      <c r="B59" s="40" t="s">
        <v>100</v>
      </c>
      <c r="C59" s="41">
        <f>C54+C55+C56+C58+C57</f>
        <v>13790715</v>
      </c>
      <c r="D59" s="2"/>
      <c r="E59" s="2"/>
      <c r="F59" s="2"/>
      <c r="G59" s="2"/>
      <c r="H59" s="20"/>
    </row>
    <row r="60" spans="1:8" ht="15.75" customHeight="1">
      <c r="A60" s="368" t="s">
        <v>226</v>
      </c>
      <c r="B60" s="369"/>
      <c r="C60" s="370"/>
      <c r="D60" s="2"/>
      <c r="E60" s="2"/>
      <c r="F60" s="2"/>
      <c r="G60" s="2"/>
      <c r="H60" s="20"/>
    </row>
    <row r="61" spans="1:8" ht="67.5" customHeight="1">
      <c r="A61" s="30">
        <v>1</v>
      </c>
      <c r="B61" s="53" t="s">
        <v>227</v>
      </c>
      <c r="C61" s="140">
        <v>1000000</v>
      </c>
      <c r="D61" s="2"/>
      <c r="E61" s="2"/>
      <c r="F61" s="2"/>
      <c r="G61" s="2"/>
      <c r="H61" s="20"/>
    </row>
    <row r="62" spans="1:8" ht="27.75" customHeight="1">
      <c r="A62" s="30">
        <v>2</v>
      </c>
      <c r="B62" s="53" t="s">
        <v>228</v>
      </c>
      <c r="C62" s="121">
        <v>345892</v>
      </c>
      <c r="D62" s="2"/>
      <c r="E62" s="2"/>
      <c r="F62" s="2"/>
      <c r="G62" s="2"/>
      <c r="H62" s="20"/>
    </row>
    <row r="63" spans="1:8" ht="24.75" customHeight="1">
      <c r="A63" s="30">
        <v>3</v>
      </c>
      <c r="B63" s="53" t="s">
        <v>253</v>
      </c>
      <c r="C63" s="121">
        <v>1070285</v>
      </c>
      <c r="D63" s="2"/>
      <c r="E63" s="2"/>
      <c r="F63" s="2"/>
      <c r="G63" s="2"/>
      <c r="H63" s="20"/>
    </row>
    <row r="64" spans="1:8" ht="15.75">
      <c r="A64" s="56"/>
      <c r="B64" s="40" t="s">
        <v>100</v>
      </c>
      <c r="C64" s="41">
        <f>C61+C62+C63</f>
        <v>2416177</v>
      </c>
      <c r="D64" s="2"/>
      <c r="E64" s="2"/>
      <c r="F64" s="2"/>
      <c r="G64" s="2"/>
      <c r="H64" s="20"/>
    </row>
    <row r="65" spans="1:8" ht="15.75" customHeight="1">
      <c r="A65" s="368" t="s">
        <v>116</v>
      </c>
      <c r="B65" s="369"/>
      <c r="C65" s="370"/>
      <c r="D65" s="2"/>
      <c r="E65" s="2"/>
      <c r="F65" s="2"/>
      <c r="G65" s="2"/>
      <c r="H65" s="20"/>
    </row>
    <row r="66" spans="1:8" ht="34.5" customHeight="1">
      <c r="A66" s="30">
        <v>1</v>
      </c>
      <c r="B66" s="53" t="s">
        <v>204</v>
      </c>
      <c r="C66" s="93">
        <v>2500000</v>
      </c>
      <c r="D66" s="2"/>
      <c r="E66" s="2"/>
      <c r="F66" s="2"/>
      <c r="G66" s="2"/>
      <c r="H66" s="12"/>
    </row>
    <row r="67" spans="1:8" ht="26.25" customHeight="1">
      <c r="A67" s="30">
        <v>2</v>
      </c>
      <c r="B67" s="53" t="s">
        <v>242</v>
      </c>
      <c r="C67" s="140">
        <v>2089352</v>
      </c>
      <c r="D67" s="2"/>
      <c r="E67" s="2"/>
      <c r="F67" s="2"/>
      <c r="G67" s="2"/>
      <c r="H67" s="27"/>
    </row>
    <row r="68" spans="1:8" ht="24" customHeight="1">
      <c r="A68" s="30">
        <v>3</v>
      </c>
      <c r="B68" s="53" t="s">
        <v>243</v>
      </c>
      <c r="C68" s="121">
        <v>1008810</v>
      </c>
      <c r="D68" s="2"/>
      <c r="E68" s="2"/>
      <c r="F68" s="2"/>
      <c r="G68" s="2"/>
      <c r="H68" s="27"/>
    </row>
    <row r="69" spans="1:8" ht="15.75">
      <c r="A69" s="30"/>
      <c r="B69" s="40" t="s">
        <v>100</v>
      </c>
      <c r="C69" s="43">
        <f>C66+C67+C68</f>
        <v>5598162</v>
      </c>
      <c r="D69" s="2"/>
      <c r="E69" s="2"/>
      <c r="F69" s="2"/>
      <c r="G69" s="2"/>
      <c r="H69" s="20"/>
    </row>
    <row r="70" spans="1:8" ht="19.5" customHeight="1">
      <c r="A70" s="30"/>
      <c r="B70" s="57" t="s">
        <v>104</v>
      </c>
      <c r="C70" s="58"/>
      <c r="D70" s="2"/>
      <c r="E70" s="2"/>
      <c r="F70" s="2"/>
      <c r="G70" s="2"/>
      <c r="H70" s="20"/>
    </row>
    <row r="71" spans="1:8" ht="36" customHeight="1">
      <c r="A71" s="30">
        <v>1</v>
      </c>
      <c r="B71" s="38" t="s">
        <v>139</v>
      </c>
      <c r="C71" s="136">
        <f>3235000+750000</f>
        <v>3985000</v>
      </c>
      <c r="D71" s="2"/>
      <c r="E71" s="2"/>
      <c r="F71" s="2"/>
      <c r="G71" s="2"/>
      <c r="H71" s="20"/>
    </row>
    <row r="72" spans="1:8" ht="32.25" customHeight="1">
      <c r="A72" s="59">
        <v>2</v>
      </c>
      <c r="B72" s="53" t="s">
        <v>231</v>
      </c>
      <c r="C72" s="121">
        <v>750000</v>
      </c>
      <c r="D72" s="2"/>
      <c r="E72" s="2"/>
      <c r="F72" s="2"/>
      <c r="G72" s="2"/>
      <c r="H72" s="20"/>
    </row>
    <row r="73" spans="1:8" ht="33" customHeight="1">
      <c r="A73" s="60">
        <v>3</v>
      </c>
      <c r="B73" s="53" t="s">
        <v>229</v>
      </c>
      <c r="C73" s="96">
        <v>1785000</v>
      </c>
      <c r="D73" s="2"/>
      <c r="E73" s="2"/>
      <c r="F73" s="2"/>
      <c r="G73" s="2"/>
      <c r="H73" s="20"/>
    </row>
    <row r="74" spans="1:8" ht="15.75">
      <c r="A74" s="60"/>
      <c r="B74" s="40" t="s">
        <v>100</v>
      </c>
      <c r="C74" s="43">
        <f>C71+C72+C73</f>
        <v>6520000</v>
      </c>
      <c r="D74" s="2"/>
      <c r="E74" s="2"/>
      <c r="F74" s="2"/>
      <c r="G74" s="2"/>
      <c r="H74" s="20"/>
    </row>
    <row r="75" spans="1:8" ht="15.75" customHeight="1">
      <c r="A75" s="368" t="s">
        <v>105</v>
      </c>
      <c r="B75" s="369"/>
      <c r="C75" s="370"/>
      <c r="D75" s="2"/>
      <c r="E75" s="2"/>
      <c r="F75" s="2"/>
      <c r="G75" s="2"/>
      <c r="H75" s="20"/>
    </row>
    <row r="76" spans="1:8" ht="27.75" customHeight="1">
      <c r="A76" s="59">
        <v>1</v>
      </c>
      <c r="B76" s="53" t="s">
        <v>232</v>
      </c>
      <c r="C76" s="121">
        <v>864730</v>
      </c>
      <c r="D76" s="2"/>
      <c r="E76" s="2"/>
      <c r="F76" s="2"/>
      <c r="G76" s="2"/>
      <c r="H76" s="20"/>
    </row>
    <row r="77" spans="1:8" ht="30.75" customHeight="1">
      <c r="A77" s="59">
        <v>2</v>
      </c>
      <c r="B77" s="53" t="s">
        <v>246</v>
      </c>
      <c r="C77" s="121">
        <v>850000</v>
      </c>
      <c r="D77" s="2"/>
      <c r="E77" s="2"/>
      <c r="F77" s="2"/>
      <c r="G77" s="2"/>
      <c r="H77" s="20"/>
    </row>
    <row r="78" spans="1:8" ht="15.75">
      <c r="A78" s="62"/>
      <c r="B78" s="40" t="s">
        <v>100</v>
      </c>
      <c r="C78" s="43">
        <f>C76+C77</f>
        <v>1714730</v>
      </c>
      <c r="D78" s="2"/>
      <c r="E78" s="2"/>
      <c r="F78" s="2"/>
      <c r="G78" s="2"/>
      <c r="H78" s="20"/>
    </row>
    <row r="79" spans="1:8" ht="15.75">
      <c r="A79" s="366" t="s">
        <v>119</v>
      </c>
      <c r="B79" s="365"/>
      <c r="C79" s="367"/>
      <c r="D79" s="2"/>
      <c r="E79" s="2"/>
      <c r="F79" s="2"/>
      <c r="G79" s="2"/>
      <c r="H79" s="20"/>
    </row>
    <row r="80" spans="1:8" ht="26.25" customHeight="1">
      <c r="A80" s="30">
        <v>1</v>
      </c>
      <c r="B80" s="38" t="s">
        <v>225</v>
      </c>
      <c r="C80" s="123">
        <f>973991-633568</f>
        <v>340423</v>
      </c>
      <c r="D80" s="2"/>
      <c r="E80" s="2"/>
      <c r="F80" s="2"/>
      <c r="G80" s="2"/>
      <c r="H80" s="20"/>
    </row>
    <row r="81" spans="1:8" ht="28.5" customHeight="1">
      <c r="A81" s="59">
        <v>2</v>
      </c>
      <c r="B81" s="53" t="s">
        <v>232</v>
      </c>
      <c r="C81" s="121">
        <v>1283568</v>
      </c>
      <c r="D81" s="2"/>
      <c r="E81" s="2"/>
      <c r="F81" s="2"/>
      <c r="G81" s="2"/>
      <c r="H81" s="20"/>
    </row>
    <row r="82" spans="1:8" ht="15.75">
      <c r="A82" s="49"/>
      <c r="B82" s="40" t="s">
        <v>100</v>
      </c>
      <c r="C82" s="41">
        <f>C80+C81</f>
        <v>1623991</v>
      </c>
      <c r="D82" s="2"/>
      <c r="E82" s="2"/>
      <c r="F82" s="2"/>
      <c r="G82" s="2"/>
      <c r="H82" s="20"/>
    </row>
    <row r="83" spans="1:8" ht="15.75">
      <c r="A83" s="366" t="s">
        <v>118</v>
      </c>
      <c r="B83" s="365"/>
      <c r="C83" s="367"/>
      <c r="D83" s="2"/>
      <c r="E83" s="2"/>
      <c r="F83" s="2"/>
      <c r="G83" s="2"/>
      <c r="H83" s="20"/>
    </row>
    <row r="84" spans="1:8" ht="26.25" customHeight="1">
      <c r="A84" s="30">
        <v>1</v>
      </c>
      <c r="B84" s="53" t="s">
        <v>232</v>
      </c>
      <c r="C84" s="121">
        <v>299419</v>
      </c>
      <c r="D84" s="2"/>
      <c r="E84" s="2"/>
      <c r="F84" s="2"/>
      <c r="G84" s="2"/>
      <c r="H84" s="20"/>
    </row>
    <row r="85" spans="1:8" ht="15.75">
      <c r="A85" s="64"/>
      <c r="B85" s="65" t="s">
        <v>100</v>
      </c>
      <c r="C85" s="66">
        <f>C84</f>
        <v>299419</v>
      </c>
      <c r="D85" s="2"/>
      <c r="E85" s="2"/>
      <c r="F85" s="2"/>
      <c r="G85" s="2"/>
      <c r="H85" s="20"/>
    </row>
    <row r="86" spans="1:8" ht="23.25" customHeight="1">
      <c r="A86" s="364" t="s">
        <v>254</v>
      </c>
      <c r="B86" s="387"/>
      <c r="C86" s="388"/>
      <c r="D86" s="2"/>
      <c r="E86" s="2"/>
      <c r="F86" s="2"/>
      <c r="G86" s="3"/>
      <c r="H86" s="20"/>
    </row>
    <row r="87" spans="1:8" ht="15.75" customHeight="1">
      <c r="A87" s="85">
        <v>1</v>
      </c>
      <c r="B87" s="38" t="s">
        <v>255</v>
      </c>
      <c r="C87" s="142">
        <v>100000</v>
      </c>
      <c r="D87" s="2"/>
      <c r="E87" s="2"/>
      <c r="F87" s="2"/>
      <c r="G87" s="3"/>
      <c r="H87" s="20"/>
    </row>
    <row r="88" spans="1:8" ht="15.75">
      <c r="A88" s="85"/>
      <c r="B88" s="40" t="s">
        <v>100</v>
      </c>
      <c r="C88" s="11">
        <v>100000</v>
      </c>
      <c r="D88" s="2"/>
      <c r="E88" s="2"/>
      <c r="F88" s="2"/>
      <c r="G88" s="3"/>
      <c r="H88" s="20"/>
    </row>
    <row r="89" spans="1:8" ht="20.25" customHeight="1" thickBot="1">
      <c r="A89" s="70"/>
      <c r="B89" s="100" t="s">
        <v>107</v>
      </c>
      <c r="C89" s="101">
        <f>C46+C49+C52+C59+C64+C69+C74+C78+C82+C85+C88</f>
        <v>63602560</v>
      </c>
      <c r="D89" s="2"/>
      <c r="E89" s="3"/>
      <c r="F89" s="2"/>
      <c r="G89" s="3"/>
      <c r="H89" s="20"/>
    </row>
    <row r="90" spans="1:8" ht="33.75" customHeight="1">
      <c r="A90" s="382" t="s">
        <v>124</v>
      </c>
      <c r="B90" s="375"/>
      <c r="C90" s="383"/>
      <c r="D90" s="2"/>
      <c r="E90" s="3"/>
      <c r="F90" s="2"/>
      <c r="G90" s="3"/>
      <c r="H90" s="20"/>
    </row>
    <row r="91" spans="1:8" ht="15.75">
      <c r="A91" s="366" t="s">
        <v>102</v>
      </c>
      <c r="B91" s="365"/>
      <c r="C91" s="367"/>
      <c r="D91" s="2"/>
      <c r="E91" s="3"/>
      <c r="F91" s="2"/>
      <c r="G91" s="2"/>
      <c r="H91" s="20"/>
    </row>
    <row r="92" spans="1:8" ht="15.75" customHeight="1">
      <c r="A92" s="60">
        <v>1</v>
      </c>
      <c r="B92" s="38" t="s">
        <v>236</v>
      </c>
      <c r="C92" s="146">
        <f>49850+1390865+339500</f>
        <v>1780215</v>
      </c>
      <c r="D92" s="2"/>
      <c r="E92" s="3"/>
      <c r="F92" s="2"/>
      <c r="G92" s="2"/>
      <c r="H92" s="20"/>
    </row>
    <row r="93" spans="1:8" ht="38.25" customHeight="1">
      <c r="A93" s="60">
        <v>2</v>
      </c>
      <c r="B93" s="38" t="s">
        <v>206</v>
      </c>
      <c r="C93" s="147">
        <v>2807603</v>
      </c>
      <c r="D93" s="2"/>
      <c r="E93" s="3"/>
      <c r="F93" s="2"/>
      <c r="G93" s="2"/>
      <c r="H93" s="20"/>
    </row>
    <row r="94" spans="1:8" ht="15.75">
      <c r="A94" s="56"/>
      <c r="B94" s="40" t="s">
        <v>100</v>
      </c>
      <c r="C94" s="43">
        <f>C92+C93</f>
        <v>4587818</v>
      </c>
      <c r="D94" s="2"/>
      <c r="E94" s="2"/>
      <c r="F94" s="2"/>
      <c r="G94" s="2"/>
      <c r="H94" s="20"/>
    </row>
    <row r="95" spans="1:8" ht="26.25" customHeight="1">
      <c r="A95" s="380" t="s">
        <v>144</v>
      </c>
      <c r="B95" s="369"/>
      <c r="C95" s="381"/>
      <c r="D95" s="2"/>
      <c r="E95" s="2"/>
      <c r="F95" s="2"/>
      <c r="G95" s="3"/>
      <c r="H95" s="20"/>
    </row>
    <row r="96" spans="1:8" ht="15.75" customHeight="1">
      <c r="A96" s="67"/>
      <c r="B96" s="68" t="s">
        <v>143</v>
      </c>
      <c r="C96" s="143">
        <v>113376</v>
      </c>
      <c r="D96" s="2"/>
      <c r="E96" s="2"/>
      <c r="F96" s="2"/>
      <c r="G96" s="2"/>
      <c r="H96" s="20"/>
    </row>
    <row r="97" spans="1:8" ht="15.75" customHeight="1" thickBot="1">
      <c r="A97" s="56"/>
      <c r="B97" s="40" t="s">
        <v>100</v>
      </c>
      <c r="C97" s="43">
        <f>C96</f>
        <v>113376</v>
      </c>
      <c r="D97" s="2"/>
      <c r="E97" s="2"/>
      <c r="F97" s="2"/>
      <c r="G97" s="2"/>
      <c r="H97" s="20"/>
    </row>
    <row r="98" spans="1:8" ht="29.25" customHeight="1" thickBot="1">
      <c r="A98" s="70"/>
      <c r="B98" s="45" t="s">
        <v>140</v>
      </c>
      <c r="C98" s="46">
        <f>C94+C97</f>
        <v>4701194</v>
      </c>
      <c r="D98" s="2"/>
      <c r="E98" s="3"/>
      <c r="F98" s="2"/>
      <c r="G98" s="2"/>
      <c r="H98" s="20"/>
    </row>
    <row r="99" spans="1:8" ht="34.5" customHeight="1">
      <c r="A99" s="374" t="s">
        <v>108</v>
      </c>
      <c r="B99" s="375"/>
      <c r="C99" s="376"/>
      <c r="D99" s="2"/>
      <c r="E99" s="2"/>
      <c r="F99" s="2"/>
      <c r="G99" s="2"/>
      <c r="H99" s="20"/>
    </row>
    <row r="100" spans="1:8" ht="24.75" customHeight="1">
      <c r="A100" s="368" t="s">
        <v>230</v>
      </c>
      <c r="B100" s="369"/>
      <c r="C100" s="370"/>
      <c r="D100" s="2"/>
      <c r="E100" s="2"/>
      <c r="F100" s="2"/>
      <c r="G100" s="2"/>
      <c r="H100" s="20"/>
    </row>
    <row r="101" spans="1:8" ht="43.5" customHeight="1">
      <c r="A101" s="49">
        <v>1</v>
      </c>
      <c r="B101" s="38" t="s">
        <v>205</v>
      </c>
      <c r="C101" s="130">
        <v>25000</v>
      </c>
      <c r="D101" s="2"/>
      <c r="E101" s="2"/>
      <c r="F101" s="2"/>
      <c r="G101" s="2"/>
      <c r="H101" s="20"/>
    </row>
    <row r="102" spans="1:8" ht="45" customHeight="1">
      <c r="A102" s="49">
        <v>2</v>
      </c>
      <c r="B102" s="38" t="s">
        <v>187</v>
      </c>
      <c r="C102" s="130">
        <v>1095000</v>
      </c>
      <c r="D102" s="2"/>
      <c r="E102" s="2"/>
      <c r="F102" s="2"/>
      <c r="G102" s="2"/>
      <c r="H102" s="20"/>
    </row>
    <row r="103" spans="1:8" ht="38.25" customHeight="1">
      <c r="A103" s="49">
        <v>3</v>
      </c>
      <c r="B103" s="38" t="s">
        <v>188</v>
      </c>
      <c r="C103" s="131">
        <v>1175000</v>
      </c>
      <c r="D103" s="2"/>
      <c r="E103" s="2"/>
      <c r="F103" s="2"/>
      <c r="G103" s="2"/>
      <c r="H103" s="20"/>
    </row>
    <row r="104" spans="1:8" ht="53.25" customHeight="1">
      <c r="A104" s="49">
        <v>4</v>
      </c>
      <c r="B104" s="38" t="s">
        <v>213</v>
      </c>
      <c r="C104" s="131">
        <v>480000</v>
      </c>
      <c r="D104" s="2"/>
      <c r="E104" s="2"/>
      <c r="F104" s="2"/>
      <c r="G104" s="2"/>
      <c r="H104" s="20"/>
    </row>
    <row r="105" spans="1:8" ht="47.25">
      <c r="A105" s="49">
        <v>5</v>
      </c>
      <c r="B105" s="38" t="s">
        <v>189</v>
      </c>
      <c r="C105" s="131">
        <v>1039000</v>
      </c>
      <c r="D105" s="2"/>
      <c r="E105" s="2"/>
      <c r="F105" s="6"/>
      <c r="G105" s="3"/>
      <c r="H105" s="20"/>
    </row>
    <row r="106" spans="1:8" ht="15.75" customHeight="1">
      <c r="A106" s="49">
        <v>6</v>
      </c>
      <c r="B106" s="38" t="s">
        <v>190</v>
      </c>
      <c r="C106" s="131">
        <v>81000</v>
      </c>
      <c r="D106" s="2"/>
      <c r="E106" s="2"/>
      <c r="F106" s="6"/>
      <c r="G106" s="3"/>
      <c r="H106" s="20"/>
    </row>
    <row r="107" spans="1:8" ht="35.25" customHeight="1">
      <c r="A107" s="64">
        <v>7</v>
      </c>
      <c r="B107" s="71" t="s">
        <v>195</v>
      </c>
      <c r="C107" s="151">
        <v>505000</v>
      </c>
      <c r="D107" s="2"/>
      <c r="E107" s="2"/>
      <c r="F107" s="2"/>
      <c r="G107" s="2"/>
      <c r="H107" s="20" t="s">
        <v>248</v>
      </c>
    </row>
    <row r="108" spans="1:8" ht="51" customHeight="1">
      <c r="A108" s="85">
        <v>8</v>
      </c>
      <c r="B108" s="38" t="s">
        <v>267</v>
      </c>
      <c r="C108" s="132">
        <v>2500000</v>
      </c>
      <c r="D108" s="2"/>
      <c r="E108" s="2"/>
      <c r="F108" s="2"/>
      <c r="G108" s="2"/>
      <c r="H108" s="20"/>
    </row>
    <row r="109" spans="1:8" ht="22.5" customHeight="1" thickBot="1">
      <c r="A109" s="156"/>
      <c r="B109" s="100" t="s">
        <v>100</v>
      </c>
      <c r="C109" s="157">
        <f>C101+C102+C103+C104+C105+C106+C107+C108</f>
        <v>6900000</v>
      </c>
      <c r="D109" s="2"/>
      <c r="E109" s="5"/>
      <c r="F109" s="2"/>
      <c r="G109" s="2"/>
      <c r="H109" s="20"/>
    </row>
    <row r="110" spans="1:8" ht="15.75">
      <c r="A110" s="384" t="s">
        <v>121</v>
      </c>
      <c r="B110" s="385"/>
      <c r="C110" s="386"/>
      <c r="D110" s="2"/>
      <c r="E110" s="5"/>
      <c r="F110" s="6"/>
      <c r="G110" s="3"/>
      <c r="H110" s="20"/>
    </row>
    <row r="111" spans="1:8" ht="35.25" customHeight="1">
      <c r="A111" s="30">
        <v>1</v>
      </c>
      <c r="B111" s="38" t="s">
        <v>239</v>
      </c>
      <c r="C111" s="134">
        <v>3325995</v>
      </c>
      <c r="D111" s="2"/>
      <c r="E111" s="2"/>
      <c r="F111" s="6"/>
      <c r="G111" s="3"/>
      <c r="H111" s="20"/>
    </row>
    <row r="112" spans="1:8" ht="42.75" customHeight="1" thickBot="1">
      <c r="A112" s="30">
        <v>2</v>
      </c>
      <c r="B112" s="38" t="s">
        <v>247</v>
      </c>
      <c r="C112" s="134">
        <v>2083300</v>
      </c>
      <c r="D112" s="2"/>
      <c r="E112" s="2"/>
      <c r="F112" s="6"/>
      <c r="G112" s="3"/>
      <c r="H112" s="20"/>
    </row>
    <row r="113" spans="1:8" ht="16.5" thickBot="1">
      <c r="A113" s="72"/>
      <c r="B113" s="45" t="s">
        <v>100</v>
      </c>
      <c r="C113" s="73">
        <f>C111+C112</f>
        <v>5409295</v>
      </c>
      <c r="D113" s="2"/>
      <c r="E113" s="5"/>
      <c r="F113" s="2"/>
      <c r="G113" s="2"/>
      <c r="H113" s="20"/>
    </row>
    <row r="114" spans="1:8" ht="15.75">
      <c r="A114" s="384" t="s">
        <v>112</v>
      </c>
      <c r="B114" s="385"/>
      <c r="C114" s="386"/>
      <c r="D114" s="2"/>
      <c r="E114" s="5"/>
      <c r="F114" s="6"/>
      <c r="G114" s="3"/>
      <c r="H114" s="20"/>
    </row>
    <row r="115" spans="1:8" ht="43.5" customHeight="1">
      <c r="A115" s="74">
        <v>1</v>
      </c>
      <c r="B115" s="42" t="s">
        <v>240</v>
      </c>
      <c r="C115" s="134">
        <v>3615400</v>
      </c>
      <c r="D115" s="2"/>
      <c r="E115" s="5"/>
      <c r="F115" s="2"/>
      <c r="G115" s="3"/>
      <c r="H115" s="20"/>
    </row>
    <row r="116" spans="1:8" ht="23.25" customHeight="1">
      <c r="A116" s="30"/>
      <c r="B116" s="75" t="s">
        <v>100</v>
      </c>
      <c r="C116" s="43">
        <f>C115</f>
        <v>3615400</v>
      </c>
      <c r="D116" s="2"/>
      <c r="E116" s="2"/>
      <c r="F116" s="2"/>
      <c r="G116" s="3"/>
      <c r="H116" s="20"/>
    </row>
    <row r="117" spans="1:8" ht="29.25" customHeight="1">
      <c r="A117" s="366" t="s">
        <v>102</v>
      </c>
      <c r="B117" s="365"/>
      <c r="C117" s="367"/>
      <c r="D117" s="2"/>
      <c r="E117" s="5"/>
      <c r="F117" s="2"/>
      <c r="G117" s="3"/>
      <c r="H117" s="13"/>
    </row>
    <row r="118" spans="1:8" ht="31.5">
      <c r="A118" s="60">
        <v>1</v>
      </c>
      <c r="B118" s="38" t="s">
        <v>212</v>
      </c>
      <c r="C118" s="146">
        <v>524514</v>
      </c>
      <c r="D118" s="2"/>
      <c r="E118" s="3"/>
      <c r="F118" s="6"/>
      <c r="G118" s="3"/>
      <c r="H118" s="20"/>
    </row>
    <row r="119" spans="1:8" ht="33" customHeight="1">
      <c r="A119" s="60">
        <v>2</v>
      </c>
      <c r="B119" s="38" t="s">
        <v>207</v>
      </c>
      <c r="C119" s="147">
        <v>500955</v>
      </c>
      <c r="D119" s="2"/>
      <c r="E119" s="3"/>
      <c r="F119" s="2"/>
      <c r="G119" s="3"/>
      <c r="H119" s="20"/>
    </row>
    <row r="120" spans="1:8" ht="37.5" customHeight="1" thickBot="1">
      <c r="A120" s="59">
        <v>3</v>
      </c>
      <c r="B120" s="38" t="s">
        <v>237</v>
      </c>
      <c r="C120" s="147">
        <v>2075713</v>
      </c>
      <c r="D120" s="2"/>
      <c r="E120" s="3"/>
      <c r="F120" s="8"/>
      <c r="G120" s="8"/>
      <c r="H120" s="22"/>
    </row>
    <row r="121" spans="1:8" ht="18" thickBot="1">
      <c r="A121" s="72"/>
      <c r="B121" s="45" t="s">
        <v>100</v>
      </c>
      <c r="C121" s="73">
        <f>C118+C119+C120</f>
        <v>3101182</v>
      </c>
      <c r="D121" s="2"/>
      <c r="E121" s="5"/>
      <c r="F121" s="7"/>
      <c r="G121" s="7"/>
      <c r="H121" s="22"/>
    </row>
    <row r="122" spans="1:8" ht="18" thickBot="1">
      <c r="A122" s="70"/>
      <c r="B122" s="45" t="s">
        <v>142</v>
      </c>
      <c r="C122" s="46">
        <f>C109+C113+C116+C121</f>
        <v>19025877</v>
      </c>
      <c r="D122" s="2"/>
      <c r="E122" s="3"/>
      <c r="F122" s="7"/>
      <c r="G122" s="7"/>
      <c r="H122" s="22"/>
    </row>
    <row r="123" spans="1:8" ht="15.75" customHeight="1" thickBot="1">
      <c r="A123" s="76"/>
      <c r="B123" s="89" t="s">
        <v>109</v>
      </c>
      <c r="C123" s="77">
        <f>C20+C28+C33+C89+C98+C122</f>
        <v>103194631</v>
      </c>
      <c r="D123" s="7"/>
      <c r="E123" s="8"/>
      <c r="F123" s="2"/>
      <c r="G123" s="2"/>
      <c r="H123" s="20"/>
    </row>
    <row r="124" spans="1:8" ht="18" thickBot="1">
      <c r="A124" s="78"/>
      <c r="B124" s="79"/>
      <c r="C124" s="80"/>
      <c r="D124" s="7"/>
      <c r="E124" s="7"/>
      <c r="F124" s="2"/>
      <c r="G124" s="2"/>
      <c r="H124" s="20"/>
    </row>
    <row r="125" spans="1:8" ht="24" customHeight="1" thickBot="1">
      <c r="A125" s="377" t="s">
        <v>110</v>
      </c>
      <c r="B125" s="378"/>
      <c r="C125" s="379"/>
      <c r="D125" s="7"/>
      <c r="E125" s="7"/>
      <c r="F125" s="2"/>
      <c r="G125" s="2"/>
      <c r="H125" s="20"/>
    </row>
    <row r="126" spans="1:8" ht="22.5" customHeight="1">
      <c r="A126" s="382" t="s">
        <v>111</v>
      </c>
      <c r="B126" s="375"/>
      <c r="C126" s="383"/>
      <c r="D126" s="2"/>
      <c r="E126" s="2"/>
      <c r="F126" s="2"/>
      <c r="G126" s="2"/>
      <c r="H126" s="20"/>
    </row>
    <row r="127" spans="1:8" ht="23.25" customHeight="1">
      <c r="A127" s="366" t="s">
        <v>99</v>
      </c>
      <c r="B127" s="365"/>
      <c r="C127" s="367"/>
      <c r="D127" s="2"/>
      <c r="E127" s="2"/>
      <c r="F127" s="2"/>
      <c r="G127" s="2"/>
      <c r="H127" s="20"/>
    </row>
    <row r="128" spans="1:8" ht="40.5" customHeight="1">
      <c r="A128" s="49">
        <v>1</v>
      </c>
      <c r="B128" s="81" t="s">
        <v>156</v>
      </c>
      <c r="C128" s="119">
        <v>2277143</v>
      </c>
      <c r="D128" s="2"/>
      <c r="E128" s="2"/>
      <c r="F128" s="2"/>
      <c r="G128" s="2"/>
      <c r="H128" s="20"/>
    </row>
    <row r="129" spans="1:8" ht="38.25" customHeight="1">
      <c r="A129" s="49">
        <f t="shared" ref="A129:A149" si="1">A128+1</f>
        <v>2</v>
      </c>
      <c r="B129" s="42" t="s">
        <v>250</v>
      </c>
      <c r="C129" s="119">
        <v>1600000</v>
      </c>
      <c r="D129" s="2"/>
      <c r="E129" s="2"/>
      <c r="F129" s="2"/>
      <c r="G129" s="2"/>
      <c r="H129" s="20"/>
    </row>
    <row r="130" spans="1:8" ht="36.75" customHeight="1">
      <c r="A130" s="49">
        <f t="shared" si="1"/>
        <v>3</v>
      </c>
      <c r="B130" s="42" t="s">
        <v>157</v>
      </c>
      <c r="C130" s="119">
        <v>233235</v>
      </c>
      <c r="D130" s="2"/>
      <c r="E130" s="2"/>
      <c r="F130" s="2"/>
      <c r="G130" s="2"/>
      <c r="H130" s="20"/>
    </row>
    <row r="131" spans="1:8" ht="34.5" customHeight="1">
      <c r="A131" s="49">
        <f t="shared" si="1"/>
        <v>4</v>
      </c>
      <c r="B131" s="42" t="s">
        <v>158</v>
      </c>
      <c r="C131" s="119">
        <v>15440</v>
      </c>
      <c r="D131" s="2"/>
      <c r="E131" s="2"/>
      <c r="F131" s="2"/>
      <c r="G131" s="2"/>
      <c r="H131" s="20"/>
    </row>
    <row r="132" spans="1:8" ht="38.25" customHeight="1">
      <c r="A132" s="49">
        <f t="shared" si="1"/>
        <v>5</v>
      </c>
      <c r="B132" s="42" t="s">
        <v>159</v>
      </c>
      <c r="C132" s="119">
        <v>1641078</v>
      </c>
      <c r="D132" s="2"/>
      <c r="E132" s="2"/>
      <c r="F132" s="2"/>
      <c r="G132" s="2"/>
      <c r="H132" s="20"/>
    </row>
    <row r="133" spans="1:8" ht="31.5" customHeight="1">
      <c r="A133" s="49">
        <f t="shared" si="1"/>
        <v>6</v>
      </c>
      <c r="B133" s="81" t="s">
        <v>155</v>
      </c>
      <c r="C133" s="119">
        <v>1000000</v>
      </c>
      <c r="D133" s="2"/>
      <c r="E133" s="2"/>
      <c r="F133" s="2"/>
      <c r="G133" s="2"/>
      <c r="H133" s="20"/>
    </row>
    <row r="134" spans="1:8" ht="38.25" customHeight="1">
      <c r="A134" s="49">
        <f t="shared" si="1"/>
        <v>7</v>
      </c>
      <c r="B134" s="42" t="s">
        <v>160</v>
      </c>
      <c r="C134" s="119">
        <v>848527</v>
      </c>
      <c r="D134" s="2"/>
      <c r="E134" s="2"/>
      <c r="F134" s="2"/>
      <c r="G134" s="2"/>
      <c r="H134" s="20"/>
    </row>
    <row r="135" spans="1:8" ht="38.25" customHeight="1">
      <c r="A135" s="49">
        <f t="shared" si="1"/>
        <v>8</v>
      </c>
      <c r="B135" s="42" t="s">
        <v>161</v>
      </c>
      <c r="C135" s="119">
        <v>761316</v>
      </c>
      <c r="D135" s="2"/>
      <c r="E135" s="2"/>
      <c r="F135" s="2"/>
      <c r="G135" s="2"/>
      <c r="H135" s="20"/>
    </row>
    <row r="136" spans="1:8" ht="38.25" customHeight="1">
      <c r="A136" s="49">
        <f t="shared" si="1"/>
        <v>9</v>
      </c>
      <c r="B136" s="82" t="s">
        <v>165</v>
      </c>
      <c r="C136" s="119">
        <v>2778986</v>
      </c>
      <c r="D136" s="2"/>
      <c r="E136" s="2"/>
      <c r="F136" s="2"/>
      <c r="G136" s="2"/>
      <c r="H136" s="20"/>
    </row>
    <row r="137" spans="1:8" ht="34.5" customHeight="1">
      <c r="A137" s="49">
        <f t="shared" si="1"/>
        <v>10</v>
      </c>
      <c r="B137" s="42" t="s">
        <v>166</v>
      </c>
      <c r="C137" s="119">
        <v>234127</v>
      </c>
      <c r="D137" s="2"/>
      <c r="E137" s="2"/>
      <c r="F137" s="2"/>
      <c r="G137" s="2"/>
      <c r="H137" s="20"/>
    </row>
    <row r="138" spans="1:8" ht="33" customHeight="1">
      <c r="A138" s="49">
        <f t="shared" si="1"/>
        <v>11</v>
      </c>
      <c r="B138" s="42" t="s">
        <v>167</v>
      </c>
      <c r="C138" s="119">
        <v>327740</v>
      </c>
      <c r="D138" s="2"/>
      <c r="E138" s="2"/>
      <c r="F138" s="2"/>
      <c r="G138" s="2"/>
      <c r="H138" s="20"/>
    </row>
    <row r="139" spans="1:8" ht="30" customHeight="1">
      <c r="A139" s="49">
        <f t="shared" si="1"/>
        <v>12</v>
      </c>
      <c r="B139" s="42" t="s">
        <v>168</v>
      </c>
      <c r="C139" s="119">
        <v>424009</v>
      </c>
      <c r="D139" s="2"/>
      <c r="E139" s="2"/>
      <c r="F139" s="2"/>
      <c r="G139" s="2"/>
      <c r="H139" s="20"/>
    </row>
    <row r="140" spans="1:8" ht="21.75" customHeight="1">
      <c r="A140" s="49">
        <f t="shared" si="1"/>
        <v>13</v>
      </c>
      <c r="B140" s="42" t="s">
        <v>169</v>
      </c>
      <c r="C140" s="119">
        <v>165000</v>
      </c>
      <c r="D140" s="2"/>
      <c r="E140" s="2"/>
      <c r="F140" s="2"/>
      <c r="G140" s="2"/>
      <c r="H140" s="20"/>
    </row>
    <row r="141" spans="1:8" ht="21" customHeight="1">
      <c r="A141" s="49">
        <f t="shared" si="1"/>
        <v>14</v>
      </c>
      <c r="B141" s="42" t="s">
        <v>170</v>
      </c>
      <c r="C141" s="119">
        <v>182508</v>
      </c>
      <c r="D141" s="2"/>
      <c r="E141" s="2"/>
      <c r="F141" s="2"/>
      <c r="G141" s="2"/>
      <c r="H141" s="20"/>
    </row>
    <row r="142" spans="1:8" ht="18" customHeight="1">
      <c r="A142" s="49">
        <f t="shared" si="1"/>
        <v>15</v>
      </c>
      <c r="B142" s="42" t="s">
        <v>171</v>
      </c>
      <c r="C142" s="119">
        <v>169408</v>
      </c>
      <c r="D142" s="2"/>
      <c r="E142" s="2"/>
      <c r="F142" s="2"/>
      <c r="G142" s="2"/>
      <c r="H142" s="20"/>
    </row>
    <row r="143" spans="1:8" ht="24.75" customHeight="1">
      <c r="A143" s="49">
        <f t="shared" si="1"/>
        <v>16</v>
      </c>
      <c r="B143" s="42" t="s">
        <v>286</v>
      </c>
      <c r="C143" s="119">
        <v>299658</v>
      </c>
      <c r="D143" s="2"/>
      <c r="E143" s="2"/>
      <c r="F143" s="2"/>
      <c r="G143" s="2"/>
      <c r="H143" s="20"/>
    </row>
    <row r="144" spans="1:8" ht="45" customHeight="1">
      <c r="A144" s="49">
        <f t="shared" si="1"/>
        <v>17</v>
      </c>
      <c r="B144" s="42" t="s">
        <v>172</v>
      </c>
      <c r="C144" s="119">
        <v>308531</v>
      </c>
      <c r="D144" s="2"/>
      <c r="E144" s="112"/>
      <c r="F144" s="2"/>
      <c r="G144" s="2"/>
      <c r="H144" s="20"/>
    </row>
    <row r="145" spans="1:8" ht="36" customHeight="1">
      <c r="A145" s="49">
        <f t="shared" si="1"/>
        <v>18</v>
      </c>
      <c r="B145" s="42" t="s">
        <v>271</v>
      </c>
      <c r="C145" s="119">
        <v>825459</v>
      </c>
      <c r="D145" s="2"/>
      <c r="E145" s="2"/>
      <c r="F145" s="2"/>
      <c r="G145" s="2"/>
      <c r="H145" s="20"/>
    </row>
    <row r="146" spans="1:8" ht="39" customHeight="1">
      <c r="A146" s="49">
        <f t="shared" si="1"/>
        <v>19</v>
      </c>
      <c r="B146" s="83" t="s">
        <v>173</v>
      </c>
      <c r="C146" s="119">
        <v>800913</v>
      </c>
      <c r="D146" s="2"/>
      <c r="E146" s="2"/>
      <c r="F146" s="2"/>
      <c r="G146" s="2"/>
      <c r="H146" s="20"/>
    </row>
    <row r="147" spans="1:8" ht="31.5">
      <c r="A147" s="49">
        <f t="shared" si="1"/>
        <v>20</v>
      </c>
      <c r="B147" s="42" t="s">
        <v>174</v>
      </c>
      <c r="C147" s="119">
        <v>699486.5</v>
      </c>
      <c r="D147" s="2"/>
      <c r="E147" s="2"/>
      <c r="F147" s="2"/>
      <c r="G147" s="2"/>
      <c r="H147" s="20"/>
    </row>
    <row r="148" spans="1:8" ht="31.5">
      <c r="A148" s="49">
        <f t="shared" si="1"/>
        <v>21</v>
      </c>
      <c r="B148" s="42" t="s">
        <v>175</v>
      </c>
      <c r="C148" s="119">
        <v>70898</v>
      </c>
      <c r="D148" s="2"/>
      <c r="E148" s="2"/>
      <c r="F148" s="2"/>
      <c r="G148" s="3"/>
      <c r="H148" s="20"/>
    </row>
    <row r="149" spans="1:8" ht="33" customHeight="1">
      <c r="A149" s="49">
        <f t="shared" si="1"/>
        <v>22</v>
      </c>
      <c r="B149" s="42" t="s">
        <v>176</v>
      </c>
      <c r="C149" s="119">
        <v>80066</v>
      </c>
      <c r="D149" s="2"/>
      <c r="E149" s="2"/>
      <c r="F149" s="19"/>
      <c r="G149" s="19"/>
      <c r="H149" s="23"/>
    </row>
    <row r="150" spans="1:8" ht="15.75">
      <c r="A150" s="49"/>
      <c r="B150" s="40" t="s">
        <v>100</v>
      </c>
      <c r="C150" s="41">
        <f>C128+C129+C130+C131+C132+C133+C134+C135+C136+C137+C138+C139+C140+C141+C142+C143+C144+C145+C146+C147+C148+C149</f>
        <v>15743528.5</v>
      </c>
      <c r="D150" s="2"/>
      <c r="E150" s="2"/>
      <c r="H150" s="24"/>
    </row>
    <row r="151" spans="1:8" ht="15.75">
      <c r="A151" s="366" t="s">
        <v>102</v>
      </c>
      <c r="B151" s="365"/>
      <c r="C151" s="367"/>
      <c r="D151" s="2"/>
      <c r="E151" s="3"/>
      <c r="F151" s="2"/>
      <c r="G151" s="2"/>
      <c r="H151" s="20"/>
    </row>
    <row r="152" spans="1:8" ht="17.25" customHeight="1">
      <c r="A152" s="84">
        <v>1</v>
      </c>
      <c r="B152" s="38" t="s">
        <v>200</v>
      </c>
      <c r="C152" s="148">
        <v>2066911</v>
      </c>
      <c r="D152" s="109"/>
      <c r="E152" s="50"/>
      <c r="F152" s="2"/>
      <c r="G152" s="2"/>
      <c r="H152" s="20"/>
    </row>
    <row r="153" spans="1:8" ht="15.75" customHeight="1">
      <c r="A153" s="60"/>
      <c r="B153" s="86" t="s">
        <v>199</v>
      </c>
      <c r="C153" s="61">
        <f>C152</f>
        <v>2066911</v>
      </c>
      <c r="D153" s="87"/>
      <c r="E153" s="88"/>
      <c r="F153" s="2"/>
      <c r="G153" s="2"/>
      <c r="H153" s="20"/>
    </row>
    <row r="154" spans="1:8" ht="33.75" customHeight="1">
      <c r="A154" s="366" t="s">
        <v>103</v>
      </c>
      <c r="B154" s="365"/>
      <c r="C154" s="367"/>
      <c r="D154" s="2"/>
      <c r="E154" s="2"/>
      <c r="F154" s="2"/>
      <c r="G154" s="2"/>
      <c r="H154" s="20"/>
    </row>
    <row r="155" spans="1:8" ht="31.5">
      <c r="A155" s="30">
        <v>1</v>
      </c>
      <c r="B155" s="53" t="s">
        <v>186</v>
      </c>
      <c r="C155" s="137">
        <v>500000</v>
      </c>
      <c r="D155" s="2"/>
      <c r="E155" s="2"/>
      <c r="F155" s="2"/>
      <c r="G155" s="2"/>
      <c r="H155" s="20"/>
    </row>
    <row r="156" spans="1:8" ht="31.5">
      <c r="A156" s="49">
        <v>2</v>
      </c>
      <c r="B156" s="38" t="s">
        <v>235</v>
      </c>
      <c r="C156" s="94">
        <v>309210</v>
      </c>
      <c r="D156" s="2"/>
      <c r="E156" s="2"/>
      <c r="F156" s="2"/>
      <c r="G156" s="2"/>
      <c r="H156" s="20"/>
    </row>
    <row r="157" spans="1:8" ht="33" customHeight="1">
      <c r="A157" s="49">
        <v>3</v>
      </c>
      <c r="B157" s="38" t="s">
        <v>191</v>
      </c>
      <c r="C157" s="136">
        <v>105267</v>
      </c>
      <c r="D157" s="2"/>
      <c r="E157" s="2"/>
      <c r="F157" s="2"/>
      <c r="G157" s="2"/>
      <c r="H157" s="20"/>
    </row>
    <row r="158" spans="1:8" ht="15.75">
      <c r="A158" s="49"/>
      <c r="B158" s="40" t="s">
        <v>100</v>
      </c>
      <c r="C158" s="41">
        <f>C155+C156+C157</f>
        <v>914477</v>
      </c>
      <c r="D158" s="2"/>
      <c r="E158" s="2"/>
      <c r="F158" s="2"/>
      <c r="G158" s="5"/>
      <c r="H158" s="20"/>
    </row>
    <row r="159" spans="1:8" ht="15.75">
      <c r="A159" s="366" t="s">
        <v>101</v>
      </c>
      <c r="B159" s="365"/>
      <c r="C159" s="367"/>
      <c r="D159" s="2"/>
      <c r="E159" s="2"/>
      <c r="F159" s="2"/>
      <c r="G159" s="6"/>
      <c r="H159" s="20"/>
    </row>
    <row r="160" spans="1:8" ht="31.5">
      <c r="A160" s="56">
        <v>1</v>
      </c>
      <c r="B160" s="38" t="s">
        <v>122</v>
      </c>
      <c r="C160" s="93">
        <v>230656</v>
      </c>
      <c r="D160" s="2"/>
      <c r="E160" s="2"/>
      <c r="F160" s="2"/>
      <c r="G160" s="6"/>
      <c r="H160" s="20"/>
    </row>
    <row r="161" spans="1:8" ht="22.5" customHeight="1">
      <c r="A161" s="30"/>
      <c r="B161" s="52" t="s">
        <v>100</v>
      </c>
      <c r="C161" s="43">
        <f>C160</f>
        <v>230656</v>
      </c>
      <c r="D161" s="2"/>
      <c r="E161" s="2"/>
      <c r="F161" s="2"/>
      <c r="G161" s="6"/>
      <c r="H161" s="20"/>
    </row>
    <row r="162" spans="1:8" ht="15.75">
      <c r="A162" s="366" t="s">
        <v>106</v>
      </c>
      <c r="B162" s="365"/>
      <c r="C162" s="367"/>
      <c r="D162" s="2"/>
      <c r="E162" s="2"/>
      <c r="F162" s="97"/>
      <c r="G162" s="5"/>
      <c r="H162" s="20"/>
    </row>
    <row r="163" spans="1:8" ht="15.75" customHeight="1">
      <c r="A163" s="56">
        <v>1</v>
      </c>
      <c r="B163" s="42" t="s">
        <v>215</v>
      </c>
      <c r="C163" s="130">
        <v>1285157</v>
      </c>
      <c r="D163" s="2"/>
      <c r="E163" s="2"/>
      <c r="F163" s="2"/>
      <c r="G163" s="2"/>
      <c r="H163" s="20"/>
    </row>
    <row r="164" spans="1:8" ht="30.75" customHeight="1">
      <c r="A164" s="56">
        <v>2</v>
      </c>
      <c r="B164" s="42" t="s">
        <v>249</v>
      </c>
      <c r="C164" s="130">
        <v>379725</v>
      </c>
      <c r="D164" s="2"/>
      <c r="E164" s="2"/>
      <c r="F164" s="2"/>
      <c r="G164" s="2"/>
      <c r="H164" s="20"/>
    </row>
    <row r="165" spans="1:8" ht="19.5" customHeight="1">
      <c r="A165" s="30"/>
      <c r="B165" s="52" t="s">
        <v>100</v>
      </c>
      <c r="C165" s="43">
        <f>C163+C164</f>
        <v>1664882</v>
      </c>
      <c r="D165" s="2"/>
      <c r="E165" s="2"/>
      <c r="F165" s="2"/>
      <c r="G165" s="2"/>
      <c r="H165" s="20"/>
    </row>
    <row r="166" spans="1:8" ht="24" customHeight="1">
      <c r="A166" s="368" t="s">
        <v>112</v>
      </c>
      <c r="B166" s="369"/>
      <c r="C166" s="370"/>
      <c r="D166" s="2"/>
      <c r="E166" s="2"/>
      <c r="F166" s="2"/>
      <c r="G166" s="2"/>
      <c r="H166" s="20"/>
    </row>
    <row r="167" spans="1:8" ht="30.75" customHeight="1">
      <c r="A167" s="91"/>
      <c r="B167" s="38" t="s">
        <v>259</v>
      </c>
      <c r="C167" s="126">
        <v>3645367</v>
      </c>
      <c r="D167" s="2"/>
      <c r="E167" s="2"/>
      <c r="F167" s="2"/>
      <c r="G167" s="2"/>
      <c r="H167" s="20"/>
    </row>
    <row r="168" spans="1:8" ht="22.5" customHeight="1">
      <c r="A168" s="30">
        <v>1</v>
      </c>
      <c r="B168" s="42" t="s">
        <v>216</v>
      </c>
      <c r="C168" s="93">
        <v>451111</v>
      </c>
      <c r="D168" s="2"/>
      <c r="E168" s="2"/>
      <c r="F168" s="2"/>
      <c r="G168" s="2"/>
      <c r="H168" s="20"/>
    </row>
    <row r="169" spans="1:8" ht="32.25" customHeight="1">
      <c r="A169" s="30">
        <v>2</v>
      </c>
      <c r="B169" s="38" t="s">
        <v>214</v>
      </c>
      <c r="C169" s="93">
        <v>1592673</v>
      </c>
      <c r="D169" s="2"/>
      <c r="E169" s="2"/>
      <c r="F169" s="2"/>
      <c r="G169" s="2"/>
      <c r="H169" s="20"/>
    </row>
    <row r="170" spans="1:8" ht="22.5" customHeight="1">
      <c r="A170" s="30">
        <v>3</v>
      </c>
      <c r="B170" s="42" t="s">
        <v>217</v>
      </c>
      <c r="C170" s="93">
        <v>404000</v>
      </c>
      <c r="D170" s="2"/>
      <c r="E170" s="2"/>
      <c r="F170" s="2"/>
      <c r="G170" s="2"/>
      <c r="H170" s="20"/>
    </row>
    <row r="171" spans="1:8" ht="15.75">
      <c r="A171" s="30">
        <v>6</v>
      </c>
      <c r="B171" s="42" t="s">
        <v>218</v>
      </c>
      <c r="C171" s="98">
        <v>352143</v>
      </c>
      <c r="D171" s="2"/>
      <c r="E171" s="2"/>
      <c r="F171" s="2"/>
      <c r="G171" s="2"/>
      <c r="H171" s="20"/>
    </row>
    <row r="172" spans="1:8" ht="15.75" customHeight="1">
      <c r="A172" s="30">
        <v>7</v>
      </c>
      <c r="B172" s="42" t="s">
        <v>219</v>
      </c>
      <c r="C172" s="98">
        <v>953650</v>
      </c>
      <c r="D172" s="2"/>
      <c r="E172" s="2"/>
      <c r="F172" s="2"/>
      <c r="G172" s="2"/>
      <c r="H172" s="20"/>
    </row>
    <row r="173" spans="1:8" ht="27" customHeight="1">
      <c r="A173" s="30">
        <v>8</v>
      </c>
      <c r="B173" s="42" t="s">
        <v>220</v>
      </c>
      <c r="C173" s="98">
        <v>775950</v>
      </c>
      <c r="D173" s="2"/>
      <c r="E173" s="2"/>
      <c r="F173" s="2"/>
      <c r="G173" s="2"/>
      <c r="H173" s="20"/>
    </row>
    <row r="174" spans="1:8" ht="15.75">
      <c r="A174" s="30"/>
      <c r="B174" s="40" t="s">
        <v>100</v>
      </c>
      <c r="C174" s="43">
        <f>C167+C168+C169+C170+C171+C172+C173</f>
        <v>8174894</v>
      </c>
      <c r="D174" s="2"/>
      <c r="E174" s="2"/>
      <c r="F174" s="2"/>
      <c r="G174" s="2"/>
      <c r="H174" s="20"/>
    </row>
    <row r="175" spans="1:8" ht="15.75">
      <c r="A175" s="368" t="s">
        <v>117</v>
      </c>
      <c r="B175" s="369"/>
      <c r="C175" s="370"/>
      <c r="D175" s="2"/>
      <c r="E175" s="2"/>
      <c r="F175" s="2"/>
      <c r="G175" s="2"/>
      <c r="H175" s="20"/>
    </row>
    <row r="176" spans="1:8" ht="23.25" customHeight="1">
      <c r="A176" s="49">
        <v>1</v>
      </c>
      <c r="B176" s="38" t="s">
        <v>244</v>
      </c>
      <c r="C176" s="122">
        <v>1029018</v>
      </c>
      <c r="D176" s="2"/>
      <c r="E176" s="2"/>
      <c r="F176" s="2"/>
      <c r="G176" s="2"/>
      <c r="H176" s="20"/>
    </row>
    <row r="177" spans="1:8" ht="18" customHeight="1">
      <c r="A177" s="30"/>
      <c r="B177" s="40" t="s">
        <v>100</v>
      </c>
      <c r="C177" s="43">
        <f>C176</f>
        <v>1029018</v>
      </c>
      <c r="D177" s="2"/>
      <c r="E177" s="2"/>
      <c r="F177" s="2"/>
      <c r="G177" s="2"/>
      <c r="H177" s="20"/>
    </row>
    <row r="178" spans="1:8" ht="25.5" customHeight="1">
      <c r="A178" s="366" t="s">
        <v>118</v>
      </c>
      <c r="B178" s="365"/>
      <c r="C178" s="367"/>
      <c r="D178" s="2"/>
      <c r="E178" s="2"/>
      <c r="F178" s="2"/>
      <c r="G178" s="2"/>
      <c r="H178" s="20"/>
    </row>
    <row r="179" spans="1:8" ht="15.75">
      <c r="A179" s="30">
        <v>1</v>
      </c>
      <c r="B179" s="38" t="s">
        <v>178</v>
      </c>
      <c r="C179" s="93">
        <v>2197487</v>
      </c>
      <c r="D179" s="2"/>
      <c r="E179" s="2"/>
      <c r="F179" s="2"/>
      <c r="G179" s="2"/>
      <c r="H179" s="20"/>
    </row>
    <row r="180" spans="1:8" ht="30.75" customHeight="1">
      <c r="A180" s="30">
        <v>2</v>
      </c>
      <c r="B180" s="38" t="s">
        <v>179</v>
      </c>
      <c r="C180" s="93">
        <v>3549909</v>
      </c>
      <c r="D180" s="2"/>
      <c r="E180" s="2"/>
      <c r="F180" s="2"/>
      <c r="G180" s="2"/>
      <c r="H180" s="20"/>
    </row>
    <row r="181" spans="1:8" ht="27" customHeight="1">
      <c r="A181" s="30">
        <v>3</v>
      </c>
      <c r="B181" s="38" t="s">
        <v>180</v>
      </c>
      <c r="C181" s="93">
        <v>1252642</v>
      </c>
      <c r="D181" s="2"/>
      <c r="E181" s="2"/>
      <c r="F181" s="2"/>
      <c r="G181" s="2"/>
      <c r="H181" s="20"/>
    </row>
    <row r="182" spans="1:8" ht="17.25" customHeight="1">
      <c r="A182" s="30"/>
      <c r="B182" s="40" t="s">
        <v>100</v>
      </c>
      <c r="C182" s="43">
        <f>C179+C180+C181</f>
        <v>7000038</v>
      </c>
      <c r="D182" s="2"/>
      <c r="E182" s="2"/>
      <c r="F182" s="2"/>
      <c r="G182" s="2"/>
      <c r="H182" s="20"/>
    </row>
    <row r="183" spans="1:8" ht="15.75">
      <c r="A183" s="30"/>
      <c r="B183" s="57" t="s">
        <v>104</v>
      </c>
      <c r="C183" s="58"/>
      <c r="D183" s="2"/>
      <c r="E183" s="2"/>
      <c r="F183" s="2"/>
      <c r="G183" s="2"/>
      <c r="H183" s="20"/>
    </row>
    <row r="184" spans="1:8" ht="24" customHeight="1">
      <c r="A184" s="60">
        <v>1</v>
      </c>
      <c r="B184" s="38" t="s">
        <v>208</v>
      </c>
      <c r="C184" s="95">
        <v>1060000</v>
      </c>
      <c r="D184" s="2"/>
      <c r="E184" s="2"/>
      <c r="F184" s="2"/>
      <c r="G184" s="2"/>
      <c r="H184" s="20"/>
    </row>
    <row r="185" spans="1:8" ht="21" customHeight="1">
      <c r="A185" s="60">
        <v>2</v>
      </c>
      <c r="B185" s="53" t="s">
        <v>209</v>
      </c>
      <c r="C185" s="93">
        <v>1170000</v>
      </c>
      <c r="D185" s="2"/>
      <c r="E185" s="2"/>
      <c r="F185" s="2"/>
      <c r="G185" s="2"/>
      <c r="H185" s="20"/>
    </row>
    <row r="186" spans="1:8" ht="27.75" customHeight="1">
      <c r="A186" s="60"/>
      <c r="B186" s="40" t="s">
        <v>100</v>
      </c>
      <c r="C186" s="61">
        <f>C184+C185</f>
        <v>2230000</v>
      </c>
      <c r="D186" s="2"/>
      <c r="E186" s="2"/>
      <c r="F186" s="2"/>
      <c r="G186" s="2"/>
      <c r="H186" s="20"/>
    </row>
    <row r="187" spans="1:8" ht="36" customHeight="1">
      <c r="A187" s="368" t="s">
        <v>105</v>
      </c>
      <c r="B187" s="369"/>
      <c r="C187" s="370"/>
      <c r="D187" s="2"/>
      <c r="E187" s="2"/>
      <c r="F187" s="2"/>
      <c r="G187" s="2"/>
      <c r="H187" s="20"/>
    </row>
    <row r="188" spans="1:8" ht="20.25" customHeight="1">
      <c r="A188" s="49">
        <v>1</v>
      </c>
      <c r="B188" s="38" t="s">
        <v>221</v>
      </c>
      <c r="C188" s="122">
        <v>2227402</v>
      </c>
      <c r="D188" s="2"/>
      <c r="E188" s="2"/>
      <c r="F188" s="2"/>
      <c r="G188" s="2"/>
      <c r="H188" s="20"/>
    </row>
    <row r="189" spans="1:8" ht="15.75">
      <c r="A189" s="49">
        <v>2</v>
      </c>
      <c r="B189" s="38" t="s">
        <v>223</v>
      </c>
      <c r="C189" s="99">
        <v>488560</v>
      </c>
      <c r="D189" s="2"/>
      <c r="E189" s="2"/>
      <c r="F189" s="2"/>
      <c r="G189" s="2"/>
      <c r="H189" s="20"/>
    </row>
    <row r="190" spans="1:8" ht="31.5">
      <c r="A190" s="49">
        <v>3</v>
      </c>
      <c r="B190" s="38" t="s">
        <v>224</v>
      </c>
      <c r="C190" s="94">
        <v>869355</v>
      </c>
      <c r="D190" s="2"/>
      <c r="E190" s="2"/>
      <c r="F190" s="2"/>
      <c r="G190" s="2"/>
      <c r="H190" s="20"/>
    </row>
    <row r="191" spans="1:8" ht="26.25" customHeight="1">
      <c r="A191" s="49">
        <v>4</v>
      </c>
      <c r="B191" s="38" t="s">
        <v>245</v>
      </c>
      <c r="C191" s="99">
        <v>137281</v>
      </c>
      <c r="D191" s="2"/>
      <c r="E191" s="2"/>
      <c r="F191" s="2"/>
      <c r="G191" s="2"/>
      <c r="H191" s="20"/>
    </row>
    <row r="192" spans="1:8" ht="15.75" customHeight="1">
      <c r="A192" s="49"/>
      <c r="B192" s="40" t="s">
        <v>100</v>
      </c>
      <c r="C192" s="41">
        <f>C188+C189+C190+C191</f>
        <v>3722598</v>
      </c>
      <c r="D192" s="2"/>
      <c r="E192" s="2"/>
      <c r="F192" s="2"/>
      <c r="G192" s="2"/>
      <c r="H192" s="20"/>
    </row>
    <row r="193" spans="1:8" ht="15.75">
      <c r="A193" s="366" t="s">
        <v>119</v>
      </c>
      <c r="B193" s="365"/>
      <c r="C193" s="367"/>
      <c r="D193" s="2"/>
      <c r="E193" s="2"/>
      <c r="F193" s="3"/>
      <c r="G193" s="3"/>
      <c r="H193" s="20"/>
    </row>
    <row r="194" spans="1:8" ht="28.5" customHeight="1">
      <c r="A194" s="30">
        <v>1</v>
      </c>
      <c r="B194" s="38" t="s">
        <v>222</v>
      </c>
      <c r="C194" s="123">
        <v>2388221</v>
      </c>
      <c r="D194" s="2"/>
      <c r="E194" s="2"/>
      <c r="F194" s="2"/>
      <c r="G194" s="3"/>
      <c r="H194" s="20"/>
    </row>
    <row r="195" spans="1:8" ht="15.75" customHeight="1">
      <c r="A195" s="30">
        <v>2</v>
      </c>
      <c r="B195" s="38" t="s">
        <v>197</v>
      </c>
      <c r="C195" s="138">
        <v>991797</v>
      </c>
      <c r="D195" s="2"/>
      <c r="E195" s="2"/>
      <c r="F195" s="2"/>
      <c r="G195" s="3"/>
      <c r="H195" s="20"/>
    </row>
    <row r="196" spans="1:8" ht="15.75" customHeight="1" thickBot="1">
      <c r="A196" s="49"/>
      <c r="B196" s="40" t="s">
        <v>100</v>
      </c>
      <c r="C196" s="41">
        <f>C194+C195</f>
        <v>3380018</v>
      </c>
      <c r="D196" s="2"/>
      <c r="E196" s="3"/>
      <c r="F196" s="2"/>
      <c r="G196" s="5"/>
      <c r="H196" s="20"/>
    </row>
    <row r="197" spans="1:8" ht="39" customHeight="1" thickBot="1">
      <c r="A197" s="70"/>
      <c r="B197" s="45" t="s">
        <v>141</v>
      </c>
      <c r="C197" s="46">
        <f>C150+C153+C158+C161+C165+C174+C177+C182+C186+C192+C196</f>
        <v>46157020.5</v>
      </c>
      <c r="D197" s="2"/>
      <c r="E197" s="3"/>
      <c r="F197" s="2"/>
      <c r="G197" s="5"/>
      <c r="H197" s="20"/>
    </row>
    <row r="198" spans="1:8" ht="32.25" customHeight="1">
      <c r="A198" s="374" t="s">
        <v>123</v>
      </c>
      <c r="B198" s="375"/>
      <c r="C198" s="376"/>
      <c r="D198" s="2"/>
      <c r="E198" s="3"/>
      <c r="F198" s="2"/>
      <c r="G198" s="5"/>
      <c r="H198" s="20"/>
    </row>
    <row r="199" spans="1:8" ht="21.75" customHeight="1">
      <c r="A199" s="380" t="s">
        <v>125</v>
      </c>
      <c r="B199" s="369"/>
      <c r="C199" s="369"/>
      <c r="D199" s="369"/>
      <c r="E199" s="381"/>
      <c r="F199" s="2"/>
      <c r="G199" s="5"/>
      <c r="H199" s="20"/>
    </row>
    <row r="200" spans="1:8" ht="36" customHeight="1">
      <c r="A200" s="30">
        <v>1</v>
      </c>
      <c r="B200" s="87" t="s">
        <v>126</v>
      </c>
      <c r="C200" s="125">
        <v>317360</v>
      </c>
      <c r="D200" s="2"/>
      <c r="E200" s="2"/>
      <c r="F200" s="2"/>
      <c r="G200" s="5"/>
      <c r="H200" s="20"/>
    </row>
    <row r="201" spans="1:8" ht="36" customHeight="1">
      <c r="A201" s="30">
        <v>2</v>
      </c>
      <c r="B201" s="87" t="s">
        <v>238</v>
      </c>
      <c r="C201" s="125">
        <v>512804</v>
      </c>
      <c r="D201" s="2"/>
      <c r="E201" s="2"/>
      <c r="F201" s="2"/>
      <c r="G201" s="5"/>
      <c r="H201" s="20"/>
    </row>
    <row r="202" spans="1:8" ht="31.5">
      <c r="A202" s="30">
        <v>3</v>
      </c>
      <c r="B202" s="87" t="s">
        <v>127</v>
      </c>
      <c r="C202" s="125">
        <v>214092</v>
      </c>
      <c r="D202" s="2"/>
      <c r="E202" s="2"/>
      <c r="F202" s="2"/>
      <c r="G202" s="5"/>
      <c r="H202" s="20"/>
    </row>
    <row r="203" spans="1:8" ht="31.5">
      <c r="A203" s="30">
        <v>4</v>
      </c>
      <c r="B203" s="87" t="s">
        <v>128</v>
      </c>
      <c r="C203" s="125">
        <v>521474</v>
      </c>
      <c r="D203" s="2"/>
      <c r="E203" s="2"/>
      <c r="F203" s="2"/>
      <c r="G203" s="5"/>
      <c r="H203" s="20"/>
    </row>
    <row r="204" spans="1:8" ht="35.25" customHeight="1">
      <c r="A204" s="30">
        <v>4</v>
      </c>
      <c r="B204" s="87" t="s">
        <v>133</v>
      </c>
      <c r="C204" s="125">
        <v>636384</v>
      </c>
      <c r="D204" s="2"/>
      <c r="E204" s="2"/>
      <c r="F204" s="2"/>
      <c r="G204" s="5"/>
      <c r="H204" s="20"/>
    </row>
    <row r="205" spans="1:8" ht="15.75">
      <c r="A205" s="30"/>
      <c r="B205" s="52" t="s">
        <v>100</v>
      </c>
      <c r="C205" s="43">
        <f>C200+C201+C202+C203+C204</f>
        <v>2202114</v>
      </c>
      <c r="D205" s="2"/>
      <c r="E205" s="2"/>
      <c r="F205" s="2"/>
      <c r="G205" s="5"/>
      <c r="H205" s="20"/>
    </row>
    <row r="206" spans="1:8" ht="15.75">
      <c r="A206" s="371" t="s">
        <v>129</v>
      </c>
      <c r="B206" s="372"/>
      <c r="C206" s="372"/>
      <c r="D206" s="372"/>
      <c r="E206" s="373"/>
      <c r="F206" s="2"/>
      <c r="G206" s="5"/>
      <c r="H206" s="20"/>
    </row>
    <row r="207" spans="1:8" ht="36" customHeight="1">
      <c r="A207" s="30"/>
      <c r="B207" s="87" t="s">
        <v>130</v>
      </c>
      <c r="C207" s="125">
        <v>440699</v>
      </c>
      <c r="D207" s="2"/>
      <c r="E207" s="2"/>
      <c r="F207" s="2"/>
      <c r="G207" s="5"/>
      <c r="H207" s="20"/>
    </row>
    <row r="208" spans="1:8" ht="15.75">
      <c r="A208" s="30"/>
      <c r="B208" s="52" t="s">
        <v>100</v>
      </c>
      <c r="C208" s="43">
        <f>C207</f>
        <v>440699</v>
      </c>
      <c r="D208" s="2"/>
      <c r="E208" s="2"/>
      <c r="F208" s="2"/>
      <c r="G208" s="5"/>
      <c r="H208" s="20"/>
    </row>
    <row r="209" spans="1:8" ht="15.75">
      <c r="A209" s="371" t="s">
        <v>131</v>
      </c>
      <c r="B209" s="372"/>
      <c r="C209" s="372"/>
      <c r="D209" s="372"/>
      <c r="E209" s="373"/>
      <c r="F209" s="2"/>
      <c r="G209" s="5"/>
      <c r="H209" s="20"/>
    </row>
    <row r="210" spans="1:8" ht="19.5" customHeight="1">
      <c r="A210" s="30"/>
      <c r="B210" s="87" t="s">
        <v>132</v>
      </c>
      <c r="C210" s="125">
        <v>401000</v>
      </c>
      <c r="D210" s="2"/>
      <c r="E210" s="2"/>
      <c r="F210" s="2"/>
      <c r="G210" s="5"/>
      <c r="H210" s="20"/>
    </row>
    <row r="211" spans="1:8" ht="27" customHeight="1">
      <c r="A211" s="30"/>
      <c r="B211" s="52" t="s">
        <v>100</v>
      </c>
      <c r="C211" s="43">
        <f>C210</f>
        <v>401000</v>
      </c>
      <c r="D211" s="2"/>
      <c r="E211" s="2"/>
      <c r="F211" s="2"/>
      <c r="G211" s="5"/>
      <c r="H211" s="20"/>
    </row>
    <row r="212" spans="1:8" ht="27" customHeight="1">
      <c r="A212" s="364" t="s">
        <v>135</v>
      </c>
      <c r="B212" s="365"/>
      <c r="C212" s="365"/>
      <c r="D212" s="128"/>
      <c r="E212" s="129"/>
      <c r="F212" s="2"/>
      <c r="G212" s="5"/>
      <c r="H212" s="20"/>
    </row>
    <row r="213" spans="1:8" ht="15.75">
      <c r="A213" s="30">
        <v>1</v>
      </c>
      <c r="B213" s="87" t="s">
        <v>136</v>
      </c>
      <c r="C213" s="130">
        <v>75000</v>
      </c>
      <c r="D213" s="2"/>
      <c r="E213" s="2"/>
      <c r="F213" s="2"/>
      <c r="G213" s="5"/>
      <c r="H213" s="20"/>
    </row>
    <row r="214" spans="1:8" ht="21" customHeight="1">
      <c r="A214" s="30">
        <v>2</v>
      </c>
      <c r="B214" s="87" t="s">
        <v>137</v>
      </c>
      <c r="C214" s="130">
        <v>1627031</v>
      </c>
      <c r="D214" s="2"/>
      <c r="E214" s="2"/>
      <c r="F214" s="2"/>
      <c r="G214" s="3"/>
      <c r="H214" s="20"/>
    </row>
    <row r="215" spans="1:8" ht="34.5" customHeight="1">
      <c r="A215" s="30">
        <v>3</v>
      </c>
      <c r="B215" s="87" t="s">
        <v>138</v>
      </c>
      <c r="C215" s="130">
        <v>902504</v>
      </c>
      <c r="D215" s="2"/>
      <c r="E215" s="2"/>
      <c r="F215" s="8"/>
      <c r="G215" s="8"/>
      <c r="H215" s="22"/>
    </row>
    <row r="216" spans="1:8" ht="17.25" customHeight="1" thickBot="1">
      <c r="A216" s="30"/>
      <c r="B216" s="52" t="s">
        <v>100</v>
      </c>
      <c r="C216" s="43">
        <f>C213+C214+C215</f>
        <v>2604535</v>
      </c>
      <c r="D216" s="2"/>
      <c r="E216" s="2"/>
      <c r="F216" s="2"/>
      <c r="G216" s="2"/>
      <c r="H216" s="20"/>
    </row>
    <row r="217" spans="1:8" ht="16.5" thickBot="1">
      <c r="A217" s="70"/>
      <c r="B217" s="45" t="s">
        <v>148</v>
      </c>
      <c r="C217" s="46">
        <f>C205+C208+C211+C216</f>
        <v>5648348</v>
      </c>
      <c r="D217" s="2"/>
      <c r="E217" s="3"/>
      <c r="F217" s="2"/>
      <c r="G217" s="2"/>
      <c r="H217" s="20"/>
    </row>
    <row r="218" spans="1:8" ht="18" thickBot="1">
      <c r="A218" s="76"/>
      <c r="B218" s="89" t="s">
        <v>113</v>
      </c>
      <c r="C218" s="73">
        <f>C197+C217</f>
        <v>51805368.5</v>
      </c>
      <c r="D218" s="7"/>
      <c r="E218" s="8"/>
    </row>
    <row r="219" spans="1:8" ht="17.25" thickBot="1">
      <c r="A219" s="352" t="s">
        <v>147</v>
      </c>
      <c r="B219" s="353"/>
      <c r="C219" s="90">
        <f>C123+C218</f>
        <v>154999999.5</v>
      </c>
      <c r="D219" s="2"/>
      <c r="E219" s="2"/>
    </row>
    <row r="220" spans="1:8" ht="15.75">
      <c r="A220" s="363"/>
      <c r="B220" s="363"/>
      <c r="C220" s="363"/>
      <c r="D220" s="2"/>
      <c r="E220" s="2"/>
    </row>
    <row r="221" spans="1:8" ht="15.75">
      <c r="A221" s="9"/>
      <c r="B221" s="9"/>
      <c r="C221" s="9"/>
      <c r="D221" s="2"/>
      <c r="E221" s="2"/>
    </row>
    <row r="222" spans="1:8" ht="15.75">
      <c r="A222" s="9"/>
      <c r="B222" s="9"/>
      <c r="C222" s="9"/>
      <c r="D222" s="2"/>
      <c r="E222" s="2"/>
    </row>
    <row r="223" spans="1:8" ht="15.75">
      <c r="A223" s="9"/>
      <c r="B223" s="9"/>
      <c r="C223" s="9"/>
      <c r="D223" s="2"/>
      <c r="E223" s="2"/>
    </row>
    <row r="224" spans="1:8" ht="15.75">
      <c r="A224" s="9"/>
      <c r="B224" s="9"/>
      <c r="C224" s="9"/>
      <c r="D224" s="2"/>
      <c r="E224" s="2"/>
    </row>
    <row r="225" spans="1:5" ht="15.75">
      <c r="A225" s="9"/>
      <c r="B225" s="9"/>
      <c r="C225" s="9"/>
      <c r="D225" s="2"/>
      <c r="E225" s="2"/>
    </row>
    <row r="226" spans="1:5" ht="15.75">
      <c r="A226" s="9"/>
      <c r="B226" s="9"/>
      <c r="C226" s="9"/>
      <c r="D226" s="2"/>
      <c r="E226" s="2"/>
    </row>
    <row r="227" spans="1:5" ht="15.75">
      <c r="A227" s="9"/>
      <c r="B227" s="9"/>
      <c r="C227" s="9"/>
      <c r="D227" s="2"/>
      <c r="E227" s="2"/>
    </row>
    <row r="228" spans="1:5" ht="15.75">
      <c r="A228" s="9"/>
      <c r="B228" s="9"/>
      <c r="C228" s="9"/>
      <c r="D228" s="2"/>
      <c r="E228" s="2"/>
    </row>
    <row r="229" spans="1:5" ht="15.75">
      <c r="A229" s="9"/>
      <c r="B229" s="9"/>
      <c r="C229" s="9"/>
      <c r="D229" s="2"/>
      <c r="E229" s="2"/>
    </row>
    <row r="230" spans="1:5" ht="15.75">
      <c r="A230" s="9"/>
      <c r="B230" s="9"/>
      <c r="C230" s="9"/>
      <c r="D230" s="2"/>
      <c r="E230" s="2"/>
    </row>
    <row r="231" spans="1:5" ht="15.75">
      <c r="A231" s="9"/>
      <c r="B231" s="9"/>
      <c r="C231" s="9"/>
      <c r="D231" s="2"/>
      <c r="E231" s="2"/>
    </row>
    <row r="232" spans="1:5" ht="15.75">
      <c r="A232" s="9"/>
      <c r="B232" s="9"/>
      <c r="C232" s="9"/>
      <c r="D232" s="2"/>
      <c r="E232" s="2"/>
    </row>
    <row r="233" spans="1:5" ht="15.75">
      <c r="A233" s="9"/>
      <c r="B233" s="9"/>
      <c r="C233" s="9"/>
      <c r="D233" s="2"/>
      <c r="E233" s="2"/>
    </row>
    <row r="234" spans="1:5" ht="15.75">
      <c r="A234" s="9"/>
      <c r="B234" s="9"/>
      <c r="C234" s="9"/>
      <c r="D234" s="2"/>
      <c r="E234" s="2"/>
    </row>
    <row r="235" spans="1:5" ht="15.75">
      <c r="A235" s="9"/>
      <c r="B235" s="9"/>
      <c r="C235" s="9"/>
      <c r="D235" s="2"/>
      <c r="E235" s="2"/>
    </row>
    <row r="236" spans="1:5" ht="15.75">
      <c r="A236" s="9"/>
      <c r="B236" s="9"/>
      <c r="C236" s="9"/>
      <c r="D236" s="2"/>
      <c r="E236" s="2"/>
    </row>
    <row r="237" spans="1:5" ht="15.75">
      <c r="A237" s="9"/>
      <c r="B237" s="9"/>
      <c r="C237" s="9"/>
      <c r="D237" s="2"/>
      <c r="E237" s="2"/>
    </row>
    <row r="238" spans="1:5" ht="15.75">
      <c r="A238" s="115"/>
      <c r="B238" s="9"/>
      <c r="C238" s="9"/>
      <c r="D238" s="2"/>
      <c r="E238" s="2"/>
    </row>
    <row r="239" spans="1:5" ht="18.75">
      <c r="A239" s="115"/>
      <c r="B239" s="158" t="s">
        <v>268</v>
      </c>
      <c r="C239" s="9"/>
      <c r="D239" s="2"/>
      <c r="E239" s="2"/>
    </row>
    <row r="240" spans="1:5" ht="18.75">
      <c r="A240" s="115"/>
      <c r="B240" s="158"/>
      <c r="C240" s="9"/>
      <c r="D240" s="2"/>
      <c r="E240" s="2"/>
    </row>
    <row r="241" spans="1:5" ht="15.75">
      <c r="A241" s="60"/>
      <c r="B241" s="38"/>
      <c r="C241" s="38"/>
      <c r="D241" s="2"/>
      <c r="E241" s="2"/>
    </row>
    <row r="242" spans="1:5" ht="16.5" thickBot="1">
      <c r="A242" s="161">
        <v>32</v>
      </c>
      <c r="B242" s="162" t="s">
        <v>257</v>
      </c>
      <c r="C242" s="163">
        <f>C149+C148+C147+C146+C145+C144+C143+C142+C141+C140+C139+C138+C137+C136+C135+C134+C133+C132+C131+C130+C129+C128+C45+C44+C43+C42+C41+C40+C39+C38+C37+C36</f>
        <v>41704997.5</v>
      </c>
      <c r="D242" s="2"/>
      <c r="E242" s="2"/>
    </row>
    <row r="243" spans="1:5" ht="15.75" thickBot="1">
      <c r="A243" s="116">
        <v>14</v>
      </c>
      <c r="B243" s="113" t="s">
        <v>256</v>
      </c>
      <c r="C243" s="114">
        <f>C190+C185+C184+C181+C180+C179+C170+C169+C168+C160+C156+C66+C55+C48</f>
        <v>19687043</v>
      </c>
    </row>
    <row r="244" spans="1:5" ht="15.75" thickBot="1">
      <c r="A244" s="116">
        <v>6</v>
      </c>
      <c r="B244" s="113" t="s">
        <v>258</v>
      </c>
      <c r="C244" s="120">
        <f>C191+C189+C173+C172+C171+C73</f>
        <v>4492584</v>
      </c>
    </row>
    <row r="245" spans="1:5" ht="15.75" thickBot="1">
      <c r="A245" s="116">
        <v>14</v>
      </c>
      <c r="B245" s="113" t="s">
        <v>260</v>
      </c>
      <c r="C245" s="124">
        <f>C194+C188+C176+C167+C84+C81+C80+C77+C76+C72+C68+C62+C58+C63</f>
        <v>17054338</v>
      </c>
    </row>
    <row r="246" spans="1:5" ht="15.75" thickBot="1">
      <c r="A246" s="116">
        <v>7</v>
      </c>
      <c r="B246" s="113" t="s">
        <v>261</v>
      </c>
      <c r="C246" s="127">
        <f>C210+C207+C204+C203+C202+C201+C200</f>
        <v>3043813</v>
      </c>
    </row>
    <row r="247" spans="1:5" ht="15.75" thickBot="1">
      <c r="A247" s="116">
        <v>14</v>
      </c>
      <c r="B247" s="113" t="s">
        <v>262</v>
      </c>
      <c r="C247" s="133">
        <f>C215+C214+C213+C164+C163+C26+C107+C106+C105+C104+C103+C102+C101+C108</f>
        <v>14824417</v>
      </c>
    </row>
    <row r="248" spans="1:5" ht="15.75" thickBot="1">
      <c r="A248" s="116">
        <v>5</v>
      </c>
      <c r="B248" s="113" t="s">
        <v>263</v>
      </c>
      <c r="C248" s="135">
        <f>C115+C112+C111+C18+C15</f>
        <v>14434695</v>
      </c>
    </row>
    <row r="249" spans="1:5" ht="15.75" thickBot="1">
      <c r="A249" s="116">
        <v>6</v>
      </c>
      <c r="B249" s="113" t="s">
        <v>264</v>
      </c>
      <c r="C249" s="139">
        <f>C195+C157+C155+C71+C54+C51</f>
        <v>12709961</v>
      </c>
    </row>
    <row r="250" spans="1:5" ht="15.75" thickBot="1">
      <c r="A250" s="116">
        <v>7</v>
      </c>
      <c r="B250" s="113" t="s">
        <v>272</v>
      </c>
      <c r="C250" s="144">
        <f>C96+C87+C67+C61+C56+C31+C57</f>
        <v>12292240</v>
      </c>
    </row>
    <row r="251" spans="1:5" ht="15.75" thickBot="1">
      <c r="A251" s="116">
        <v>7</v>
      </c>
      <c r="B251" s="113" t="s">
        <v>265</v>
      </c>
      <c r="C251" s="149">
        <f>C152+C120+C119+C118+C93+C92+C23</f>
        <v>14755911</v>
      </c>
    </row>
    <row r="252" spans="1:5" ht="15.75" thickBot="1">
      <c r="A252" s="116"/>
      <c r="B252" s="159" t="s">
        <v>269</v>
      </c>
      <c r="C252" s="160">
        <f>C242+C243+C244+C245+C246+C247+C248+C249+C250+C251</f>
        <v>154999999.5</v>
      </c>
    </row>
  </sheetData>
  <mergeCells count="55">
    <mergeCell ref="A21:C21"/>
    <mergeCell ref="A13:C13"/>
    <mergeCell ref="A14:C14"/>
    <mergeCell ref="A17:C17"/>
    <mergeCell ref="B1:C1"/>
    <mergeCell ref="A2:C2"/>
    <mergeCell ref="A3:C3"/>
    <mergeCell ref="A4:C4"/>
    <mergeCell ref="A22:C22"/>
    <mergeCell ref="A29:C29"/>
    <mergeCell ref="A34:C34"/>
    <mergeCell ref="A30:C30"/>
    <mergeCell ref="A25:C25"/>
    <mergeCell ref="B5:C5"/>
    <mergeCell ref="A8:C8"/>
    <mergeCell ref="A9:C9"/>
    <mergeCell ref="A12:C12"/>
    <mergeCell ref="A7:C7"/>
    <mergeCell ref="A79:C79"/>
    <mergeCell ref="A53:C53"/>
    <mergeCell ref="A91:C91"/>
    <mergeCell ref="A35:C35"/>
    <mergeCell ref="A60:C60"/>
    <mergeCell ref="A47:C47"/>
    <mergeCell ref="A50:C50"/>
    <mergeCell ref="A114:C114"/>
    <mergeCell ref="A95:C95"/>
    <mergeCell ref="A90:C90"/>
    <mergeCell ref="A65:C65"/>
    <mergeCell ref="A83:C83"/>
    <mergeCell ref="A75:C75"/>
    <mergeCell ref="A86:C86"/>
    <mergeCell ref="A110:C110"/>
    <mergeCell ref="A100:C100"/>
    <mergeCell ref="A99:C99"/>
    <mergeCell ref="A117:C117"/>
    <mergeCell ref="A127:C127"/>
    <mergeCell ref="A125:C125"/>
    <mergeCell ref="A219:B219"/>
    <mergeCell ref="A199:E199"/>
    <mergeCell ref="A154:C154"/>
    <mergeCell ref="A206:E206"/>
    <mergeCell ref="A159:C159"/>
    <mergeCell ref="A151:C151"/>
    <mergeCell ref="A126:C126"/>
    <mergeCell ref="A220:C220"/>
    <mergeCell ref="A212:C212"/>
    <mergeCell ref="A162:C162"/>
    <mergeCell ref="A166:C166"/>
    <mergeCell ref="A178:C178"/>
    <mergeCell ref="A187:C187"/>
    <mergeCell ref="A193:C193"/>
    <mergeCell ref="A209:E209"/>
    <mergeCell ref="A198:C198"/>
    <mergeCell ref="A175:C175"/>
  </mergeCells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29"/>
  <sheetViews>
    <sheetView topLeftCell="A206" workbookViewId="0">
      <selection activeCell="B136" sqref="B136"/>
    </sheetView>
  </sheetViews>
  <sheetFormatPr defaultRowHeight="15"/>
  <cols>
    <col min="1" max="1" width="6.7109375" customWidth="1"/>
    <col min="2" max="2" width="119.7109375" customWidth="1"/>
    <col min="3" max="3" width="14" customWidth="1"/>
    <col min="5" max="5" width="11.85546875" customWidth="1"/>
    <col min="6" max="6" width="11.28515625" customWidth="1"/>
  </cols>
  <sheetData>
    <row r="2" spans="1:5" ht="15.75" thickBot="1"/>
    <row r="3" spans="1:5" ht="16.5" thickBot="1">
      <c r="A3" s="165" t="s">
        <v>94</v>
      </c>
      <c r="B3" s="154" t="s">
        <v>95</v>
      </c>
      <c r="C3" s="155" t="s">
        <v>96</v>
      </c>
      <c r="D3" s="171"/>
      <c r="E3" s="171"/>
    </row>
    <row r="4" spans="1:5" ht="16.5" thickBot="1">
      <c r="A4" s="164"/>
      <c r="B4" s="36"/>
      <c r="C4" s="153"/>
      <c r="D4" s="104"/>
      <c r="E4" s="104"/>
    </row>
    <row r="5" spans="1:5" ht="17.25" thickBot="1">
      <c r="A5" s="395" t="s">
        <v>97</v>
      </c>
      <c r="B5" s="396"/>
      <c r="C5" s="410"/>
      <c r="D5" s="104"/>
      <c r="E5" s="104"/>
    </row>
    <row r="6" spans="1:5" ht="15.75">
      <c r="A6" s="384" t="s">
        <v>181</v>
      </c>
      <c r="B6" s="385"/>
      <c r="C6" s="386"/>
      <c r="D6" s="104"/>
      <c r="E6" s="104"/>
    </row>
    <row r="7" spans="1:5" ht="15.75">
      <c r="A7" s="368" t="s">
        <v>121</v>
      </c>
      <c r="B7" s="369"/>
      <c r="C7" s="370"/>
      <c r="D7" s="104"/>
      <c r="E7" s="104"/>
    </row>
    <row r="8" spans="1:5" ht="67.5" customHeight="1">
      <c r="A8" s="30">
        <v>1</v>
      </c>
      <c r="B8" s="38" t="s">
        <v>241</v>
      </c>
      <c r="C8" s="204">
        <v>1510000</v>
      </c>
      <c r="D8" s="104"/>
      <c r="E8" s="104"/>
    </row>
    <row r="9" spans="1:5" ht="15.75">
      <c r="A9" s="30"/>
      <c r="B9" s="40" t="s">
        <v>100</v>
      </c>
      <c r="C9" s="41">
        <f>C8</f>
        <v>1510000</v>
      </c>
      <c r="D9" s="104"/>
      <c r="E9" s="104"/>
    </row>
    <row r="10" spans="1:5" ht="15.75">
      <c r="A10" s="368" t="s">
        <v>112</v>
      </c>
      <c r="B10" s="369"/>
      <c r="C10" s="370"/>
      <c r="D10" s="104"/>
      <c r="E10" s="104"/>
    </row>
    <row r="11" spans="1:5" ht="29.25" customHeight="1">
      <c r="A11" s="30">
        <v>1</v>
      </c>
      <c r="B11" s="42" t="s">
        <v>251</v>
      </c>
      <c r="C11" s="93">
        <v>3900000</v>
      </c>
      <c r="D11" s="104"/>
      <c r="E11" s="104"/>
    </row>
    <row r="12" spans="1:5" ht="16.5" thickBot="1">
      <c r="A12" s="30"/>
      <c r="B12" s="40" t="s">
        <v>100</v>
      </c>
      <c r="C12" s="43">
        <f>C11</f>
        <v>3900000</v>
      </c>
      <c r="D12" s="104"/>
      <c r="E12" s="104"/>
    </row>
    <row r="13" spans="1:5" ht="30.75" customHeight="1" thickBot="1">
      <c r="A13" s="166"/>
      <c r="B13" s="45" t="s">
        <v>182</v>
      </c>
      <c r="C13" s="46">
        <f>C9+C12</f>
        <v>5410000</v>
      </c>
      <c r="D13" s="104"/>
      <c r="E13" s="184" t="e">
        <f>#REF!+#REF!+#REF!+#REF!+#REF!+#REF!+#REF!</f>
        <v>#REF!</v>
      </c>
    </row>
    <row r="14" spans="1:5" ht="15.75">
      <c r="A14" s="384" t="s">
        <v>183</v>
      </c>
      <c r="B14" s="385"/>
      <c r="C14" s="386"/>
      <c r="D14" s="104"/>
      <c r="E14" s="184"/>
    </row>
    <row r="15" spans="1:5" ht="15.75">
      <c r="A15" s="366" t="s">
        <v>102</v>
      </c>
      <c r="B15" s="365"/>
      <c r="C15" s="367"/>
      <c r="D15" s="104"/>
      <c r="E15" s="104">
        <f>E14</f>
        <v>0</v>
      </c>
    </row>
    <row r="16" spans="1:5" ht="19.5" customHeight="1">
      <c r="A16" s="49">
        <v>1</v>
      </c>
      <c r="B16" s="48" t="s">
        <v>134</v>
      </c>
      <c r="C16" s="231">
        <v>5000000</v>
      </c>
      <c r="D16" s="104"/>
      <c r="E16" s="184"/>
    </row>
    <row r="17" spans="1:5" ht="15.75">
      <c r="A17" s="49"/>
      <c r="B17" s="40" t="s">
        <v>100</v>
      </c>
      <c r="C17" s="41">
        <f>C16</f>
        <v>5000000</v>
      </c>
      <c r="D17" s="104"/>
      <c r="E17" s="104"/>
    </row>
    <row r="18" spans="1:5" ht="15.75">
      <c r="A18" s="366" t="s">
        <v>146</v>
      </c>
      <c r="B18" s="365"/>
      <c r="C18" s="367"/>
      <c r="D18" s="104"/>
      <c r="E18" s="104"/>
    </row>
    <row r="19" spans="1:5" ht="17.25" customHeight="1">
      <c r="A19" s="49">
        <v>1</v>
      </c>
      <c r="B19" s="48" t="s">
        <v>134</v>
      </c>
      <c r="C19" s="231">
        <v>3655000</v>
      </c>
      <c r="D19" s="104"/>
      <c r="E19" s="104"/>
    </row>
    <row r="20" spans="1:5" ht="16.5" thickBot="1">
      <c r="A20" s="49"/>
      <c r="B20" s="40" t="s">
        <v>100</v>
      </c>
      <c r="C20" s="41">
        <f>C19</f>
        <v>3655000</v>
      </c>
      <c r="D20" s="104"/>
      <c r="E20" s="104"/>
    </row>
    <row r="21" spans="1:5" ht="29.25" customHeight="1" thickBot="1">
      <c r="A21" s="166"/>
      <c r="B21" s="45" t="s">
        <v>184</v>
      </c>
      <c r="C21" s="46">
        <f>C17+C20</f>
        <v>8655000</v>
      </c>
      <c r="D21" s="104"/>
      <c r="E21" s="184" t="e">
        <f>#REF!+#REF!+#REF!+#REF!+#REF!+#REF!+#REF!</f>
        <v>#REF!</v>
      </c>
    </row>
    <row r="22" spans="1:5" ht="16.5">
      <c r="A22" s="389" t="s">
        <v>210</v>
      </c>
      <c r="B22" s="390"/>
      <c r="C22" s="391"/>
      <c r="D22" s="104"/>
      <c r="E22" s="184"/>
    </row>
    <row r="23" spans="1:5" ht="15.75">
      <c r="A23" s="366" t="s">
        <v>103</v>
      </c>
      <c r="B23" s="365"/>
      <c r="C23" s="367"/>
      <c r="D23" s="104"/>
      <c r="E23" s="104">
        <f>E22</f>
        <v>0</v>
      </c>
    </row>
    <row r="24" spans="1:5" ht="44.25" customHeight="1">
      <c r="A24" s="49">
        <v>1</v>
      </c>
      <c r="B24" s="83" t="s">
        <v>233</v>
      </c>
      <c r="C24" s="136">
        <v>1800000</v>
      </c>
      <c r="D24" s="104"/>
      <c r="E24" s="184"/>
    </row>
    <row r="25" spans="1:5" ht="16.5" thickBot="1">
      <c r="A25" s="49"/>
      <c r="B25" s="40" t="s">
        <v>100</v>
      </c>
      <c r="C25" s="41">
        <f>C24</f>
        <v>1800000</v>
      </c>
      <c r="D25" s="104"/>
      <c r="E25" s="184"/>
    </row>
    <row r="26" spans="1:5" ht="32.25" customHeight="1" thickBot="1">
      <c r="A26" s="44"/>
      <c r="B26" s="45" t="s">
        <v>211</v>
      </c>
      <c r="C26" s="46">
        <f>C25</f>
        <v>1800000</v>
      </c>
      <c r="D26" s="104"/>
      <c r="E26" s="184" t="e">
        <f>#REF!+#REF!+#REF!+#REF!+#REF!+#REF!+#REF!</f>
        <v>#REF!</v>
      </c>
    </row>
    <row r="27" spans="1:5" ht="16.5">
      <c r="A27" s="389" t="s">
        <v>98</v>
      </c>
      <c r="B27" s="390"/>
      <c r="C27" s="391"/>
      <c r="D27" s="104"/>
      <c r="E27" s="104"/>
    </row>
    <row r="28" spans="1:5" ht="15.75">
      <c r="A28" s="366" t="s">
        <v>99</v>
      </c>
      <c r="B28" s="365"/>
      <c r="C28" s="367"/>
      <c r="D28" s="104"/>
      <c r="E28" s="104"/>
    </row>
    <row r="29" spans="1:5" ht="66.75" customHeight="1">
      <c r="A29" s="30">
        <v>1</v>
      </c>
      <c r="B29" s="38" t="s">
        <v>145</v>
      </c>
      <c r="C29" s="204">
        <v>15421763</v>
      </c>
      <c r="D29" s="104"/>
      <c r="E29" s="184">
        <f>C29</f>
        <v>15421763</v>
      </c>
    </row>
    <row r="30" spans="1:5" ht="45.75" customHeight="1">
      <c r="A30" s="30">
        <f t="shared" ref="A30:A37" si="0">A29+1</f>
        <v>2</v>
      </c>
      <c r="B30" s="38" t="s">
        <v>234</v>
      </c>
      <c r="C30" s="204">
        <v>2492000</v>
      </c>
      <c r="D30" s="104"/>
      <c r="E30" s="104"/>
    </row>
    <row r="31" spans="1:5" ht="51.75" customHeight="1">
      <c r="A31" s="30">
        <f t="shared" si="0"/>
        <v>3</v>
      </c>
      <c r="B31" s="38" t="s">
        <v>201</v>
      </c>
      <c r="C31" s="220">
        <v>4703392</v>
      </c>
      <c r="D31" s="104"/>
      <c r="E31" s="104"/>
    </row>
    <row r="32" spans="1:5" ht="48.75" customHeight="1">
      <c r="A32" s="30">
        <f t="shared" si="0"/>
        <v>4</v>
      </c>
      <c r="B32" s="38" t="s">
        <v>149</v>
      </c>
      <c r="C32" s="223">
        <v>857648</v>
      </c>
      <c r="D32" s="104"/>
      <c r="E32" s="104"/>
    </row>
    <row r="33" spans="1:6" ht="54.75" customHeight="1">
      <c r="A33" s="30">
        <f t="shared" si="0"/>
        <v>5</v>
      </c>
      <c r="B33" s="38" t="s">
        <v>150</v>
      </c>
      <c r="C33" s="223">
        <v>250000</v>
      </c>
      <c r="D33" s="104"/>
      <c r="E33" s="104">
        <v>1837455</v>
      </c>
    </row>
    <row r="34" spans="1:6" ht="65.25" customHeight="1">
      <c r="A34" s="30">
        <f t="shared" si="0"/>
        <v>6</v>
      </c>
      <c r="B34" s="38" t="s">
        <v>153</v>
      </c>
      <c r="C34" s="223">
        <v>250000</v>
      </c>
      <c r="D34" s="104"/>
      <c r="E34" s="104"/>
    </row>
    <row r="35" spans="1:6" ht="39.75" customHeight="1">
      <c r="A35" s="30">
        <f t="shared" si="0"/>
        <v>7</v>
      </c>
      <c r="B35" s="38" t="s">
        <v>154</v>
      </c>
      <c r="C35" s="223">
        <v>250000</v>
      </c>
      <c r="D35" s="104"/>
      <c r="E35" s="104"/>
    </row>
    <row r="36" spans="1:6" ht="33" customHeight="1">
      <c r="A36" s="30">
        <f t="shared" si="0"/>
        <v>8</v>
      </c>
      <c r="B36" s="38" t="s">
        <v>151</v>
      </c>
      <c r="C36" s="118">
        <v>250000</v>
      </c>
      <c r="D36" s="104"/>
      <c r="E36" s="104"/>
    </row>
    <row r="37" spans="1:6" ht="30" customHeight="1">
      <c r="A37" s="30">
        <f t="shared" si="0"/>
        <v>9</v>
      </c>
      <c r="B37" s="38" t="s">
        <v>152</v>
      </c>
      <c r="C37" s="118">
        <v>250000</v>
      </c>
      <c r="D37" s="104"/>
      <c r="E37" s="104"/>
    </row>
    <row r="38" spans="1:6" ht="56.25" customHeight="1" thickBot="1">
      <c r="A38" s="167">
        <v>10</v>
      </c>
      <c r="B38" s="71" t="s">
        <v>202</v>
      </c>
      <c r="C38" s="205">
        <v>1236666</v>
      </c>
      <c r="D38" s="104"/>
      <c r="E38" s="104"/>
      <c r="F38" s="190"/>
    </row>
    <row r="39" spans="1:6" ht="15.75">
      <c r="A39" s="168"/>
      <c r="B39" s="169" t="s">
        <v>100</v>
      </c>
      <c r="C39" s="170">
        <f>C30+C31+C32+C33+C29+C34+C35+C36+C37+C38</f>
        <v>25961469</v>
      </c>
      <c r="D39" s="171"/>
      <c r="E39" s="184"/>
      <c r="F39" s="190"/>
    </row>
    <row r="40" spans="1:6" ht="15.75">
      <c r="A40" s="366" t="s">
        <v>101</v>
      </c>
      <c r="B40" s="365"/>
      <c r="C40" s="367"/>
      <c r="D40" s="104"/>
      <c r="E40" s="104"/>
      <c r="F40" s="190"/>
    </row>
    <row r="41" spans="1:6" ht="46.5" customHeight="1">
      <c r="A41" s="51">
        <v>1</v>
      </c>
      <c r="B41" s="38" t="s">
        <v>194</v>
      </c>
      <c r="C41" s="93">
        <v>3500000</v>
      </c>
      <c r="D41" s="104"/>
      <c r="E41" s="104"/>
      <c r="F41" s="190"/>
    </row>
    <row r="42" spans="1:6" ht="15.75">
      <c r="A42" s="49"/>
      <c r="B42" s="52" t="s">
        <v>100</v>
      </c>
      <c r="C42" s="41">
        <f>C41</f>
        <v>3500000</v>
      </c>
      <c r="D42" s="104"/>
      <c r="E42" s="104"/>
      <c r="F42" s="190"/>
    </row>
    <row r="43" spans="1:6" ht="15.75">
      <c r="A43" s="366" t="s">
        <v>103</v>
      </c>
      <c r="B43" s="365"/>
      <c r="C43" s="367"/>
      <c r="D43" s="104"/>
      <c r="E43" s="104"/>
      <c r="F43" s="190"/>
    </row>
    <row r="44" spans="1:6" ht="57" customHeight="1">
      <c r="A44" s="30">
        <v>1</v>
      </c>
      <c r="B44" s="53" t="s">
        <v>203</v>
      </c>
      <c r="C44" s="204">
        <v>2077897</v>
      </c>
      <c r="D44" s="104"/>
      <c r="E44" s="104"/>
      <c r="F44" s="190"/>
    </row>
    <row r="45" spans="1:6" ht="15.75">
      <c r="A45" s="49"/>
      <c r="B45" s="40" t="s">
        <v>100</v>
      </c>
      <c r="C45" s="41">
        <f>C44</f>
        <v>2077897</v>
      </c>
      <c r="D45" s="104"/>
      <c r="E45" s="104"/>
      <c r="F45" s="190"/>
    </row>
    <row r="46" spans="1:6" ht="15.75">
      <c r="A46" s="368" t="s">
        <v>121</v>
      </c>
      <c r="B46" s="369"/>
      <c r="C46" s="370"/>
      <c r="D46" s="104"/>
      <c r="E46" s="104"/>
      <c r="F46" s="190"/>
    </row>
    <row r="47" spans="1:6" ht="52.5" customHeight="1">
      <c r="A47" s="30">
        <v>1</v>
      </c>
      <c r="B47" s="38" t="s">
        <v>185</v>
      </c>
      <c r="C47" s="204">
        <v>5050000</v>
      </c>
      <c r="D47" s="104"/>
      <c r="E47" s="104"/>
      <c r="F47" s="190"/>
    </row>
    <row r="48" spans="1:6" ht="49.5" customHeight="1">
      <c r="A48" s="30">
        <v>2</v>
      </c>
      <c r="B48" s="38" t="s">
        <v>196</v>
      </c>
      <c r="C48" s="206">
        <v>600000</v>
      </c>
      <c r="D48" s="104"/>
      <c r="E48" s="104"/>
      <c r="F48" s="190"/>
    </row>
    <row r="49" spans="1:6" ht="53.25" customHeight="1">
      <c r="A49" s="30">
        <v>3</v>
      </c>
      <c r="B49" s="38" t="s">
        <v>198</v>
      </c>
      <c r="C49" s="206">
        <v>6689512</v>
      </c>
      <c r="D49" s="104"/>
      <c r="E49" s="104"/>
      <c r="F49" s="190"/>
    </row>
    <row r="50" spans="1:6" ht="26.25" customHeight="1">
      <c r="A50" s="30">
        <v>4</v>
      </c>
      <c r="B50" s="38" t="s">
        <v>270</v>
      </c>
      <c r="C50" s="206">
        <v>500000</v>
      </c>
      <c r="D50" s="104"/>
      <c r="E50" s="104"/>
      <c r="F50" s="190"/>
    </row>
    <row r="51" spans="1:6" ht="31.5" customHeight="1">
      <c r="A51" s="30">
        <v>5</v>
      </c>
      <c r="B51" s="53" t="s">
        <v>231</v>
      </c>
      <c r="C51" s="206">
        <v>951203</v>
      </c>
      <c r="D51" s="104"/>
      <c r="E51" s="104"/>
      <c r="F51" s="190"/>
    </row>
    <row r="52" spans="1:6" ht="15.75">
      <c r="A52" s="56"/>
      <c r="B52" s="40" t="s">
        <v>100</v>
      </c>
      <c r="C52" s="41">
        <f>C47+C48+C49+C51+C50</f>
        <v>13790715</v>
      </c>
      <c r="D52" s="104"/>
      <c r="E52" s="104"/>
      <c r="F52" s="190"/>
    </row>
    <row r="53" spans="1:6" ht="15.75">
      <c r="A53" s="368" t="s">
        <v>226</v>
      </c>
      <c r="B53" s="369"/>
      <c r="C53" s="370"/>
      <c r="D53" s="104"/>
      <c r="E53" s="104"/>
      <c r="F53" s="190"/>
    </row>
    <row r="54" spans="1:6" ht="48.75" customHeight="1">
      <c r="A54" s="30">
        <v>1</v>
      </c>
      <c r="B54" s="53" t="s">
        <v>227</v>
      </c>
      <c r="C54" s="93">
        <v>1000000</v>
      </c>
      <c r="D54" s="104"/>
      <c r="E54" s="104"/>
      <c r="F54" s="190"/>
    </row>
    <row r="55" spans="1:6" ht="32.25" customHeight="1">
      <c r="A55" s="30">
        <v>2</v>
      </c>
      <c r="B55" s="53" t="s">
        <v>228</v>
      </c>
      <c r="C55" s="93">
        <v>345892</v>
      </c>
      <c r="D55" s="104"/>
      <c r="E55" s="104"/>
      <c r="F55" s="190"/>
    </row>
    <row r="56" spans="1:6" ht="33.75" customHeight="1">
      <c r="A56" s="30">
        <v>3</v>
      </c>
      <c r="B56" s="53" t="s">
        <v>253</v>
      </c>
      <c r="C56" s="93">
        <v>1070285</v>
      </c>
      <c r="D56" s="104"/>
      <c r="E56" s="104"/>
      <c r="F56" s="190"/>
    </row>
    <row r="57" spans="1:6" ht="15.75">
      <c r="A57" s="56"/>
      <c r="B57" s="40" t="s">
        <v>100</v>
      </c>
      <c r="C57" s="41">
        <f>C54+C55+C56</f>
        <v>2416177</v>
      </c>
      <c r="D57" s="104"/>
      <c r="E57" s="104"/>
      <c r="F57" s="190"/>
    </row>
    <row r="58" spans="1:6" ht="15.75">
      <c r="A58" s="368" t="s">
        <v>116</v>
      </c>
      <c r="B58" s="369"/>
      <c r="C58" s="370"/>
      <c r="D58" s="104"/>
      <c r="E58" s="104"/>
      <c r="F58" s="190"/>
    </row>
    <row r="59" spans="1:6" ht="42" customHeight="1">
      <c r="A59" s="30">
        <v>1</v>
      </c>
      <c r="B59" s="53" t="s">
        <v>204</v>
      </c>
      <c r="C59" s="98">
        <v>2500000</v>
      </c>
      <c r="D59" s="104"/>
      <c r="E59" s="104"/>
      <c r="F59" s="190"/>
    </row>
    <row r="60" spans="1:6" ht="26.25" customHeight="1">
      <c r="A60" s="30">
        <v>2</v>
      </c>
      <c r="B60" s="53" t="s">
        <v>242</v>
      </c>
      <c r="C60" s="98">
        <v>2089352</v>
      </c>
      <c r="D60" s="104"/>
      <c r="E60" s="104"/>
      <c r="F60" s="190"/>
    </row>
    <row r="61" spans="1:6" ht="34.5" customHeight="1">
      <c r="A61" s="30">
        <v>3</v>
      </c>
      <c r="B61" s="53" t="s">
        <v>243</v>
      </c>
      <c r="C61" s="98">
        <v>1008810</v>
      </c>
      <c r="D61" s="104"/>
      <c r="E61" s="104"/>
      <c r="F61" s="190"/>
    </row>
    <row r="62" spans="1:6" ht="15.75">
      <c r="A62" s="30"/>
      <c r="B62" s="40" t="s">
        <v>100</v>
      </c>
      <c r="C62" s="43">
        <f>C59+C60+C61</f>
        <v>5598162</v>
      </c>
      <c r="D62" s="104"/>
      <c r="E62" s="104"/>
      <c r="F62" s="190"/>
    </row>
    <row r="63" spans="1:6" ht="36.75" customHeight="1">
      <c r="A63" s="30"/>
      <c r="B63" s="57" t="s">
        <v>104</v>
      </c>
      <c r="C63" s="58"/>
      <c r="D63" s="104"/>
      <c r="E63" s="104"/>
      <c r="F63" s="190"/>
    </row>
    <row r="64" spans="1:6" ht="42" customHeight="1">
      <c r="A64" s="30">
        <v>1</v>
      </c>
      <c r="B64" s="38" t="s">
        <v>139</v>
      </c>
      <c r="C64" s="119">
        <f>3235000+750000</f>
        <v>3985000</v>
      </c>
      <c r="D64" s="104"/>
      <c r="E64" s="104"/>
      <c r="F64" s="190"/>
    </row>
    <row r="65" spans="1:6" ht="37.5" customHeight="1">
      <c r="A65" s="30">
        <v>2</v>
      </c>
      <c r="B65" s="53" t="s">
        <v>231</v>
      </c>
      <c r="C65" s="118">
        <v>750000</v>
      </c>
      <c r="D65" s="104"/>
      <c r="E65" s="104"/>
      <c r="F65" s="190"/>
    </row>
    <row r="66" spans="1:6" ht="36" customHeight="1">
      <c r="A66" s="30">
        <v>3</v>
      </c>
      <c r="B66" s="53" t="s">
        <v>229</v>
      </c>
      <c r="C66" s="216">
        <v>1785000</v>
      </c>
      <c r="D66" s="104"/>
      <c r="E66" s="104"/>
      <c r="F66" s="190"/>
    </row>
    <row r="67" spans="1:6" ht="15.75">
      <c r="A67" s="30"/>
      <c r="B67" s="40" t="s">
        <v>100</v>
      </c>
      <c r="C67" s="43">
        <f>C64+C65+C66</f>
        <v>6520000</v>
      </c>
      <c r="D67" s="104"/>
      <c r="E67" s="104"/>
      <c r="F67" s="190"/>
    </row>
    <row r="68" spans="1:6" ht="15.75">
      <c r="A68" s="368" t="s">
        <v>105</v>
      </c>
      <c r="B68" s="369"/>
      <c r="C68" s="370"/>
      <c r="D68" s="104"/>
      <c r="E68" s="104"/>
      <c r="F68" s="190"/>
    </row>
    <row r="69" spans="1:6" ht="41.25" customHeight="1">
      <c r="A69" s="30">
        <v>1</v>
      </c>
      <c r="B69" s="53" t="s">
        <v>232</v>
      </c>
      <c r="C69" s="220">
        <v>864730</v>
      </c>
      <c r="D69" s="104"/>
      <c r="E69" s="104"/>
      <c r="F69" s="190"/>
    </row>
    <row r="70" spans="1:6" ht="39.75" customHeight="1">
      <c r="A70" s="30">
        <v>2</v>
      </c>
      <c r="B70" s="53" t="s">
        <v>246</v>
      </c>
      <c r="C70" s="220">
        <v>850000</v>
      </c>
      <c r="D70" s="104"/>
      <c r="E70" s="104"/>
      <c r="F70" s="190"/>
    </row>
    <row r="71" spans="1:6" ht="15.75">
      <c r="A71" s="56"/>
      <c r="B71" s="40" t="s">
        <v>100</v>
      </c>
      <c r="C71" s="43">
        <f>C69+C70</f>
        <v>1714730</v>
      </c>
      <c r="D71" s="104"/>
      <c r="E71" s="104"/>
      <c r="F71" s="190"/>
    </row>
    <row r="72" spans="1:6" ht="15.75">
      <c r="A72" s="366" t="s">
        <v>119</v>
      </c>
      <c r="B72" s="365"/>
      <c r="C72" s="367"/>
      <c r="D72" s="104"/>
      <c r="E72" s="104"/>
      <c r="F72" s="190"/>
    </row>
    <row r="73" spans="1:6" ht="38.25" customHeight="1">
      <c r="A73" s="30">
        <v>1</v>
      </c>
      <c r="B73" s="38" t="s">
        <v>225</v>
      </c>
      <c r="C73" s="226">
        <f>973991-633568</f>
        <v>340423</v>
      </c>
      <c r="D73" s="104"/>
      <c r="E73" s="104"/>
      <c r="F73" s="190"/>
    </row>
    <row r="74" spans="1:6" ht="35.25" customHeight="1">
      <c r="A74" s="30">
        <v>2</v>
      </c>
      <c r="B74" s="53" t="s">
        <v>232</v>
      </c>
      <c r="C74" s="229">
        <v>1283568</v>
      </c>
      <c r="D74" s="104"/>
      <c r="E74" s="104"/>
      <c r="F74" s="190"/>
    </row>
    <row r="75" spans="1:6" ht="15.75">
      <c r="A75" s="49"/>
      <c r="B75" s="40" t="s">
        <v>100</v>
      </c>
      <c r="C75" s="41">
        <f>C73+C74</f>
        <v>1623991</v>
      </c>
      <c r="D75" s="104"/>
      <c r="E75" s="104"/>
      <c r="F75" s="190"/>
    </row>
    <row r="76" spans="1:6" ht="15.75">
      <c r="A76" s="366" t="s">
        <v>118</v>
      </c>
      <c r="B76" s="365"/>
      <c r="C76" s="367"/>
      <c r="D76" s="104"/>
      <c r="E76" s="104"/>
      <c r="F76" s="190"/>
    </row>
    <row r="77" spans="1:6" ht="36" customHeight="1">
      <c r="A77" s="30">
        <v>1</v>
      </c>
      <c r="B77" s="53" t="s">
        <v>232</v>
      </c>
      <c r="C77" s="223">
        <v>299419</v>
      </c>
      <c r="D77" s="104"/>
      <c r="E77" s="104"/>
      <c r="F77" s="190"/>
    </row>
    <row r="78" spans="1:6" ht="15.75">
      <c r="A78" s="64"/>
      <c r="B78" s="65" t="s">
        <v>100</v>
      </c>
      <c r="C78" s="41">
        <f>C77</f>
        <v>299419</v>
      </c>
      <c r="D78" s="104"/>
      <c r="E78" s="104"/>
      <c r="F78" s="190"/>
    </row>
    <row r="79" spans="1:6" ht="15.75">
      <c r="A79" s="366" t="s">
        <v>254</v>
      </c>
      <c r="B79" s="387"/>
      <c r="C79" s="409"/>
      <c r="D79" s="104"/>
      <c r="E79" s="104"/>
      <c r="F79" s="190"/>
    </row>
    <row r="80" spans="1:6" ht="33.75" customHeight="1">
      <c r="A80" s="49">
        <v>1</v>
      </c>
      <c r="B80" s="38" t="s">
        <v>255</v>
      </c>
      <c r="C80" s="119">
        <v>100000</v>
      </c>
      <c r="D80" s="104"/>
      <c r="E80" s="104"/>
      <c r="F80" s="190"/>
    </row>
    <row r="81" spans="1:6" ht="15.75">
      <c r="A81" s="49"/>
      <c r="B81" s="40" t="s">
        <v>100</v>
      </c>
      <c r="C81" s="41">
        <v>100000</v>
      </c>
      <c r="D81" s="104"/>
      <c r="E81" s="104"/>
      <c r="F81" s="190"/>
    </row>
    <row r="82" spans="1:6" ht="36" customHeight="1" thickBot="1">
      <c r="A82" s="70"/>
      <c r="B82" s="100" t="s">
        <v>107</v>
      </c>
      <c r="C82" s="101">
        <f>C39+C42+C45+C52+C57+C62+C67+C71+C75+C78+C81</f>
        <v>63602560</v>
      </c>
      <c r="D82" s="104"/>
      <c r="E82" s="184"/>
      <c r="F82" s="190"/>
    </row>
    <row r="83" spans="1:6" ht="15.75">
      <c r="A83" s="382" t="s">
        <v>124</v>
      </c>
      <c r="B83" s="375"/>
      <c r="C83" s="383"/>
      <c r="D83" s="104"/>
      <c r="E83" s="184"/>
      <c r="F83" s="190"/>
    </row>
    <row r="84" spans="1:6" ht="15.75">
      <c r="A84" s="366" t="s">
        <v>102</v>
      </c>
      <c r="B84" s="365"/>
      <c r="C84" s="367"/>
      <c r="D84" s="104"/>
      <c r="E84" s="184"/>
      <c r="F84" s="190"/>
    </row>
    <row r="85" spans="1:6" ht="36" customHeight="1">
      <c r="A85" s="30">
        <v>1</v>
      </c>
      <c r="B85" s="38" t="s">
        <v>276</v>
      </c>
      <c r="C85" s="206">
        <f>49850+1390865+339500</f>
        <v>1780215</v>
      </c>
      <c r="D85" s="104"/>
      <c r="E85" s="184"/>
      <c r="F85" s="190"/>
    </row>
    <row r="86" spans="1:6" ht="36" customHeight="1">
      <c r="A86" s="30">
        <v>2</v>
      </c>
      <c r="B86" s="38" t="s">
        <v>206</v>
      </c>
      <c r="C86" s="93">
        <v>2807603</v>
      </c>
      <c r="D86" s="104"/>
      <c r="E86" s="184"/>
      <c r="F86" s="190"/>
    </row>
    <row r="87" spans="1:6" ht="15.75">
      <c r="A87" s="56"/>
      <c r="B87" s="40" t="s">
        <v>100</v>
      </c>
      <c r="C87" s="43">
        <f>C85+C86</f>
        <v>4587818</v>
      </c>
      <c r="D87" s="104"/>
      <c r="E87" s="104"/>
      <c r="F87" s="190"/>
    </row>
    <row r="88" spans="1:6" ht="15.75">
      <c r="A88" s="368" t="s">
        <v>144</v>
      </c>
      <c r="B88" s="369"/>
      <c r="C88" s="370"/>
      <c r="D88" s="104"/>
      <c r="E88" s="104"/>
      <c r="F88" s="190"/>
    </row>
    <row r="89" spans="1:6" ht="57.75" customHeight="1">
      <c r="A89" s="67">
        <v>1</v>
      </c>
      <c r="B89" s="68" t="s">
        <v>143</v>
      </c>
      <c r="C89" s="207">
        <v>113376</v>
      </c>
      <c r="D89" s="104"/>
      <c r="E89" s="104"/>
      <c r="F89" s="190"/>
    </row>
    <row r="90" spans="1:6" ht="16.5" thickBot="1">
      <c r="A90" s="56"/>
      <c r="B90" s="40" t="s">
        <v>100</v>
      </c>
      <c r="C90" s="43">
        <f>C89</f>
        <v>113376</v>
      </c>
      <c r="D90" s="104"/>
      <c r="E90" s="104"/>
      <c r="F90" s="190"/>
    </row>
    <row r="91" spans="1:6" ht="33.75" customHeight="1" thickBot="1">
      <c r="A91" s="70"/>
      <c r="B91" s="45" t="s">
        <v>140</v>
      </c>
      <c r="C91" s="46">
        <f>C87+C90</f>
        <v>4701194</v>
      </c>
      <c r="D91" s="104"/>
      <c r="E91" s="184"/>
      <c r="F91" s="190"/>
    </row>
    <row r="92" spans="1:6" ht="15.75">
      <c r="A92" s="382" t="s">
        <v>108</v>
      </c>
      <c r="B92" s="375"/>
      <c r="C92" s="383"/>
      <c r="D92" s="104"/>
      <c r="E92" s="104"/>
      <c r="F92" s="190"/>
    </row>
    <row r="93" spans="1:6" ht="15.75">
      <c r="A93" s="368" t="s">
        <v>230</v>
      </c>
      <c r="B93" s="369"/>
      <c r="C93" s="370"/>
      <c r="D93" s="104"/>
      <c r="E93" s="104"/>
      <c r="F93" s="190"/>
    </row>
    <row r="94" spans="1:6" ht="62.25" customHeight="1">
      <c r="A94" s="49">
        <v>1</v>
      </c>
      <c r="B94" s="38" t="s">
        <v>205</v>
      </c>
      <c r="C94" s="204">
        <v>25000</v>
      </c>
      <c r="D94" s="104"/>
      <c r="E94" s="104"/>
      <c r="F94" s="190"/>
    </row>
    <row r="95" spans="1:6" ht="57.75" customHeight="1">
      <c r="A95" s="49">
        <v>2</v>
      </c>
      <c r="B95" s="38" t="s">
        <v>187</v>
      </c>
      <c r="C95" s="204">
        <v>1095000</v>
      </c>
      <c r="D95" s="104"/>
      <c r="E95" s="104"/>
      <c r="F95" s="190"/>
    </row>
    <row r="96" spans="1:6" ht="63" customHeight="1">
      <c r="A96" s="49">
        <v>3</v>
      </c>
      <c r="B96" s="38" t="s">
        <v>188</v>
      </c>
      <c r="C96" s="206">
        <v>1175000</v>
      </c>
      <c r="D96" s="104"/>
      <c r="E96" s="104"/>
      <c r="F96" s="190"/>
    </row>
    <row r="97" spans="1:6" ht="63.75" customHeight="1">
      <c r="A97" s="49">
        <v>4</v>
      </c>
      <c r="B97" s="38" t="s">
        <v>213</v>
      </c>
      <c r="C97" s="99">
        <v>480000</v>
      </c>
      <c r="D97" s="104"/>
      <c r="E97" s="104"/>
      <c r="F97" s="190"/>
    </row>
    <row r="98" spans="1:6" ht="39.75" customHeight="1">
      <c r="A98" s="49">
        <v>5</v>
      </c>
      <c r="B98" s="38" t="s">
        <v>189</v>
      </c>
      <c r="C98" s="99">
        <v>1039000</v>
      </c>
      <c r="D98" s="104"/>
      <c r="E98" s="104"/>
      <c r="F98" s="190"/>
    </row>
    <row r="99" spans="1:6" ht="54.75" customHeight="1">
      <c r="A99" s="49">
        <v>6</v>
      </c>
      <c r="B99" s="38" t="s">
        <v>190</v>
      </c>
      <c r="C99" s="221">
        <v>81000</v>
      </c>
      <c r="D99" s="104"/>
      <c r="E99" s="104"/>
      <c r="F99" s="190"/>
    </row>
    <row r="100" spans="1:6" ht="54" customHeight="1">
      <c r="A100" s="64">
        <v>7</v>
      </c>
      <c r="B100" s="71" t="s">
        <v>195</v>
      </c>
      <c r="C100" s="228">
        <v>505000</v>
      </c>
      <c r="D100" s="104"/>
      <c r="E100" s="104"/>
      <c r="F100" s="190"/>
    </row>
    <row r="101" spans="1:6" ht="65.25" customHeight="1">
      <c r="A101" s="49">
        <v>8</v>
      </c>
      <c r="B101" s="38" t="s">
        <v>267</v>
      </c>
      <c r="C101" s="218">
        <v>2500000</v>
      </c>
      <c r="D101" s="104"/>
      <c r="E101" s="104"/>
      <c r="F101" s="190"/>
    </row>
    <row r="102" spans="1:6" ht="16.5" thickBot="1">
      <c r="A102" s="156"/>
      <c r="B102" s="100" t="s">
        <v>100</v>
      </c>
      <c r="C102" s="157">
        <f>C94+C95+C96+C97+C98+C99+C100+C101</f>
        <v>6900000</v>
      </c>
      <c r="D102" s="104"/>
      <c r="E102" s="185"/>
      <c r="F102" s="190"/>
    </row>
    <row r="103" spans="1:6" ht="15.75">
      <c r="A103" s="384" t="s">
        <v>121</v>
      </c>
      <c r="B103" s="385"/>
      <c r="C103" s="386"/>
      <c r="D103" s="104"/>
      <c r="E103" s="185"/>
      <c r="F103" s="190"/>
    </row>
    <row r="104" spans="1:6" ht="54.75" customHeight="1">
      <c r="A104" s="30">
        <v>1</v>
      </c>
      <c r="B104" s="38" t="s">
        <v>239</v>
      </c>
      <c r="C104" s="204">
        <v>3325995</v>
      </c>
      <c r="D104" s="104"/>
      <c r="E104" s="104"/>
      <c r="F104" s="190"/>
    </row>
    <row r="105" spans="1:6" ht="71.25" customHeight="1" thickBot="1">
      <c r="A105" s="30">
        <v>2</v>
      </c>
      <c r="B105" s="38" t="s">
        <v>247</v>
      </c>
      <c r="C105" s="204">
        <v>2083300</v>
      </c>
      <c r="D105" s="104"/>
      <c r="E105" s="104"/>
      <c r="F105" s="190"/>
    </row>
    <row r="106" spans="1:6" ht="16.5" thickBot="1">
      <c r="A106" s="72"/>
      <c r="B106" s="45" t="s">
        <v>100</v>
      </c>
      <c r="C106" s="73">
        <f>C104+C105</f>
        <v>5409295</v>
      </c>
      <c r="D106" s="104"/>
      <c r="E106" s="185"/>
      <c r="F106" s="190"/>
    </row>
    <row r="107" spans="1:6" ht="15.75">
      <c r="A107" s="384" t="s">
        <v>112</v>
      </c>
      <c r="B107" s="385"/>
      <c r="C107" s="386"/>
      <c r="D107" s="104"/>
      <c r="E107" s="185"/>
      <c r="F107" s="190"/>
    </row>
    <row r="108" spans="1:6" ht="46.5" customHeight="1">
      <c r="A108" s="74">
        <v>1</v>
      </c>
      <c r="B108" s="42" t="s">
        <v>240</v>
      </c>
      <c r="C108" s="93">
        <v>3615400</v>
      </c>
      <c r="D108" s="104"/>
      <c r="E108" s="185"/>
      <c r="F108" s="200"/>
    </row>
    <row r="109" spans="1:6" ht="15.75">
      <c r="A109" s="30"/>
      <c r="B109" s="75" t="s">
        <v>100</v>
      </c>
      <c r="C109" s="43">
        <f>C108</f>
        <v>3615400</v>
      </c>
      <c r="D109" s="104"/>
      <c r="E109" s="173"/>
    </row>
    <row r="110" spans="1:6" ht="15.75">
      <c r="A110" s="366" t="s">
        <v>102</v>
      </c>
      <c r="B110" s="365"/>
      <c r="C110" s="367"/>
      <c r="D110" s="104"/>
      <c r="E110" s="185"/>
      <c r="F110" s="200"/>
    </row>
    <row r="111" spans="1:6" ht="36" customHeight="1">
      <c r="A111" s="30">
        <v>1</v>
      </c>
      <c r="B111" s="38" t="s">
        <v>212</v>
      </c>
      <c r="C111" s="224">
        <v>524514</v>
      </c>
      <c r="D111" s="104"/>
      <c r="E111" s="184"/>
      <c r="F111" s="200"/>
    </row>
    <row r="112" spans="1:6" ht="50.25" customHeight="1">
      <c r="A112" s="30">
        <v>2</v>
      </c>
      <c r="B112" s="38" t="s">
        <v>207</v>
      </c>
      <c r="C112" s="204">
        <v>500955</v>
      </c>
      <c r="D112" s="104"/>
      <c r="E112" s="184"/>
      <c r="F112" s="200"/>
    </row>
    <row r="113" spans="1:6" ht="48.75" customHeight="1" thickBot="1">
      <c r="A113" s="30">
        <v>3</v>
      </c>
      <c r="B113" s="38" t="s">
        <v>274</v>
      </c>
      <c r="C113" s="204">
        <v>2075713</v>
      </c>
      <c r="D113" s="104"/>
      <c r="E113" s="184"/>
      <c r="F113" s="200"/>
    </row>
    <row r="114" spans="1:6" ht="16.5" thickBot="1">
      <c r="A114" s="72"/>
      <c r="B114" s="45" t="s">
        <v>100</v>
      </c>
      <c r="C114" s="73">
        <f>C111+C112+C113</f>
        <v>3101182</v>
      </c>
      <c r="D114" s="104"/>
      <c r="E114" s="185"/>
      <c r="F114" s="200"/>
    </row>
    <row r="115" spans="1:6" ht="30" customHeight="1" thickBot="1">
      <c r="A115" s="70"/>
      <c r="B115" s="45" t="s">
        <v>142</v>
      </c>
      <c r="C115" s="46">
        <f>C102+C106+C109+C114</f>
        <v>19025877</v>
      </c>
      <c r="D115" s="104"/>
      <c r="E115" s="184" t="e">
        <f>E68+#REF!+#REF!+#REF!+E102+#REF!+#REF!</f>
        <v>#REF!</v>
      </c>
      <c r="F115" s="200"/>
    </row>
    <row r="116" spans="1:6" ht="32.25" customHeight="1" thickBot="1">
      <c r="A116" s="76"/>
      <c r="B116" s="89" t="s">
        <v>109</v>
      </c>
      <c r="C116" s="77">
        <f>C13+C21+C26+C82+C91+C115</f>
        <v>103194631</v>
      </c>
      <c r="D116" s="107"/>
      <c r="E116" s="187" t="e">
        <f>#REF!+E82</f>
        <v>#REF!</v>
      </c>
      <c r="F116" s="200"/>
    </row>
    <row r="117" spans="1:6" ht="18" thickBot="1">
      <c r="A117" s="78"/>
      <c r="B117" s="79"/>
      <c r="C117" s="80"/>
      <c r="D117" s="107"/>
      <c r="E117" s="107"/>
      <c r="F117" s="200"/>
    </row>
    <row r="118" spans="1:6" ht="18" thickBot="1">
      <c r="A118" s="406" t="s">
        <v>110</v>
      </c>
      <c r="B118" s="407"/>
      <c r="C118" s="408"/>
      <c r="D118" s="107"/>
      <c r="E118" s="107"/>
      <c r="F118" s="200"/>
    </row>
    <row r="119" spans="1:6" ht="15.75">
      <c r="A119" s="382" t="s">
        <v>111</v>
      </c>
      <c r="B119" s="375"/>
      <c r="C119" s="383"/>
      <c r="D119" s="104"/>
      <c r="E119" s="104"/>
      <c r="F119" s="200"/>
    </row>
    <row r="120" spans="1:6" ht="15.75">
      <c r="A120" s="366" t="s">
        <v>99</v>
      </c>
      <c r="B120" s="365"/>
      <c r="C120" s="367"/>
      <c r="D120" s="104"/>
      <c r="E120" s="104"/>
      <c r="F120" s="200"/>
    </row>
    <row r="121" spans="1:6" ht="46.5" customHeight="1">
      <c r="A121" s="49">
        <v>1</v>
      </c>
      <c r="B121" s="81" t="s">
        <v>156</v>
      </c>
      <c r="C121" s="206">
        <v>2277143</v>
      </c>
      <c r="D121" s="104"/>
      <c r="E121" s="104"/>
      <c r="F121" s="200"/>
    </row>
    <row r="122" spans="1:6" ht="43.5" customHeight="1">
      <c r="A122" s="49">
        <f t="shared" ref="A122:A142" si="1">A121+1</f>
        <v>2</v>
      </c>
      <c r="B122" s="42" t="s">
        <v>250</v>
      </c>
      <c r="C122" s="206">
        <v>1600000</v>
      </c>
      <c r="D122" s="104"/>
      <c r="E122" s="104"/>
      <c r="F122" s="200"/>
    </row>
    <row r="123" spans="1:6" ht="54.75" customHeight="1">
      <c r="A123" s="49">
        <f t="shared" si="1"/>
        <v>3</v>
      </c>
      <c r="B123" s="42" t="s">
        <v>157</v>
      </c>
      <c r="C123" s="99">
        <v>233235</v>
      </c>
      <c r="D123" s="104"/>
      <c r="E123" s="104"/>
      <c r="F123" s="200"/>
    </row>
    <row r="124" spans="1:6" ht="42.75" customHeight="1">
      <c r="A124" s="49">
        <f t="shared" si="1"/>
        <v>4</v>
      </c>
      <c r="B124" s="42" t="s">
        <v>158</v>
      </c>
      <c r="C124" s="99">
        <v>15440</v>
      </c>
      <c r="D124" s="104"/>
      <c r="E124" s="104"/>
      <c r="F124" s="200"/>
    </row>
    <row r="125" spans="1:6" ht="48" customHeight="1">
      <c r="A125" s="49">
        <f t="shared" si="1"/>
        <v>5</v>
      </c>
      <c r="B125" s="42" t="s">
        <v>159</v>
      </c>
      <c r="C125" s="94">
        <v>1641078</v>
      </c>
      <c r="D125" s="104"/>
      <c r="E125" s="104"/>
      <c r="F125" s="190"/>
    </row>
    <row r="126" spans="1:6" ht="39" customHeight="1">
      <c r="A126" s="49">
        <f t="shared" si="1"/>
        <v>6</v>
      </c>
      <c r="B126" s="81" t="s">
        <v>155</v>
      </c>
      <c r="C126" s="224">
        <v>1000000</v>
      </c>
      <c r="D126" s="104"/>
      <c r="E126" s="104"/>
      <c r="F126" s="190"/>
    </row>
    <row r="127" spans="1:6" ht="45" customHeight="1">
      <c r="A127" s="49">
        <f t="shared" si="1"/>
        <v>7</v>
      </c>
      <c r="B127" s="42" t="s">
        <v>160</v>
      </c>
      <c r="C127" s="94">
        <v>848527</v>
      </c>
      <c r="D127" s="104"/>
      <c r="E127" s="104"/>
      <c r="F127" s="190"/>
    </row>
    <row r="128" spans="1:6" ht="43.5" customHeight="1">
      <c r="A128" s="49">
        <f t="shared" si="1"/>
        <v>8</v>
      </c>
      <c r="B128" s="42" t="s">
        <v>161</v>
      </c>
      <c r="C128" s="94">
        <v>761316</v>
      </c>
      <c r="D128" s="104"/>
      <c r="E128" s="104"/>
      <c r="F128" s="190"/>
    </row>
    <row r="129" spans="1:6" ht="45" customHeight="1">
      <c r="A129" s="49">
        <f t="shared" si="1"/>
        <v>9</v>
      </c>
      <c r="B129" s="82" t="s">
        <v>165</v>
      </c>
      <c r="C129" s="94">
        <v>2778986</v>
      </c>
      <c r="D129" s="104"/>
      <c r="E129" s="104"/>
      <c r="F129" s="190"/>
    </row>
    <row r="130" spans="1:6" ht="46.5" customHeight="1">
      <c r="A130" s="49">
        <f t="shared" si="1"/>
        <v>10</v>
      </c>
      <c r="B130" s="42" t="s">
        <v>166</v>
      </c>
      <c r="C130" s="94">
        <v>234127</v>
      </c>
      <c r="D130" s="104"/>
      <c r="E130" s="104"/>
      <c r="F130" s="190"/>
    </row>
    <row r="131" spans="1:6" ht="39" customHeight="1">
      <c r="A131" s="49">
        <f t="shared" si="1"/>
        <v>11</v>
      </c>
      <c r="B131" s="42" t="s">
        <v>167</v>
      </c>
      <c r="C131" s="94">
        <v>327740</v>
      </c>
      <c r="D131" s="104"/>
      <c r="E131" s="104"/>
      <c r="F131" s="190"/>
    </row>
    <row r="132" spans="1:6" ht="50.25" customHeight="1">
      <c r="A132" s="49">
        <f t="shared" si="1"/>
        <v>12</v>
      </c>
      <c r="B132" s="42" t="s">
        <v>168</v>
      </c>
      <c r="C132" s="206">
        <v>424009</v>
      </c>
      <c r="D132" s="104"/>
      <c r="E132" s="104"/>
      <c r="F132" s="190"/>
    </row>
    <row r="133" spans="1:6" ht="48" customHeight="1">
      <c r="A133" s="49">
        <f t="shared" si="1"/>
        <v>13</v>
      </c>
      <c r="B133" s="42" t="s">
        <v>169</v>
      </c>
      <c r="C133" s="99">
        <v>165000</v>
      </c>
      <c r="D133" s="104"/>
      <c r="E133" s="104"/>
      <c r="F133" s="190"/>
    </row>
    <row r="134" spans="1:6" ht="26.25" customHeight="1">
      <c r="A134" s="49">
        <f t="shared" si="1"/>
        <v>14</v>
      </c>
      <c r="B134" s="42" t="s">
        <v>170</v>
      </c>
      <c r="C134" s="99">
        <v>182508</v>
      </c>
      <c r="D134" s="104"/>
      <c r="E134" s="104"/>
      <c r="F134" s="190"/>
    </row>
    <row r="135" spans="1:6" ht="33" customHeight="1">
      <c r="A135" s="49">
        <f t="shared" si="1"/>
        <v>15</v>
      </c>
      <c r="B135" s="42" t="s">
        <v>171</v>
      </c>
      <c r="C135" s="99">
        <v>169408</v>
      </c>
      <c r="D135" s="104"/>
      <c r="E135" s="104"/>
      <c r="F135" s="190"/>
    </row>
    <row r="136" spans="1:6" ht="27.75" customHeight="1">
      <c r="A136" s="49">
        <f t="shared" si="1"/>
        <v>16</v>
      </c>
      <c r="B136" s="42" t="s">
        <v>286</v>
      </c>
      <c r="C136" s="99">
        <v>299658</v>
      </c>
      <c r="D136" s="104"/>
      <c r="E136" s="104"/>
      <c r="F136" s="190"/>
    </row>
    <row r="137" spans="1:6" ht="49.5" customHeight="1">
      <c r="A137" s="49">
        <f t="shared" si="1"/>
        <v>17</v>
      </c>
      <c r="B137" s="42" t="s">
        <v>172</v>
      </c>
      <c r="C137" s="99">
        <v>308531</v>
      </c>
      <c r="D137" s="104"/>
      <c r="E137" s="104"/>
      <c r="F137" s="190"/>
    </row>
    <row r="138" spans="1:6" ht="43.5" customHeight="1">
      <c r="A138" s="49">
        <f t="shared" si="1"/>
        <v>18</v>
      </c>
      <c r="B138" s="42" t="s">
        <v>271</v>
      </c>
      <c r="C138" s="119">
        <v>825459</v>
      </c>
      <c r="D138" s="104"/>
      <c r="E138" s="104"/>
      <c r="F138" s="190"/>
    </row>
    <row r="139" spans="1:6" ht="57" customHeight="1">
      <c r="A139" s="49">
        <f t="shared" si="1"/>
        <v>19</v>
      </c>
      <c r="B139" s="83" t="s">
        <v>173</v>
      </c>
      <c r="C139" s="224">
        <v>800913</v>
      </c>
      <c r="D139" s="104"/>
      <c r="E139" s="104"/>
      <c r="F139" s="190"/>
    </row>
    <row r="140" spans="1:6" ht="53.25" customHeight="1">
      <c r="A140" s="49">
        <f t="shared" si="1"/>
        <v>20</v>
      </c>
      <c r="B140" s="42" t="s">
        <v>174</v>
      </c>
      <c r="C140" s="227">
        <v>699486.5</v>
      </c>
      <c r="D140" s="104"/>
      <c r="E140" s="104"/>
      <c r="F140" s="190"/>
    </row>
    <row r="141" spans="1:6" ht="45.75" customHeight="1">
      <c r="A141" s="49">
        <f t="shared" si="1"/>
        <v>21</v>
      </c>
      <c r="B141" s="42" t="s">
        <v>175</v>
      </c>
      <c r="C141" s="227">
        <v>70898</v>
      </c>
      <c r="D141" s="104"/>
      <c r="E141" s="104"/>
      <c r="F141" s="190"/>
    </row>
    <row r="142" spans="1:6" ht="43.5" customHeight="1">
      <c r="A142" s="49">
        <f t="shared" si="1"/>
        <v>22</v>
      </c>
      <c r="B142" s="42" t="s">
        <v>176</v>
      </c>
      <c r="C142" s="227">
        <v>80066</v>
      </c>
      <c r="D142" s="104"/>
      <c r="E142" s="104"/>
      <c r="F142" s="190"/>
    </row>
    <row r="143" spans="1:6" ht="15.75">
      <c r="A143" s="49"/>
      <c r="B143" s="40" t="s">
        <v>100</v>
      </c>
      <c r="C143" s="41">
        <f>C121+C122+C123+C124+C125+C126+C127+C128+C129+C130+C131+C132+C133+C134+C135+C136+C137+C138+C139+C140+C141+C142</f>
        <v>15743528.5</v>
      </c>
      <c r="D143" s="104"/>
      <c r="E143" s="104"/>
      <c r="F143" s="190"/>
    </row>
    <row r="144" spans="1:6" ht="15.75">
      <c r="A144" s="366" t="s">
        <v>102</v>
      </c>
      <c r="B144" s="365"/>
      <c r="C144" s="367"/>
      <c r="D144" s="104"/>
      <c r="E144" s="184"/>
      <c r="F144" s="190"/>
    </row>
    <row r="145" spans="1:6" ht="28.5" customHeight="1">
      <c r="A145" s="64">
        <v>1</v>
      </c>
      <c r="B145" s="38" t="s">
        <v>200</v>
      </c>
      <c r="C145" s="98">
        <v>2066911</v>
      </c>
      <c r="D145" s="199"/>
      <c r="E145" s="202">
        <v>1390865</v>
      </c>
      <c r="F145" s="190"/>
    </row>
    <row r="146" spans="1:6" ht="15.75">
      <c r="A146" s="30"/>
      <c r="B146" s="86" t="s">
        <v>199</v>
      </c>
      <c r="C146" s="61">
        <f>C145</f>
        <v>2066911</v>
      </c>
      <c r="D146" s="201"/>
      <c r="E146" s="203" t="e">
        <f>E145+#REF!</f>
        <v>#REF!</v>
      </c>
      <c r="F146" s="190"/>
    </row>
    <row r="147" spans="1:6" ht="15.75">
      <c r="A147" s="366" t="s">
        <v>103</v>
      </c>
      <c r="B147" s="365"/>
      <c r="C147" s="367"/>
      <c r="D147" s="104"/>
      <c r="E147" s="104"/>
      <c r="F147" s="190"/>
    </row>
    <row r="148" spans="1:6" ht="60" customHeight="1">
      <c r="A148" s="30">
        <v>1</v>
      </c>
      <c r="B148" s="53" t="s">
        <v>186</v>
      </c>
      <c r="C148" s="208">
        <v>500000</v>
      </c>
      <c r="D148" s="104"/>
      <c r="E148" s="104"/>
      <c r="F148" s="190"/>
    </row>
    <row r="149" spans="1:6" ht="57.75" customHeight="1">
      <c r="A149" s="49">
        <v>2</v>
      </c>
      <c r="B149" s="38" t="s">
        <v>235</v>
      </c>
      <c r="C149" s="224">
        <v>309210</v>
      </c>
      <c r="D149" s="104"/>
      <c r="E149" s="104"/>
      <c r="F149" s="190"/>
    </row>
    <row r="150" spans="1:6" ht="52.5" customHeight="1">
      <c r="A150" s="49">
        <v>3</v>
      </c>
      <c r="B150" s="38" t="s">
        <v>191</v>
      </c>
      <c r="C150" s="206">
        <v>105267</v>
      </c>
      <c r="D150" s="104"/>
      <c r="E150" s="104"/>
      <c r="F150" s="190"/>
    </row>
    <row r="151" spans="1:6" ht="15.75">
      <c r="A151" s="49"/>
      <c r="B151" s="40" t="s">
        <v>100</v>
      </c>
      <c r="C151" s="41">
        <f>C148+C149+C150</f>
        <v>914477</v>
      </c>
      <c r="D151" s="104"/>
      <c r="E151" s="104"/>
      <c r="F151" s="190"/>
    </row>
    <row r="152" spans="1:6" ht="15.75">
      <c r="A152" s="366" t="s">
        <v>101</v>
      </c>
      <c r="B152" s="365"/>
      <c r="C152" s="367"/>
      <c r="D152" s="104"/>
      <c r="E152" s="104"/>
      <c r="F152" s="190"/>
    </row>
    <row r="153" spans="1:6" ht="52.5" customHeight="1">
      <c r="A153" s="56">
        <v>1</v>
      </c>
      <c r="B153" s="38" t="s">
        <v>122</v>
      </c>
      <c r="C153" s="204">
        <v>230656</v>
      </c>
      <c r="D153" s="104"/>
      <c r="E153" s="104"/>
      <c r="F153" s="190"/>
    </row>
    <row r="154" spans="1:6" ht="15.75">
      <c r="A154" s="30"/>
      <c r="B154" s="52" t="s">
        <v>100</v>
      </c>
      <c r="C154" s="43">
        <f>C153</f>
        <v>230656</v>
      </c>
      <c r="D154" s="104"/>
      <c r="E154" s="104"/>
      <c r="F154" s="190"/>
    </row>
    <row r="155" spans="1:6" ht="15.75">
      <c r="A155" s="366" t="s">
        <v>106</v>
      </c>
      <c r="B155" s="365"/>
      <c r="C155" s="367"/>
      <c r="D155" s="104"/>
      <c r="E155" s="104"/>
      <c r="F155" s="190"/>
    </row>
    <row r="156" spans="1:6" ht="45.75" customHeight="1">
      <c r="A156" s="56">
        <v>1</v>
      </c>
      <c r="B156" s="42" t="s">
        <v>215</v>
      </c>
      <c r="C156" s="204">
        <v>1285157</v>
      </c>
      <c r="D156" s="104"/>
      <c r="E156" s="104"/>
      <c r="F156" s="190"/>
    </row>
    <row r="157" spans="1:6" ht="42.75" customHeight="1">
      <c r="A157" s="56">
        <v>2</v>
      </c>
      <c r="B157" s="42" t="s">
        <v>249</v>
      </c>
      <c r="C157" s="204">
        <v>379725</v>
      </c>
      <c r="D157" s="104"/>
      <c r="E157" s="104"/>
      <c r="F157" s="190"/>
    </row>
    <row r="158" spans="1:6" ht="15.75">
      <c r="A158" s="30"/>
      <c r="B158" s="52" t="s">
        <v>100</v>
      </c>
      <c r="C158" s="43">
        <f>C156+C157</f>
        <v>1664882</v>
      </c>
      <c r="D158" s="104"/>
      <c r="E158" s="104"/>
      <c r="F158" s="190"/>
    </row>
    <row r="159" spans="1:6" ht="15.75">
      <c r="A159" s="368" t="s">
        <v>112</v>
      </c>
      <c r="B159" s="369"/>
      <c r="C159" s="370"/>
      <c r="D159" s="104"/>
      <c r="E159" s="104"/>
      <c r="F159" s="190"/>
    </row>
    <row r="160" spans="1:6" ht="35.25" customHeight="1">
      <c r="A160" s="152">
        <v>1</v>
      </c>
      <c r="B160" s="38" t="s">
        <v>252</v>
      </c>
      <c r="C160" s="212">
        <v>3645367</v>
      </c>
      <c r="D160" s="104"/>
      <c r="E160" s="104"/>
      <c r="F160" s="190"/>
    </row>
    <row r="161" spans="1:6" ht="29.25" customHeight="1">
      <c r="A161" s="30">
        <v>2</v>
      </c>
      <c r="B161" s="42" t="s">
        <v>216</v>
      </c>
      <c r="C161" s="93">
        <v>451111</v>
      </c>
      <c r="D161" s="104"/>
      <c r="E161" s="104"/>
      <c r="F161" s="190"/>
    </row>
    <row r="162" spans="1:6" ht="39.75" customHeight="1">
      <c r="A162" s="30">
        <v>3</v>
      </c>
      <c r="B162" s="38" t="s">
        <v>214</v>
      </c>
      <c r="C162" s="93">
        <v>1592673</v>
      </c>
      <c r="D162" s="104"/>
      <c r="E162" s="104"/>
      <c r="F162" s="190"/>
    </row>
    <row r="163" spans="1:6" ht="30" customHeight="1">
      <c r="A163" s="30">
        <v>4</v>
      </c>
      <c r="B163" s="42" t="s">
        <v>217</v>
      </c>
      <c r="C163" s="93">
        <v>404000</v>
      </c>
      <c r="D163" s="104"/>
      <c r="E163" s="104"/>
      <c r="F163" s="190"/>
    </row>
    <row r="164" spans="1:6" ht="33.75" customHeight="1">
      <c r="A164" s="30">
        <v>5</v>
      </c>
      <c r="B164" s="42" t="s">
        <v>218</v>
      </c>
      <c r="C164" s="93">
        <v>352143</v>
      </c>
      <c r="D164" s="104"/>
      <c r="E164" s="104"/>
      <c r="F164" s="190"/>
    </row>
    <row r="165" spans="1:6" ht="25.5" customHeight="1">
      <c r="A165" s="30">
        <v>6</v>
      </c>
      <c r="B165" s="42" t="s">
        <v>219</v>
      </c>
      <c r="C165" s="93">
        <v>953650</v>
      </c>
      <c r="D165" s="104"/>
      <c r="E165" s="104"/>
      <c r="F165" s="190"/>
    </row>
    <row r="166" spans="1:6" ht="31.5" customHeight="1">
      <c r="A166" s="30">
        <v>7</v>
      </c>
      <c r="B166" s="42" t="s">
        <v>220</v>
      </c>
      <c r="C166" s="93">
        <v>775950</v>
      </c>
      <c r="D166" s="104"/>
      <c r="E166" s="104"/>
      <c r="F166" s="190"/>
    </row>
    <row r="167" spans="1:6" ht="15.75">
      <c r="A167" s="30"/>
      <c r="B167" s="40" t="s">
        <v>100</v>
      </c>
      <c r="C167" s="43">
        <f>C160+C161+C162+C163+C164+C165+C166</f>
        <v>8174894</v>
      </c>
      <c r="D167" s="104"/>
      <c r="E167" s="104"/>
      <c r="F167" s="190"/>
    </row>
    <row r="168" spans="1:6" ht="15.75">
      <c r="A168" s="368" t="s">
        <v>117</v>
      </c>
      <c r="B168" s="369"/>
      <c r="C168" s="370"/>
      <c r="D168" s="104"/>
      <c r="E168" s="104"/>
      <c r="F168" s="190"/>
    </row>
    <row r="169" spans="1:6" ht="31.5" customHeight="1">
      <c r="A169" s="49">
        <v>1</v>
      </c>
      <c r="B169" s="38" t="s">
        <v>244</v>
      </c>
      <c r="C169" s="99">
        <v>1029018</v>
      </c>
      <c r="D169" s="104"/>
      <c r="E169" s="104"/>
      <c r="F169" s="190"/>
    </row>
    <row r="170" spans="1:6" ht="15.75">
      <c r="A170" s="30"/>
      <c r="B170" s="40" t="s">
        <v>100</v>
      </c>
      <c r="C170" s="43">
        <f>C169</f>
        <v>1029018</v>
      </c>
      <c r="D170" s="104"/>
      <c r="E170" s="104"/>
      <c r="F170" s="190"/>
    </row>
    <row r="171" spans="1:6" ht="15.75">
      <c r="A171" s="366" t="s">
        <v>118</v>
      </c>
      <c r="B171" s="365"/>
      <c r="C171" s="367"/>
      <c r="D171" s="104"/>
      <c r="E171" s="104"/>
      <c r="F171" s="190"/>
    </row>
    <row r="172" spans="1:6" ht="47.25" customHeight="1">
      <c r="A172" s="30">
        <v>1</v>
      </c>
      <c r="B172" s="38" t="s">
        <v>178</v>
      </c>
      <c r="C172" s="223">
        <v>2197487</v>
      </c>
      <c r="D172" s="104"/>
      <c r="E172" s="104"/>
      <c r="F172" s="190"/>
    </row>
    <row r="173" spans="1:6" ht="30" customHeight="1">
      <c r="A173" s="30">
        <v>2</v>
      </c>
      <c r="B173" s="38" t="s">
        <v>179</v>
      </c>
      <c r="C173" s="223">
        <v>3549909</v>
      </c>
      <c r="D173" s="104"/>
      <c r="E173" s="104"/>
      <c r="F173" s="190"/>
    </row>
    <row r="174" spans="1:6" ht="28.5" customHeight="1">
      <c r="A174" s="30">
        <v>3</v>
      </c>
      <c r="B174" s="38" t="s">
        <v>180</v>
      </c>
      <c r="C174" s="223">
        <v>1252642</v>
      </c>
      <c r="D174" s="104"/>
      <c r="E174" s="104"/>
      <c r="F174" s="190"/>
    </row>
    <row r="175" spans="1:6" ht="15.75">
      <c r="A175" s="30"/>
      <c r="B175" s="40" t="s">
        <v>100</v>
      </c>
      <c r="C175" s="43">
        <f>C172+C173+C174</f>
        <v>7000038</v>
      </c>
      <c r="D175" s="104"/>
      <c r="E175" s="104"/>
      <c r="F175" s="190"/>
    </row>
    <row r="176" spans="1:6" ht="30" customHeight="1">
      <c r="A176" s="30"/>
      <c r="B176" s="57" t="s">
        <v>104</v>
      </c>
      <c r="C176" s="58"/>
      <c r="D176" s="104"/>
      <c r="E176" s="104"/>
      <c r="F176" s="190"/>
    </row>
    <row r="177" spans="1:6" ht="39.75" customHeight="1">
      <c r="A177" s="30">
        <v>1</v>
      </c>
      <c r="B177" s="38" t="s">
        <v>208</v>
      </c>
      <c r="C177" s="215">
        <v>1060000</v>
      </c>
      <c r="D177" s="104"/>
      <c r="E177" s="104"/>
      <c r="F177" s="190"/>
    </row>
    <row r="178" spans="1:6" ht="26.25" customHeight="1">
      <c r="A178" s="30">
        <v>2</v>
      </c>
      <c r="B178" s="53" t="s">
        <v>209</v>
      </c>
      <c r="C178" s="118">
        <v>1170000</v>
      </c>
      <c r="D178" s="104"/>
      <c r="E178" s="104"/>
      <c r="F178" s="190"/>
    </row>
    <row r="179" spans="1:6" ht="15.75">
      <c r="A179" s="30"/>
      <c r="B179" s="40" t="s">
        <v>100</v>
      </c>
      <c r="C179" s="61">
        <f>C177+C178</f>
        <v>2230000</v>
      </c>
      <c r="D179" s="104"/>
      <c r="E179" s="104"/>
      <c r="F179" s="190"/>
    </row>
    <row r="180" spans="1:6" ht="15.75">
      <c r="A180" s="368" t="s">
        <v>105</v>
      </c>
      <c r="B180" s="369"/>
      <c r="C180" s="370"/>
      <c r="D180" s="104"/>
      <c r="E180" s="104"/>
      <c r="F180" s="190"/>
    </row>
    <row r="181" spans="1:6" ht="36" customHeight="1">
      <c r="A181" s="49">
        <v>1</v>
      </c>
      <c r="B181" s="38" t="s">
        <v>221</v>
      </c>
      <c r="C181" s="221">
        <v>2227402</v>
      </c>
      <c r="D181" s="104"/>
      <c r="E181" s="104"/>
      <c r="F181" s="190"/>
    </row>
    <row r="182" spans="1:6" ht="42" customHeight="1">
      <c r="A182" s="49">
        <v>2</v>
      </c>
      <c r="B182" s="38" t="s">
        <v>223</v>
      </c>
      <c r="C182" s="221">
        <v>488560</v>
      </c>
      <c r="D182" s="104"/>
      <c r="E182" s="104"/>
      <c r="F182" s="190"/>
    </row>
    <row r="183" spans="1:6" ht="48" customHeight="1">
      <c r="A183" s="49">
        <v>3</v>
      </c>
      <c r="B183" s="38" t="s">
        <v>224</v>
      </c>
      <c r="C183" s="221">
        <v>869355</v>
      </c>
      <c r="D183" s="104"/>
      <c r="E183" s="104"/>
      <c r="F183" s="190"/>
    </row>
    <row r="184" spans="1:6" ht="45.75" customHeight="1">
      <c r="A184" s="49">
        <v>4</v>
      </c>
      <c r="B184" s="38" t="s">
        <v>245</v>
      </c>
      <c r="C184" s="221">
        <v>137281</v>
      </c>
      <c r="D184" s="104"/>
      <c r="E184" s="104"/>
      <c r="F184" s="190"/>
    </row>
    <row r="185" spans="1:6" ht="15.75">
      <c r="A185" s="49"/>
      <c r="B185" s="40" t="s">
        <v>100</v>
      </c>
      <c r="C185" s="41">
        <f>C181+C182+C183+C184</f>
        <v>3722598</v>
      </c>
      <c r="D185" s="104"/>
      <c r="E185" s="104"/>
      <c r="F185" s="190"/>
    </row>
    <row r="186" spans="1:6" ht="15.75">
      <c r="A186" s="366" t="s">
        <v>119</v>
      </c>
      <c r="B186" s="365"/>
      <c r="C186" s="367"/>
      <c r="D186" s="104"/>
      <c r="E186" s="104"/>
      <c r="F186" s="190"/>
    </row>
    <row r="187" spans="1:6" ht="32.25" customHeight="1">
      <c r="A187" s="30">
        <v>1</v>
      </c>
      <c r="B187" s="38" t="s">
        <v>222</v>
      </c>
      <c r="C187" s="226">
        <v>2388221</v>
      </c>
      <c r="D187" s="104"/>
      <c r="E187" s="104"/>
      <c r="F187" s="190"/>
    </row>
    <row r="188" spans="1:6" ht="30.75" customHeight="1">
      <c r="A188" s="30">
        <v>2</v>
      </c>
      <c r="B188" s="38" t="s">
        <v>197</v>
      </c>
      <c r="C188" s="226">
        <v>991797</v>
      </c>
      <c r="D188" s="104"/>
      <c r="E188" s="104"/>
      <c r="F188" s="190"/>
    </row>
    <row r="189" spans="1:6" ht="16.5" thickBot="1">
      <c r="A189" s="49"/>
      <c r="B189" s="40" t="s">
        <v>100</v>
      </c>
      <c r="C189" s="41">
        <f>C187+C188</f>
        <v>3380018</v>
      </c>
      <c r="D189" s="104"/>
      <c r="E189" s="184"/>
      <c r="F189" s="190"/>
    </row>
    <row r="190" spans="1:6" ht="20.25" customHeight="1" thickBot="1">
      <c r="A190" s="193"/>
      <c r="B190" s="194" t="s">
        <v>141</v>
      </c>
      <c r="C190" s="37">
        <f>C143+C146+C151+C154+C158+C167+C170+C175+C179+C185+C189</f>
        <v>46157020.5</v>
      </c>
      <c r="D190" s="104"/>
      <c r="E190" s="184"/>
      <c r="F190" s="190"/>
    </row>
    <row r="191" spans="1:6" ht="15.75">
      <c r="A191" s="382" t="s">
        <v>123</v>
      </c>
      <c r="B191" s="375"/>
      <c r="C191" s="376"/>
      <c r="D191" s="171"/>
      <c r="E191" s="184"/>
      <c r="F191" s="190"/>
    </row>
    <row r="192" spans="1:6" ht="16.5" thickBot="1">
      <c r="A192" s="403" t="s">
        <v>125</v>
      </c>
      <c r="B192" s="404"/>
      <c r="C192" s="404"/>
      <c r="D192" s="404"/>
      <c r="E192" s="405"/>
    </row>
    <row r="193" spans="1:6" ht="25.5" customHeight="1">
      <c r="A193" s="195">
        <v>1</v>
      </c>
      <c r="B193" s="196" t="s">
        <v>126</v>
      </c>
      <c r="C193" s="209">
        <v>317360</v>
      </c>
      <c r="D193" s="104"/>
      <c r="E193" s="104"/>
      <c r="F193" s="190"/>
    </row>
    <row r="194" spans="1:6" ht="26.25" customHeight="1">
      <c r="A194" s="30">
        <v>2</v>
      </c>
      <c r="B194" s="87" t="s">
        <v>238</v>
      </c>
      <c r="C194" s="93">
        <v>512804</v>
      </c>
      <c r="D194" s="104"/>
      <c r="E194" s="104"/>
      <c r="F194" s="190"/>
    </row>
    <row r="195" spans="1:6" ht="45" customHeight="1">
      <c r="A195" s="30">
        <v>3</v>
      </c>
      <c r="B195" s="87" t="s">
        <v>127</v>
      </c>
      <c r="C195" s="220">
        <v>214092</v>
      </c>
      <c r="D195" s="104"/>
      <c r="E195" s="104"/>
      <c r="F195" s="190"/>
    </row>
    <row r="196" spans="1:6" ht="43.5" customHeight="1">
      <c r="A196" s="30">
        <v>4</v>
      </c>
      <c r="B196" s="87" t="s">
        <v>128</v>
      </c>
      <c r="C196" s="118">
        <v>521474</v>
      </c>
      <c r="D196" s="104"/>
      <c r="E196" s="104"/>
      <c r="F196" s="190"/>
    </row>
    <row r="197" spans="1:6" ht="39.75" customHeight="1">
      <c r="A197" s="30">
        <v>5</v>
      </c>
      <c r="B197" s="87" t="s">
        <v>133</v>
      </c>
      <c r="C197" s="223">
        <v>636384</v>
      </c>
      <c r="D197" s="104"/>
      <c r="E197" s="104"/>
      <c r="F197" s="190"/>
    </row>
    <row r="198" spans="1:6" ht="15.75">
      <c r="A198" s="30"/>
      <c r="B198" s="52" t="s">
        <v>100</v>
      </c>
      <c r="C198" s="43">
        <f>C193+C194+C195+C196+C197</f>
        <v>2202114</v>
      </c>
      <c r="D198" s="104"/>
      <c r="E198" s="104"/>
      <c r="F198" s="190"/>
    </row>
    <row r="199" spans="1:6" ht="15.75">
      <c r="A199" s="400" t="s">
        <v>129</v>
      </c>
      <c r="B199" s="372"/>
      <c r="C199" s="372"/>
      <c r="D199" s="372"/>
      <c r="E199" s="402"/>
      <c r="F199" s="190"/>
    </row>
    <row r="200" spans="1:6" ht="41.25" customHeight="1">
      <c r="A200" s="30">
        <v>1</v>
      </c>
      <c r="B200" s="87" t="s">
        <v>130</v>
      </c>
      <c r="C200" s="204">
        <v>440699</v>
      </c>
      <c r="D200" s="104"/>
      <c r="E200" s="104"/>
      <c r="F200" s="190"/>
    </row>
    <row r="201" spans="1:6" ht="15.75">
      <c r="A201" s="30"/>
      <c r="B201" s="52" t="s">
        <v>100</v>
      </c>
      <c r="C201" s="43">
        <f>C200</f>
        <v>440699</v>
      </c>
      <c r="D201" s="104"/>
      <c r="E201" s="104"/>
      <c r="F201" s="190"/>
    </row>
    <row r="202" spans="1:6" ht="15.75">
      <c r="A202" s="400" t="s">
        <v>131</v>
      </c>
      <c r="B202" s="372"/>
      <c r="C202" s="372"/>
      <c r="D202" s="372"/>
      <c r="E202" s="401"/>
      <c r="F202" s="190"/>
    </row>
    <row r="203" spans="1:6" ht="26.25" customHeight="1">
      <c r="A203" s="30">
        <v>1</v>
      </c>
      <c r="B203" s="87" t="s">
        <v>132</v>
      </c>
      <c r="C203" s="204">
        <v>401000</v>
      </c>
      <c r="D203" s="104"/>
      <c r="E203" s="104"/>
      <c r="F203" s="190"/>
    </row>
    <row r="204" spans="1:6" ht="15.75">
      <c r="A204" s="30"/>
      <c r="B204" s="52" t="s">
        <v>100</v>
      </c>
      <c r="C204" s="43">
        <f>C203</f>
        <v>401000</v>
      </c>
      <c r="D204" s="104"/>
      <c r="E204" s="104"/>
      <c r="F204" s="190"/>
    </row>
    <row r="205" spans="1:6" ht="15.75">
      <c r="A205" s="366" t="s">
        <v>135</v>
      </c>
      <c r="B205" s="365"/>
      <c r="C205" s="365"/>
      <c r="D205" s="365"/>
      <c r="E205" s="399"/>
      <c r="F205" s="190"/>
    </row>
    <row r="206" spans="1:6" ht="27" customHeight="1">
      <c r="A206" s="30">
        <v>1</v>
      </c>
      <c r="B206" s="87" t="s">
        <v>136</v>
      </c>
      <c r="C206" s="204">
        <v>75000</v>
      </c>
      <c r="D206" s="104"/>
      <c r="E206" s="104"/>
      <c r="F206" s="190"/>
    </row>
    <row r="207" spans="1:6" ht="27.75" customHeight="1">
      <c r="A207" s="30">
        <v>2</v>
      </c>
      <c r="B207" s="87" t="s">
        <v>137</v>
      </c>
      <c r="C207" s="204">
        <v>1627031</v>
      </c>
      <c r="D207" s="104"/>
      <c r="E207" s="104"/>
      <c r="F207" s="190"/>
    </row>
    <row r="208" spans="1:6" ht="42" customHeight="1">
      <c r="A208" s="30">
        <v>3</v>
      </c>
      <c r="B208" s="87" t="s">
        <v>138</v>
      </c>
      <c r="C208" s="204">
        <v>902504</v>
      </c>
      <c r="D208" s="104"/>
      <c r="E208" s="104"/>
      <c r="F208" s="190"/>
    </row>
    <row r="209" spans="1:6" ht="16.5" thickBot="1">
      <c r="A209" s="30"/>
      <c r="B209" s="52" t="s">
        <v>100</v>
      </c>
      <c r="C209" s="43">
        <f>C206+C207+C208</f>
        <v>2604535</v>
      </c>
      <c r="D209" s="104"/>
      <c r="E209" s="190"/>
      <c r="F209" s="190"/>
    </row>
    <row r="210" spans="1:6" ht="29.25" customHeight="1" thickBot="1">
      <c r="A210" s="70"/>
      <c r="B210" s="45" t="s">
        <v>148</v>
      </c>
      <c r="C210" s="46">
        <f>C198+C201+C204+C209</f>
        <v>5648348</v>
      </c>
      <c r="D210" s="104"/>
      <c r="E210" s="184"/>
      <c r="F210" s="190"/>
    </row>
    <row r="211" spans="1:6" ht="30" customHeight="1" thickBot="1">
      <c r="A211" s="76"/>
      <c r="B211" s="89" t="s">
        <v>113</v>
      </c>
      <c r="C211" s="73">
        <f>C190+C210</f>
        <v>51805368.5</v>
      </c>
      <c r="D211" s="107"/>
      <c r="E211" s="187"/>
      <c r="F211" s="190"/>
    </row>
    <row r="212" spans="1:6" ht="17.25" thickBot="1">
      <c r="A212" s="352" t="s">
        <v>147</v>
      </c>
      <c r="B212" s="353"/>
      <c r="C212" s="90">
        <f>C116+C211</f>
        <v>154999999.5</v>
      </c>
      <c r="D212" s="179"/>
      <c r="E212" s="104"/>
      <c r="F212" s="190"/>
    </row>
    <row r="213" spans="1:6">
      <c r="E213" s="190"/>
      <c r="F213" s="190"/>
    </row>
    <row r="214" spans="1:6" ht="18.75">
      <c r="B214" s="158" t="s">
        <v>285</v>
      </c>
      <c r="E214" s="190"/>
      <c r="F214" s="190"/>
    </row>
    <row r="216" spans="1:6">
      <c r="A216" s="210">
        <v>1</v>
      </c>
      <c r="B216" s="210" t="s">
        <v>273</v>
      </c>
      <c r="C216" s="211">
        <f>C8+C29+C30+C38+C44+C47+C48+C49+C50+C51+C89+C94+C95+C96+C104+C105+C112+C121+C122+C132+C148+C150+C153+C156+C157+C193+C203+C206+C207+C208+C113+C200+C85</f>
        <v>59269146</v>
      </c>
      <c r="D216">
        <v>33</v>
      </c>
      <c r="E216" s="234">
        <v>280000</v>
      </c>
      <c r="F216" t="s">
        <v>283</v>
      </c>
    </row>
    <row r="217" spans="1:6">
      <c r="A217" s="210"/>
      <c r="B217" s="210" t="s">
        <v>275</v>
      </c>
      <c r="C217" s="213">
        <f>C194+C166+C165+C164+C163+C162+C161+C160+C131+C130+C129+C128+C127+C125+C108+C86+C56+C55+C54+C41+C11</f>
        <v>31518652</v>
      </c>
      <c r="D217">
        <v>21</v>
      </c>
      <c r="E217" s="234">
        <v>280000</v>
      </c>
      <c r="F217" t="s">
        <v>283</v>
      </c>
    </row>
    <row r="218" spans="1:6">
      <c r="A218" s="210"/>
      <c r="B218" s="210" t="s">
        <v>277</v>
      </c>
      <c r="C218" s="217">
        <f>C196+C178+C177+C80+C66+C65+C64+C37+C36+C138</f>
        <v>10696933</v>
      </c>
      <c r="D218">
        <v>10</v>
      </c>
      <c r="E218" s="234">
        <v>1112000</v>
      </c>
      <c r="F218" t="s">
        <v>284</v>
      </c>
    </row>
    <row r="219" spans="1:6">
      <c r="A219" s="210"/>
      <c r="B219" s="210" t="s">
        <v>278</v>
      </c>
      <c r="C219" s="219">
        <f>C169+C137+C136+C135+C134+C133+C124+C123+C101+C98+C97+C61+C60+C59+C145</f>
        <v>14086871</v>
      </c>
      <c r="D219">
        <v>15</v>
      </c>
      <c r="E219">
        <v>128000</v>
      </c>
      <c r="F219" t="s">
        <v>283</v>
      </c>
    </row>
    <row r="220" spans="1:6">
      <c r="A220" s="210"/>
      <c r="B220" s="210" t="s">
        <v>279</v>
      </c>
      <c r="C220" s="222">
        <f>C195+C184+C183+C182+C181+C99+C70+C69+C31</f>
        <v>10435812</v>
      </c>
      <c r="D220">
        <v>9</v>
      </c>
    </row>
    <row r="221" spans="1:6">
      <c r="A221" s="210"/>
      <c r="B221" s="210" t="s">
        <v>280</v>
      </c>
      <c r="C221" s="225">
        <f>C197+C174+C173+C172+C149+C139+C126+C111+C77+C35+C34+C33+C32</f>
        <v>12178126</v>
      </c>
      <c r="D221">
        <v>13</v>
      </c>
    </row>
    <row r="222" spans="1:6">
      <c r="A222" s="210"/>
      <c r="B222" s="210" t="s">
        <v>281</v>
      </c>
      <c r="C222" s="230">
        <f>C188+C187+C142+C141+C140+C100+C74+C73</f>
        <v>6359459.5</v>
      </c>
      <c r="D222">
        <v>8</v>
      </c>
    </row>
    <row r="223" spans="1:6">
      <c r="A223" s="210"/>
      <c r="B223" s="210" t="s">
        <v>134</v>
      </c>
      <c r="C223" s="232">
        <f>C16+C19</f>
        <v>8655000</v>
      </c>
      <c r="D223">
        <v>2</v>
      </c>
    </row>
    <row r="224" spans="1:6">
      <c r="A224" s="210"/>
      <c r="B224" s="210" t="s">
        <v>282</v>
      </c>
      <c r="C224" s="233">
        <v>1800000</v>
      </c>
      <c r="D224">
        <v>7</v>
      </c>
    </row>
    <row r="226" spans="2:4">
      <c r="C226" s="234">
        <f>C216+C217+C218+C219+C220+C222+C221+C223+C224</f>
        <v>154999999.5</v>
      </c>
      <c r="D226">
        <f>D216+D217+D218+D219+D220+D222+D221+D223+D224</f>
        <v>118</v>
      </c>
    </row>
    <row r="229" spans="2:4">
      <c r="B229" s="214"/>
    </row>
  </sheetData>
  <mergeCells count="46">
    <mergeCell ref="A15:C15"/>
    <mergeCell ref="A10:C10"/>
    <mergeCell ref="A5:C5"/>
    <mergeCell ref="A6:C6"/>
    <mergeCell ref="A7:C7"/>
    <mergeCell ref="A14:C14"/>
    <mergeCell ref="A46:C46"/>
    <mergeCell ref="A18:C18"/>
    <mergeCell ref="A43:C43"/>
    <mergeCell ref="A23:C23"/>
    <mergeCell ref="A27:C27"/>
    <mergeCell ref="A28:C28"/>
    <mergeCell ref="A40:C40"/>
    <mergeCell ref="A22:C22"/>
    <mergeCell ref="A53:C53"/>
    <mergeCell ref="A68:C68"/>
    <mergeCell ref="A76:C76"/>
    <mergeCell ref="A83:C83"/>
    <mergeCell ref="A79:C79"/>
    <mergeCell ref="A58:C58"/>
    <mergeCell ref="A72:C72"/>
    <mergeCell ref="A110:C110"/>
    <mergeCell ref="A118:C118"/>
    <mergeCell ref="A186:C186"/>
    <mergeCell ref="A180:C180"/>
    <mergeCell ref="A84:C84"/>
    <mergeCell ref="A88:C88"/>
    <mergeCell ref="A103:C103"/>
    <mergeCell ref="A92:C92"/>
    <mergeCell ref="A93:C93"/>
    <mergeCell ref="A205:E205"/>
    <mergeCell ref="A202:E202"/>
    <mergeCell ref="A199:E199"/>
    <mergeCell ref="A171:C171"/>
    <mergeCell ref="A107:C107"/>
    <mergeCell ref="A212:B212"/>
    <mergeCell ref="A191:C191"/>
    <mergeCell ref="A192:E192"/>
    <mergeCell ref="A155:C155"/>
    <mergeCell ref="A119:C119"/>
    <mergeCell ref="A168:C168"/>
    <mergeCell ref="A147:C147"/>
    <mergeCell ref="A120:C120"/>
    <mergeCell ref="A144:C144"/>
    <mergeCell ref="A152:C152"/>
    <mergeCell ref="A159:C159"/>
  </mergeCells>
  <phoneticPr fontId="2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7"/>
  <sheetViews>
    <sheetView topLeftCell="A235" zoomScale="110" zoomScaleNormal="110" workbookViewId="0">
      <selection activeCell="I232" sqref="I232"/>
    </sheetView>
  </sheetViews>
  <sheetFormatPr defaultColWidth="8.85546875" defaultRowHeight="15.75"/>
  <cols>
    <col min="1" max="1" width="4" style="1" customWidth="1"/>
    <col min="2" max="2" width="99.28515625" style="2" customWidth="1"/>
    <col min="3" max="3" width="15.85546875" style="3" customWidth="1"/>
    <col min="4" max="4" width="11.140625" style="2" hidden="1" customWidth="1"/>
    <col min="5" max="5" width="6.7109375" style="2" hidden="1" customWidth="1"/>
    <col min="6" max="6" width="6.42578125" style="2" hidden="1" customWidth="1"/>
    <col min="7" max="7" width="6.85546875" style="2" hidden="1" customWidth="1"/>
    <col min="8" max="8" width="11.5703125" style="20" customWidth="1"/>
    <col min="9" max="9" width="12.7109375" style="20" customWidth="1"/>
    <col min="10" max="10" width="5.42578125" style="15" customWidth="1"/>
    <col min="11" max="16384" width="8.85546875" style="2"/>
  </cols>
  <sheetData>
    <row r="1" spans="1:13">
      <c r="A1" s="321" t="s">
        <v>287</v>
      </c>
      <c r="B1" s="321"/>
      <c r="C1" s="321"/>
      <c r="D1" s="31"/>
      <c r="E1" s="28"/>
      <c r="F1" s="28"/>
      <c r="H1" s="2"/>
      <c r="I1" s="2"/>
      <c r="J1" s="2"/>
      <c r="K1" s="20"/>
      <c r="L1" s="20"/>
      <c r="M1" s="15"/>
    </row>
    <row r="2" spans="1:13">
      <c r="A2" s="321" t="s">
        <v>288</v>
      </c>
      <c r="B2" s="321"/>
      <c r="C2" s="321"/>
      <c r="D2" s="393" t="s">
        <v>93</v>
      </c>
      <c r="E2" s="393"/>
      <c r="F2" s="393"/>
      <c r="H2" s="2"/>
      <c r="I2" s="2"/>
      <c r="J2" s="2"/>
      <c r="K2" s="20"/>
      <c r="L2" s="20"/>
      <c r="M2" s="15"/>
    </row>
    <row r="3" spans="1:13">
      <c r="A3" s="321" t="s">
        <v>289</v>
      </c>
      <c r="B3" s="321"/>
      <c r="C3" s="321"/>
      <c r="D3" s="393" t="s">
        <v>192</v>
      </c>
      <c r="E3" s="393"/>
      <c r="F3" s="393"/>
      <c r="H3" s="2"/>
      <c r="I3" s="2"/>
      <c r="J3" s="2"/>
      <c r="K3" s="20"/>
      <c r="L3" s="20"/>
      <c r="M3" s="15"/>
    </row>
    <row r="4" spans="1:13" ht="19.5" thickBot="1">
      <c r="A4" s="31"/>
      <c r="B4" s="321" t="s">
        <v>290</v>
      </c>
      <c r="C4" s="321"/>
      <c r="D4" s="394"/>
      <c r="E4" s="394"/>
      <c r="F4" s="394"/>
      <c r="H4" s="104"/>
      <c r="I4" s="104"/>
      <c r="J4" s="104"/>
      <c r="K4" s="102"/>
      <c r="L4" s="102"/>
      <c r="M4" s="15"/>
    </row>
    <row r="5" spans="1:13" ht="79.5" thickBot="1">
      <c r="B5" s="428"/>
      <c r="C5" s="428"/>
      <c r="D5" s="165" t="s">
        <v>94</v>
      </c>
      <c r="E5" s="154" t="s">
        <v>95</v>
      </c>
      <c r="F5" s="155" t="s">
        <v>96</v>
      </c>
      <c r="G5" s="171"/>
      <c r="H5" s="104"/>
      <c r="I5" s="104"/>
      <c r="J5" s="104"/>
      <c r="K5" s="102"/>
      <c r="L5" s="181"/>
      <c r="M5" s="18"/>
    </row>
    <row r="6" spans="1:13" ht="16.5" thickBot="1">
      <c r="A6" s="321" t="s">
        <v>177</v>
      </c>
      <c r="B6" s="321"/>
      <c r="C6" s="321"/>
      <c r="D6" s="164"/>
      <c r="E6" s="36"/>
      <c r="F6" s="153"/>
      <c r="G6" s="104"/>
      <c r="H6" s="104"/>
      <c r="I6" s="104"/>
      <c r="J6" s="104"/>
      <c r="K6" s="102"/>
      <c r="L6" s="102"/>
      <c r="M6" s="15"/>
    </row>
    <row r="7" spans="1:13" ht="17.25" thickBot="1">
      <c r="A7" s="321" t="s">
        <v>291</v>
      </c>
      <c r="B7" s="321"/>
      <c r="C7" s="321"/>
      <c r="D7" s="395" t="s">
        <v>97</v>
      </c>
      <c r="E7" s="396"/>
      <c r="F7" s="410"/>
      <c r="G7" s="104"/>
      <c r="H7" s="104"/>
      <c r="I7" s="104"/>
      <c r="J7" s="104"/>
      <c r="K7" s="102"/>
      <c r="L7" s="102"/>
      <c r="M7" s="15"/>
    </row>
    <row r="8" spans="1:13">
      <c r="A8" s="321" t="s">
        <v>292</v>
      </c>
      <c r="B8" s="321"/>
      <c r="C8" s="321"/>
      <c r="D8" s="384" t="s">
        <v>181</v>
      </c>
      <c r="E8" s="385"/>
      <c r="F8" s="386"/>
      <c r="G8" s="104"/>
      <c r="H8" s="104"/>
      <c r="I8" s="104"/>
      <c r="J8" s="104"/>
      <c r="K8" s="102"/>
      <c r="L8" s="102"/>
      <c r="M8" s="15"/>
    </row>
    <row r="9" spans="1:13">
      <c r="A9" s="31"/>
      <c r="B9" s="321" t="s">
        <v>193</v>
      </c>
      <c r="C9" s="321"/>
      <c r="D9" s="368" t="s">
        <v>121</v>
      </c>
      <c r="E9" s="369"/>
      <c r="F9" s="370"/>
      <c r="G9" s="104"/>
      <c r="H9" s="104"/>
      <c r="I9" s="104"/>
      <c r="J9" s="104"/>
      <c r="K9" s="102"/>
      <c r="L9" s="102"/>
      <c r="M9" s="15"/>
    </row>
    <row r="10" spans="1:13" ht="19.5" thickBot="1">
      <c r="A10" s="394"/>
      <c r="B10" s="394"/>
      <c r="C10" s="394"/>
    </row>
    <row r="11" spans="1:13" ht="26.25" thickBot="1">
      <c r="A11" s="165" t="s">
        <v>94</v>
      </c>
      <c r="B11" s="154" t="s">
        <v>95</v>
      </c>
      <c r="C11" s="155" t="s">
        <v>96</v>
      </c>
      <c r="D11" s="171"/>
      <c r="E11" s="171"/>
      <c r="F11" s="171"/>
      <c r="G11" s="183"/>
      <c r="H11" s="102"/>
      <c r="I11" s="29"/>
      <c r="J11" s="18"/>
    </row>
    <row r="12" spans="1:13" ht="16.5" thickBot="1">
      <c r="A12" s="164"/>
      <c r="B12" s="36"/>
      <c r="C12" s="153"/>
      <c r="D12" s="104"/>
      <c r="E12" s="104"/>
      <c r="F12" s="104"/>
      <c r="G12" s="173"/>
      <c r="H12" s="102"/>
    </row>
    <row r="13" spans="1:13" ht="17.25" thickBot="1">
      <c r="A13" s="395" t="s">
        <v>97</v>
      </c>
      <c r="B13" s="396"/>
      <c r="C13" s="410"/>
      <c r="D13" s="104"/>
      <c r="E13" s="104"/>
      <c r="F13" s="104"/>
      <c r="G13" s="173"/>
      <c r="H13" s="102"/>
    </row>
    <row r="14" spans="1:13">
      <c r="A14" s="382" t="s">
        <v>181</v>
      </c>
      <c r="B14" s="375"/>
      <c r="C14" s="383"/>
      <c r="D14" s="104"/>
      <c r="E14" s="104"/>
      <c r="F14" s="104"/>
      <c r="G14" s="173"/>
      <c r="H14" s="108"/>
    </row>
    <row r="15" spans="1:13">
      <c r="A15" s="368" t="s">
        <v>121</v>
      </c>
      <c r="B15" s="369"/>
      <c r="C15" s="370"/>
      <c r="D15" s="104"/>
      <c r="E15" s="104"/>
      <c r="F15" s="104"/>
      <c r="G15" s="173"/>
      <c r="H15" s="102"/>
    </row>
    <row r="16" spans="1:13" ht="47.25">
      <c r="A16" s="30">
        <v>1</v>
      </c>
      <c r="B16" s="38" t="s">
        <v>241</v>
      </c>
      <c r="C16" s="39">
        <f ca="1">'Новая программа'!C14</f>
        <v>1510000</v>
      </c>
      <c r="D16" s="104"/>
      <c r="E16" s="104"/>
      <c r="F16" s="104"/>
      <c r="G16" s="173"/>
      <c r="H16" s="181"/>
    </row>
    <row r="17" spans="1:9">
      <c r="A17" s="30"/>
      <c r="B17" s="40" t="s">
        <v>100</v>
      </c>
      <c r="C17" s="39">
        <f ca="1">'Новая программа'!C15</f>
        <v>1510000</v>
      </c>
      <c r="D17" s="104"/>
      <c r="E17" s="104"/>
      <c r="F17" s="104"/>
      <c r="G17" s="173"/>
      <c r="H17" s="102"/>
    </row>
    <row r="18" spans="1:9">
      <c r="A18" s="368" t="s">
        <v>112</v>
      </c>
      <c r="B18" s="369"/>
      <c r="C18" s="370"/>
      <c r="D18" s="104"/>
      <c r="E18" s="104"/>
      <c r="F18" s="104"/>
      <c r="G18" s="173"/>
      <c r="H18" s="102"/>
    </row>
    <row r="19" spans="1:9" ht="31.5">
      <c r="A19" s="30">
        <v>1</v>
      </c>
      <c r="B19" s="42" t="s">
        <v>251</v>
      </c>
      <c r="C19" s="39">
        <f ca="1">'Новая программа'!C17</f>
        <v>3900000</v>
      </c>
      <c r="D19" s="104"/>
      <c r="E19" s="104"/>
      <c r="F19" s="104"/>
      <c r="G19" s="173"/>
      <c r="H19" s="181"/>
    </row>
    <row r="20" spans="1:9" ht="16.5" thickBot="1">
      <c r="A20" s="30"/>
      <c r="B20" s="40" t="s">
        <v>100</v>
      </c>
      <c r="C20" s="39">
        <f ca="1">'Новая программа'!C18</f>
        <v>3900000</v>
      </c>
      <c r="D20" s="104"/>
      <c r="E20" s="104"/>
      <c r="F20" s="104">
        <v>279752</v>
      </c>
      <c r="G20" s="173"/>
      <c r="H20" s="102"/>
    </row>
    <row r="21" spans="1:9" ht="16.5" thickBot="1">
      <c r="A21" s="166"/>
      <c r="B21" s="45" t="s">
        <v>182</v>
      </c>
      <c r="C21" s="39">
        <f ca="1">'Новая программа'!C19</f>
        <v>5410000</v>
      </c>
      <c r="D21" s="104"/>
      <c r="E21" s="184" t="e">
        <f>#REF!+#REF!+#REF!+#REF!+#REF!+#REF!+#REF!</f>
        <v>#REF!</v>
      </c>
      <c r="F21" s="104" t="e">
        <f>#REF!+F6</f>
        <v>#REF!</v>
      </c>
      <c r="G21" s="174" t="e">
        <f>C21+F21-E21</f>
        <v>#REF!</v>
      </c>
      <c r="H21" s="102"/>
    </row>
    <row r="22" spans="1:9">
      <c r="A22" s="382" t="s">
        <v>183</v>
      </c>
      <c r="B22" s="375"/>
      <c r="C22" s="383"/>
      <c r="D22" s="104"/>
      <c r="E22" s="184"/>
      <c r="F22" s="104"/>
      <c r="G22" s="174"/>
      <c r="H22" s="102"/>
    </row>
    <row r="23" spans="1:9">
      <c r="A23" s="366" t="s">
        <v>102</v>
      </c>
      <c r="B23" s="365"/>
      <c r="C23" s="367"/>
      <c r="D23" s="104"/>
      <c r="E23" s="104">
        <f>E22</f>
        <v>0</v>
      </c>
      <c r="F23" s="185" t="e">
        <f>#REF!</f>
        <v>#REF!</v>
      </c>
      <c r="G23" s="175" t="e">
        <f>C25+F23-E23</f>
        <v>#REF!</v>
      </c>
      <c r="H23" s="111"/>
    </row>
    <row r="24" spans="1:9" ht="16.5">
      <c r="A24" s="49">
        <v>1</v>
      </c>
      <c r="B24" s="48" t="s">
        <v>134</v>
      </c>
      <c r="C24" s="39">
        <f ca="1">'Новая программа'!C22</f>
        <v>5000000</v>
      </c>
      <c r="D24" s="104"/>
      <c r="E24" s="184"/>
      <c r="F24" s="184"/>
      <c r="G24" s="174"/>
      <c r="H24" s="102"/>
    </row>
    <row r="25" spans="1:9">
      <c r="A25" s="49"/>
      <c r="B25" s="40" t="s">
        <v>100</v>
      </c>
      <c r="C25" s="39">
        <f ca="1">'Новая программа'!C23</f>
        <v>5000000</v>
      </c>
      <c r="D25" s="104"/>
      <c r="E25" s="104"/>
      <c r="F25" s="104"/>
      <c r="G25" s="173">
        <v>4673906</v>
      </c>
    </row>
    <row r="26" spans="1:9">
      <c r="A26" s="366" t="s">
        <v>146</v>
      </c>
      <c r="B26" s="365"/>
      <c r="C26" s="367"/>
      <c r="D26" s="104"/>
      <c r="E26" s="104"/>
      <c r="F26" s="184" t="e">
        <f>#REF!+G25</f>
        <v>#REF!</v>
      </c>
      <c r="G26" s="174" t="e">
        <f>#REF!-G25</f>
        <v>#REF!</v>
      </c>
    </row>
    <row r="27" spans="1:9" ht="16.5">
      <c r="A27" s="49">
        <v>1</v>
      </c>
      <c r="B27" s="48" t="s">
        <v>134</v>
      </c>
      <c r="C27" s="39">
        <f ca="1">'Новая программа'!C25</f>
        <v>3655000</v>
      </c>
      <c r="D27" s="104"/>
      <c r="E27" s="104"/>
      <c r="F27" s="104"/>
      <c r="G27" s="173"/>
      <c r="H27" s="102"/>
    </row>
    <row r="28" spans="1:9" ht="16.5" thickBot="1">
      <c r="A28" s="49"/>
      <c r="B28" s="40" t="s">
        <v>100</v>
      </c>
      <c r="C28" s="39">
        <f ca="1">'Новая программа'!C26</f>
        <v>3655000</v>
      </c>
      <c r="D28" s="104"/>
      <c r="E28" s="104"/>
      <c r="F28" s="104"/>
      <c r="G28" s="173"/>
    </row>
    <row r="29" spans="1:9" ht="16.5" thickBot="1">
      <c r="A29" s="166"/>
      <c r="B29" s="45" t="s">
        <v>184</v>
      </c>
      <c r="C29" s="39">
        <f ca="1">'Новая программа'!C27</f>
        <v>8655000</v>
      </c>
      <c r="D29" s="104"/>
      <c r="E29" s="184" t="e">
        <f>#REF!+#REF!+#REF!+#REF!+#REF!+#REF!+#REF!</f>
        <v>#REF!</v>
      </c>
      <c r="F29" s="104" t="e">
        <f>#REF!+F14</f>
        <v>#REF!</v>
      </c>
      <c r="G29" s="174" t="e">
        <f>C29+F29-E29</f>
        <v>#REF!</v>
      </c>
    </row>
    <row r="30" spans="1:9" ht="16.5">
      <c r="A30" s="425" t="s">
        <v>210</v>
      </c>
      <c r="B30" s="426"/>
      <c r="C30" s="427"/>
      <c r="D30" s="104"/>
      <c r="E30" s="184"/>
      <c r="F30" s="104"/>
      <c r="G30" s="174"/>
    </row>
    <row r="31" spans="1:9">
      <c r="A31" s="366" t="s">
        <v>103</v>
      </c>
      <c r="B31" s="365"/>
      <c r="C31" s="367"/>
      <c r="D31" s="104"/>
      <c r="E31" s="104">
        <f>E30</f>
        <v>0</v>
      </c>
      <c r="F31" s="185" t="e">
        <f>#REF!</f>
        <v>#REF!</v>
      </c>
      <c r="G31" s="175" t="e">
        <f>C33+F31-E31</f>
        <v>#REF!</v>
      </c>
      <c r="H31" s="111"/>
      <c r="I31" s="102"/>
    </row>
    <row r="32" spans="1:9" ht="31.5">
      <c r="A32" s="49">
        <v>1</v>
      </c>
      <c r="B32" s="83" t="s">
        <v>233</v>
      </c>
      <c r="C32" s="39">
        <f ca="1">'Новая программа'!C30</f>
        <v>1800000</v>
      </c>
      <c r="D32" s="104"/>
      <c r="E32" s="184"/>
      <c r="F32" s="104"/>
      <c r="G32" s="174"/>
      <c r="H32" s="106"/>
      <c r="I32" s="102"/>
    </row>
    <row r="33" spans="1:15" ht="16.5" thickBot="1">
      <c r="A33" s="49"/>
      <c r="B33" s="40" t="s">
        <v>100</v>
      </c>
      <c r="C33" s="39">
        <f ca="1">'Новая программа'!C31</f>
        <v>1800000</v>
      </c>
      <c r="D33" s="104"/>
      <c r="E33" s="184"/>
      <c r="F33" s="104"/>
      <c r="G33" s="174"/>
      <c r="H33" s="102"/>
      <c r="I33" s="102"/>
    </row>
    <row r="34" spans="1:15" ht="16.5" thickBot="1">
      <c r="A34" s="44"/>
      <c r="B34" s="45" t="s">
        <v>211</v>
      </c>
      <c r="C34" s="39">
        <f ca="1">'Новая программа'!C32</f>
        <v>1800000</v>
      </c>
      <c r="D34" s="104"/>
      <c r="E34" s="184" t="e">
        <f>#REF!+#REF!+#REF!+#REF!+#REF!+#REF!+#REF!</f>
        <v>#REF!</v>
      </c>
      <c r="F34" s="104" t="e">
        <f>#REF!+F17</f>
        <v>#REF!</v>
      </c>
      <c r="G34" s="174" t="e">
        <f>C34+F34-E34</f>
        <v>#REF!</v>
      </c>
    </row>
    <row r="35" spans="1:15" ht="17.25" thickBot="1">
      <c r="A35" s="422" t="s">
        <v>297</v>
      </c>
      <c r="B35" s="423"/>
      <c r="C35" s="424"/>
      <c r="D35" s="104"/>
      <c r="E35" s="184"/>
      <c r="F35" s="104"/>
      <c r="G35" s="174"/>
    </row>
    <row r="36" spans="1:15" ht="16.5" customHeight="1">
      <c r="A36" s="384" t="s">
        <v>121</v>
      </c>
      <c r="B36" s="385"/>
      <c r="C36" s="386"/>
      <c r="D36" s="104"/>
      <c r="E36" s="175"/>
      <c r="F36" s="186"/>
      <c r="G36" s="174"/>
    </row>
    <row r="37" spans="1:15" ht="46.5" customHeight="1" thickBot="1">
      <c r="A37" s="30">
        <v>1</v>
      </c>
      <c r="B37" s="38" t="s">
        <v>304</v>
      </c>
      <c r="C37" s="39">
        <f ca="1">'Новая программа'!C35</f>
        <v>3325995</v>
      </c>
      <c r="D37" s="104"/>
      <c r="E37" s="173"/>
      <c r="F37" s="104"/>
      <c r="G37" s="173"/>
      <c r="H37" s="29"/>
    </row>
    <row r="38" spans="1:15" ht="16.5" customHeight="1" thickBot="1">
      <c r="A38" s="72"/>
      <c r="B38" s="45" t="s">
        <v>100</v>
      </c>
      <c r="C38" s="39">
        <f ca="1">'Новая программа'!C36</f>
        <v>3325995</v>
      </c>
      <c r="D38" s="104"/>
      <c r="E38" s="175"/>
      <c r="F38" s="186"/>
      <c r="G38" s="174"/>
    </row>
    <row r="39" spans="1:15" ht="16.5" customHeight="1">
      <c r="A39" s="384" t="s">
        <v>112</v>
      </c>
      <c r="B39" s="385"/>
      <c r="C39" s="386"/>
      <c r="D39" s="104"/>
      <c r="E39" s="175"/>
      <c r="F39" s="186"/>
      <c r="G39" s="174"/>
    </row>
    <row r="40" spans="1:15" ht="44.25" customHeight="1">
      <c r="A40" s="30">
        <v>1</v>
      </c>
      <c r="B40" s="42" t="s">
        <v>240</v>
      </c>
      <c r="C40" s="39">
        <f ca="1">'Новая программа'!C38</f>
        <v>3615400</v>
      </c>
      <c r="D40" s="104"/>
      <c r="E40" s="175"/>
      <c r="F40" s="186"/>
      <c r="G40" s="174"/>
      <c r="H40" s="29"/>
    </row>
    <row r="41" spans="1:15" ht="16.5" thickBot="1">
      <c r="A41" s="235"/>
      <c r="B41" s="236" t="s">
        <v>100</v>
      </c>
      <c r="C41" s="39">
        <f ca="1">'Новая программа'!C39</f>
        <v>3615400</v>
      </c>
      <c r="D41" s="104"/>
      <c r="E41" s="173"/>
      <c r="F41" s="104"/>
      <c r="G41" s="173"/>
    </row>
    <row r="42" spans="1:15" ht="16.5" thickBot="1">
      <c r="A42" s="193"/>
      <c r="B42" s="238" t="s">
        <v>298</v>
      </c>
      <c r="C42" s="39">
        <f ca="1">'Новая программа'!C40</f>
        <v>6941395</v>
      </c>
      <c r="D42" s="104"/>
      <c r="E42" s="104"/>
      <c r="F42" s="104"/>
      <c r="G42" s="173"/>
    </row>
    <row r="43" spans="1:15" ht="16.5" customHeight="1">
      <c r="A43" s="389" t="s">
        <v>98</v>
      </c>
      <c r="B43" s="390"/>
      <c r="C43" s="391"/>
      <c r="D43" s="104"/>
      <c r="E43" s="104"/>
      <c r="F43" s="104"/>
      <c r="G43" s="173"/>
      <c r="I43" s="102"/>
    </row>
    <row r="44" spans="1:15">
      <c r="A44" s="366" t="s">
        <v>99</v>
      </c>
      <c r="B44" s="365"/>
      <c r="C44" s="367"/>
      <c r="D44" s="104"/>
      <c r="E44" s="104"/>
      <c r="F44" s="104"/>
      <c r="G44" s="173"/>
    </row>
    <row r="45" spans="1:15" ht="47.25">
      <c r="A45" s="30">
        <v>1</v>
      </c>
      <c r="B45" s="38" t="s">
        <v>328</v>
      </c>
      <c r="C45" s="118">
        <f ca="1">'Новая программа'!C43</f>
        <v>12638757</v>
      </c>
      <c r="D45" s="104"/>
      <c r="E45" s="184">
        <f>C45</f>
        <v>12638757</v>
      </c>
      <c r="F45" s="104"/>
      <c r="G45" s="173"/>
      <c r="H45" s="181"/>
    </row>
    <row r="46" spans="1:15" ht="47.25">
      <c r="A46" s="30">
        <v>2</v>
      </c>
      <c r="B46" s="38" t="s">
        <v>329</v>
      </c>
      <c r="C46" s="118">
        <f ca="1">'Новая программа'!C44</f>
        <v>2571181</v>
      </c>
      <c r="D46" s="104"/>
      <c r="E46" s="184"/>
      <c r="F46" s="104"/>
      <c r="G46" s="173"/>
      <c r="H46" s="181"/>
    </row>
    <row r="47" spans="1:15" ht="30" customHeight="1">
      <c r="A47" s="30">
        <v>3</v>
      </c>
      <c r="B47" s="38" t="s">
        <v>234</v>
      </c>
      <c r="C47" s="118">
        <f ca="1">'Новая программа'!C45</f>
        <v>2192000</v>
      </c>
      <c r="D47" s="104"/>
      <c r="E47" s="104"/>
      <c r="F47" s="104">
        <v>5035000</v>
      </c>
      <c r="G47" s="173"/>
      <c r="H47" s="102"/>
    </row>
    <row r="48" spans="1:15" ht="46.5" customHeight="1">
      <c r="A48" s="30">
        <v>4</v>
      </c>
      <c r="B48" s="38" t="s">
        <v>321</v>
      </c>
      <c r="C48" s="118">
        <f ca="1">'Новая программа'!C46</f>
        <v>4903392</v>
      </c>
      <c r="D48" s="104"/>
      <c r="E48" s="104"/>
      <c r="F48" s="104"/>
      <c r="G48" s="173"/>
      <c r="H48" s="181"/>
      <c r="O48" s="4"/>
    </row>
    <row r="49" spans="1:8" ht="31.5">
      <c r="A49" s="30">
        <v>5</v>
      </c>
      <c r="B49" s="38" t="s">
        <v>320</v>
      </c>
      <c r="C49" s="118">
        <f ca="1">'Новая программа'!C48</f>
        <v>195000</v>
      </c>
      <c r="D49" s="104"/>
      <c r="E49" s="104"/>
      <c r="F49" s="104"/>
      <c r="G49" s="173"/>
      <c r="H49" s="102"/>
    </row>
    <row r="50" spans="1:8" ht="31.5">
      <c r="A50" s="30">
        <v>6</v>
      </c>
      <c r="B50" s="38" t="s">
        <v>322</v>
      </c>
      <c r="C50" s="118" t="e">
        <f ca="1">'Новая программа'!#REF!</f>
        <v>#REF!</v>
      </c>
      <c r="D50" s="104"/>
      <c r="E50" s="104"/>
      <c r="F50" s="104"/>
      <c r="G50" s="173"/>
      <c r="H50" s="102"/>
    </row>
    <row r="51" spans="1:8" ht="31.5">
      <c r="A51" s="30">
        <v>7</v>
      </c>
      <c r="B51" s="38" t="s">
        <v>150</v>
      </c>
      <c r="C51" s="118">
        <f ca="1">'Новая программа'!C52</f>
        <v>250000</v>
      </c>
      <c r="D51" s="104"/>
      <c r="E51" s="104">
        <v>1837455</v>
      </c>
      <c r="F51" s="104"/>
      <c r="G51" s="173"/>
      <c r="H51" s="102"/>
    </row>
    <row r="52" spans="1:8" ht="31.5">
      <c r="A52" s="30">
        <v>8</v>
      </c>
      <c r="B52" s="38" t="s">
        <v>153</v>
      </c>
      <c r="C52" s="118">
        <f ca="1">'Новая программа'!C53</f>
        <v>250000</v>
      </c>
      <c r="D52" s="104"/>
      <c r="E52" s="104"/>
      <c r="F52" s="104"/>
      <c r="G52" s="173"/>
      <c r="H52" s="102"/>
    </row>
    <row r="53" spans="1:8" ht="31.5">
      <c r="A53" s="30">
        <v>9</v>
      </c>
      <c r="B53" s="38" t="s">
        <v>154</v>
      </c>
      <c r="C53" s="118">
        <f ca="1">'Новая программа'!C54</f>
        <v>250000</v>
      </c>
      <c r="D53" s="104"/>
      <c r="E53" s="104"/>
      <c r="F53" s="104"/>
      <c r="G53" s="173"/>
      <c r="H53" s="102"/>
    </row>
    <row r="54" spans="1:8" ht="31.5">
      <c r="A54" s="30">
        <v>10</v>
      </c>
      <c r="B54" s="38" t="s">
        <v>151</v>
      </c>
      <c r="C54" s="118">
        <f ca="1">'Новая программа'!C55</f>
        <v>250000</v>
      </c>
      <c r="D54" s="104"/>
      <c r="E54" s="104"/>
      <c r="F54" s="104"/>
      <c r="G54" s="173"/>
      <c r="H54" s="102"/>
    </row>
    <row r="55" spans="1:8" ht="32.25" thickBot="1">
      <c r="A55" s="30">
        <v>11</v>
      </c>
      <c r="B55" s="38" t="s">
        <v>152</v>
      </c>
      <c r="C55" s="118">
        <f ca="1">'Новая программа'!C56</f>
        <v>250000</v>
      </c>
      <c r="D55" s="104"/>
      <c r="E55" s="104"/>
      <c r="F55" s="104"/>
      <c r="G55" s="173"/>
      <c r="H55" s="102"/>
    </row>
    <row r="56" spans="1:8">
      <c r="A56" s="168"/>
      <c r="B56" s="169" t="s">
        <v>100</v>
      </c>
      <c r="C56" s="265">
        <f ca="1">'Новая программа'!C57</f>
        <v>26485002</v>
      </c>
      <c r="D56" s="171"/>
      <c r="E56" s="172">
        <f>E45+E51</f>
        <v>14476212</v>
      </c>
      <c r="F56" s="104">
        <f>F47</f>
        <v>5035000</v>
      </c>
      <c r="G56" s="174">
        <f>C56+F56-E56</f>
        <v>17043790</v>
      </c>
      <c r="H56" s="102"/>
    </row>
    <row r="57" spans="1:8">
      <c r="A57" s="366" t="s">
        <v>101</v>
      </c>
      <c r="B57" s="365"/>
      <c r="C57" s="367"/>
      <c r="D57" s="104"/>
      <c r="E57" s="173"/>
      <c r="F57" s="104"/>
      <c r="G57" s="173"/>
      <c r="H57" s="102"/>
    </row>
    <row r="58" spans="1:8" ht="31.5">
      <c r="A58" s="51">
        <v>1</v>
      </c>
      <c r="B58" s="38" t="s">
        <v>323</v>
      </c>
      <c r="C58" s="93">
        <f ca="1">'Новая программа'!C59</f>
        <v>2500000</v>
      </c>
      <c r="D58" s="104"/>
      <c r="E58" s="173"/>
      <c r="F58" s="104"/>
      <c r="G58" s="173"/>
      <c r="H58" s="102"/>
    </row>
    <row r="59" spans="1:8">
      <c r="A59" s="49"/>
      <c r="B59" s="52" t="s">
        <v>100</v>
      </c>
      <c r="C59" s="39">
        <f ca="1">'Новая программа'!C60</f>
        <v>2500000</v>
      </c>
      <c r="D59" s="104"/>
      <c r="E59" s="173"/>
      <c r="F59" s="104"/>
      <c r="G59" s="173"/>
    </row>
    <row r="60" spans="1:8">
      <c r="A60" s="366" t="s">
        <v>103</v>
      </c>
      <c r="B60" s="365"/>
      <c r="C60" s="367"/>
      <c r="D60" s="104"/>
      <c r="E60" s="173"/>
      <c r="F60" s="104"/>
      <c r="G60" s="173"/>
    </row>
    <row r="61" spans="1:8" ht="31.5">
      <c r="A61" s="30">
        <v>1</v>
      </c>
      <c r="B61" s="53" t="s">
        <v>203</v>
      </c>
      <c r="C61" s="39">
        <f ca="1">'Новая программа'!C62</f>
        <v>2077897</v>
      </c>
      <c r="D61" s="104"/>
      <c r="E61" s="173"/>
      <c r="F61" s="104"/>
      <c r="G61" s="173"/>
      <c r="H61" s="102"/>
    </row>
    <row r="62" spans="1:8">
      <c r="A62" s="49"/>
      <c r="B62" s="40" t="s">
        <v>100</v>
      </c>
      <c r="C62" s="39">
        <f ca="1">'Новая программа'!C63</f>
        <v>2077897</v>
      </c>
      <c r="D62" s="104"/>
      <c r="E62" s="173"/>
      <c r="F62" s="104"/>
      <c r="G62" s="173"/>
    </row>
    <row r="63" spans="1:8">
      <c r="A63" s="368" t="s">
        <v>121</v>
      </c>
      <c r="B63" s="369"/>
      <c r="C63" s="370"/>
      <c r="D63" s="104"/>
      <c r="E63" s="173"/>
      <c r="F63" s="104"/>
      <c r="G63" s="173"/>
    </row>
    <row r="64" spans="1:8" ht="31.5">
      <c r="A64" s="30">
        <v>1</v>
      </c>
      <c r="B64" s="38" t="s">
        <v>185</v>
      </c>
      <c r="C64" s="39">
        <f ca="1">'Новая программа'!C65</f>
        <v>5050000</v>
      </c>
      <c r="D64" s="104"/>
      <c r="E64" s="173"/>
      <c r="F64" s="104"/>
      <c r="G64" s="173"/>
      <c r="H64" s="25"/>
    </row>
    <row r="65" spans="1:11" ht="31.5">
      <c r="A65" s="30">
        <v>2</v>
      </c>
      <c r="B65" s="38" t="s">
        <v>196</v>
      </c>
      <c r="C65" s="93">
        <f ca="1">'Новая программа'!C66</f>
        <v>600000</v>
      </c>
      <c r="D65" s="104"/>
      <c r="E65" s="173"/>
      <c r="F65" s="104"/>
      <c r="G65" s="173"/>
    </row>
    <row r="66" spans="1:11" ht="31.5">
      <c r="A66" s="30">
        <v>3</v>
      </c>
      <c r="B66" s="38" t="s">
        <v>198</v>
      </c>
      <c r="C66" s="39">
        <f ca="1">'Новая программа'!C67</f>
        <v>6689512</v>
      </c>
      <c r="D66" s="104"/>
      <c r="E66" s="173"/>
      <c r="F66" s="104"/>
      <c r="G66" s="173"/>
      <c r="H66" s="29"/>
    </row>
    <row r="67" spans="1:11">
      <c r="A67" s="30">
        <v>4</v>
      </c>
      <c r="B67" s="38" t="s">
        <v>324</v>
      </c>
      <c r="C67" s="39">
        <f ca="1">'Новая программа'!C68</f>
        <v>500000</v>
      </c>
      <c r="D67" s="104"/>
      <c r="E67" s="173"/>
      <c r="F67" s="104"/>
      <c r="G67" s="173"/>
      <c r="H67" s="29"/>
    </row>
    <row r="68" spans="1:11">
      <c r="A68" s="30">
        <v>5</v>
      </c>
      <c r="B68" s="53" t="s">
        <v>228</v>
      </c>
      <c r="C68" s="39">
        <f ca="1">'Новая программа'!C69</f>
        <v>951203</v>
      </c>
      <c r="D68" s="104"/>
      <c r="E68" s="173"/>
      <c r="F68" s="104"/>
      <c r="G68" s="173"/>
    </row>
    <row r="69" spans="1:11" ht="31.5">
      <c r="A69" s="30">
        <v>6</v>
      </c>
      <c r="B69" s="53" t="s">
        <v>293</v>
      </c>
      <c r="C69" s="93">
        <f ca="1">'Новая программа'!C70</f>
        <v>1000000</v>
      </c>
      <c r="D69" s="104"/>
      <c r="E69" s="173"/>
      <c r="F69" s="104"/>
      <c r="G69" s="173"/>
    </row>
    <row r="70" spans="1:11">
      <c r="A70" s="56"/>
      <c r="B70" s="40" t="s">
        <v>100</v>
      </c>
      <c r="C70" s="39">
        <f ca="1">'Новая программа'!C71</f>
        <v>14790715</v>
      </c>
      <c r="D70" s="104"/>
      <c r="E70" s="173"/>
      <c r="F70" s="104"/>
      <c r="G70" s="173"/>
    </row>
    <row r="71" spans="1:11">
      <c r="A71" s="368" t="s">
        <v>226</v>
      </c>
      <c r="B71" s="369"/>
      <c r="C71" s="370"/>
      <c r="D71" s="104"/>
      <c r="E71" s="173"/>
      <c r="F71" s="104"/>
      <c r="G71" s="173"/>
      <c r="J71" s="2"/>
    </row>
    <row r="72" spans="1:11" ht="63">
      <c r="A72" s="30">
        <v>1</v>
      </c>
      <c r="B72" s="53" t="s">
        <v>227</v>
      </c>
      <c r="C72" s="39">
        <f ca="1">'Новая программа'!C73</f>
        <v>1000000</v>
      </c>
      <c r="D72" s="104"/>
      <c r="E72" s="173">
        <v>2857462</v>
      </c>
      <c r="F72" s="104"/>
      <c r="G72" s="173"/>
      <c r="H72" s="102"/>
      <c r="I72" s="25"/>
      <c r="J72" s="10"/>
      <c r="K72" s="10"/>
    </row>
    <row r="73" spans="1:11">
      <c r="A73" s="30">
        <v>2</v>
      </c>
      <c r="B73" s="53" t="s">
        <v>228</v>
      </c>
      <c r="C73" s="39">
        <f ca="1">'Новая программа'!C74</f>
        <v>345892</v>
      </c>
      <c r="D73" s="104"/>
      <c r="E73" s="173"/>
      <c r="F73" s="104"/>
      <c r="G73" s="173"/>
      <c r="H73" s="102"/>
      <c r="I73" s="25"/>
      <c r="J73" s="10"/>
      <c r="K73" s="10"/>
    </row>
    <row r="74" spans="1:11">
      <c r="A74" s="30">
        <v>3</v>
      </c>
      <c r="B74" s="53" t="s">
        <v>253</v>
      </c>
      <c r="C74" s="39">
        <f ca="1">'Новая программа'!C75</f>
        <v>1070285</v>
      </c>
      <c r="D74" s="104"/>
      <c r="E74" s="173"/>
      <c r="F74" s="104"/>
      <c r="G74" s="173"/>
      <c r="H74" s="181"/>
      <c r="I74" s="25"/>
      <c r="J74" s="10"/>
      <c r="K74" s="10"/>
    </row>
    <row r="75" spans="1:11">
      <c r="A75" s="56"/>
      <c r="B75" s="40" t="s">
        <v>100</v>
      </c>
      <c r="C75" s="39">
        <f ca="1">'Новая программа'!C76</f>
        <v>2416177</v>
      </c>
      <c r="D75" s="104"/>
      <c r="E75" s="173"/>
      <c r="F75" s="104"/>
      <c r="G75" s="173"/>
      <c r="H75" s="102"/>
    </row>
    <row r="76" spans="1:11">
      <c r="A76" s="368" t="s">
        <v>116</v>
      </c>
      <c r="B76" s="369"/>
      <c r="C76" s="370"/>
      <c r="D76" s="104"/>
      <c r="E76" s="173"/>
      <c r="F76" s="104"/>
      <c r="G76" s="173"/>
      <c r="H76" s="102"/>
      <c r="I76" s="102"/>
    </row>
    <row r="77" spans="1:11" ht="31.5" customHeight="1">
      <c r="A77" s="30">
        <v>1</v>
      </c>
      <c r="B77" s="53" t="s">
        <v>306</v>
      </c>
      <c r="C77" s="93">
        <f ca="1">'Новая программа'!C78</f>
        <v>2500000</v>
      </c>
      <c r="D77" s="104"/>
      <c r="E77" s="173"/>
      <c r="F77" s="104"/>
      <c r="G77" s="173"/>
      <c r="H77" s="27"/>
      <c r="I77" s="102"/>
    </row>
    <row r="78" spans="1:11">
      <c r="A78" s="30">
        <v>2</v>
      </c>
      <c r="B78" s="53" t="s">
        <v>242</v>
      </c>
      <c r="C78" s="39">
        <f ca="1">'Новая программа'!C79</f>
        <v>2089352</v>
      </c>
      <c r="D78" s="104"/>
      <c r="E78" s="173"/>
      <c r="F78" s="104"/>
      <c r="G78" s="173"/>
      <c r="H78" s="27"/>
      <c r="I78" s="102"/>
    </row>
    <row r="79" spans="1:11">
      <c r="A79" s="30">
        <v>3</v>
      </c>
      <c r="B79" s="53" t="s">
        <v>243</v>
      </c>
      <c r="C79" s="39">
        <f ca="1">'Новая программа'!C80</f>
        <v>1008810</v>
      </c>
      <c r="D79" s="104"/>
      <c r="E79" s="173"/>
      <c r="F79" s="104"/>
      <c r="G79" s="173"/>
      <c r="H79" s="27"/>
    </row>
    <row r="80" spans="1:11">
      <c r="A80" s="30"/>
      <c r="B80" s="40" t="s">
        <v>100</v>
      </c>
      <c r="C80" s="39">
        <f ca="1">'Новая программа'!C81</f>
        <v>5598162</v>
      </c>
      <c r="D80" s="104"/>
      <c r="E80" s="173"/>
      <c r="F80" s="104">
        <v>3131645</v>
      </c>
      <c r="G80" s="173"/>
      <c r="H80" s="102"/>
    </row>
    <row r="81" spans="1:12">
      <c r="A81" s="30"/>
      <c r="B81" s="57" t="s">
        <v>104</v>
      </c>
      <c r="C81" s="58"/>
      <c r="D81" s="104"/>
      <c r="E81" s="173"/>
      <c r="F81" s="104"/>
      <c r="G81" s="173"/>
      <c r="H81" s="102"/>
    </row>
    <row r="82" spans="1:12" ht="31.5">
      <c r="A82" s="30">
        <v>1</v>
      </c>
      <c r="B82" s="38" t="s">
        <v>139</v>
      </c>
      <c r="C82" s="39">
        <f ca="1">'Новая программа'!C83</f>
        <v>3985000</v>
      </c>
      <c r="D82" s="104"/>
      <c r="E82" s="173"/>
      <c r="F82" s="104"/>
      <c r="G82" s="173"/>
      <c r="H82" s="102"/>
    </row>
    <row r="83" spans="1:12">
      <c r="A83" s="30">
        <v>2</v>
      </c>
      <c r="B83" s="53" t="s">
        <v>231</v>
      </c>
      <c r="C83" s="39">
        <f ca="1">'Новая программа'!C84</f>
        <v>750000</v>
      </c>
      <c r="D83" s="104"/>
      <c r="E83" s="173"/>
      <c r="F83" s="104"/>
      <c r="G83" s="173"/>
      <c r="H83" s="102"/>
    </row>
    <row r="84" spans="1:12" ht="31.5">
      <c r="A84" s="30">
        <v>3</v>
      </c>
      <c r="B84" s="53" t="s">
        <v>229</v>
      </c>
      <c r="C84" s="98">
        <f ca="1">'Новая программа'!C85</f>
        <v>1785000</v>
      </c>
      <c r="D84" s="104"/>
      <c r="E84" s="173"/>
      <c r="F84" s="104"/>
      <c r="G84" s="173"/>
      <c r="H84" s="108"/>
    </row>
    <row r="85" spans="1:12">
      <c r="A85" s="30"/>
      <c r="B85" s="40" t="s">
        <v>100</v>
      </c>
      <c r="C85" s="39">
        <f ca="1">'Новая программа'!C86</f>
        <v>6520000</v>
      </c>
      <c r="D85" s="104"/>
      <c r="E85" s="173"/>
      <c r="F85" s="104"/>
      <c r="G85" s="173"/>
      <c r="H85" s="102"/>
    </row>
    <row r="86" spans="1:12">
      <c r="A86" s="368" t="s">
        <v>105</v>
      </c>
      <c r="B86" s="369"/>
      <c r="C86" s="370"/>
      <c r="D86" s="104"/>
      <c r="E86" s="173"/>
      <c r="F86" s="104"/>
      <c r="G86" s="173"/>
      <c r="H86" s="102"/>
    </row>
    <row r="87" spans="1:12">
      <c r="A87" s="30">
        <v>1</v>
      </c>
      <c r="B87" s="53" t="s">
        <v>232</v>
      </c>
      <c r="C87" s="39">
        <f ca="1">'Новая программа'!C88</f>
        <v>864730</v>
      </c>
      <c r="D87" s="104"/>
      <c r="E87" s="173"/>
      <c r="F87" s="104"/>
      <c r="G87" s="173"/>
      <c r="H87" s="102"/>
      <c r="I87" s="29"/>
    </row>
    <row r="88" spans="1:12">
      <c r="A88" s="30">
        <v>2</v>
      </c>
      <c r="B88" s="53" t="s">
        <v>246</v>
      </c>
      <c r="C88" s="39">
        <f ca="1">'Новая программа'!C89</f>
        <v>850000</v>
      </c>
      <c r="D88" s="104"/>
      <c r="E88" s="173"/>
      <c r="F88" s="104"/>
      <c r="G88" s="173"/>
      <c r="H88" s="102"/>
    </row>
    <row r="89" spans="1:12">
      <c r="A89" s="56"/>
      <c r="B89" s="40" t="s">
        <v>100</v>
      </c>
      <c r="C89" s="39">
        <f ca="1">'Новая программа'!C90</f>
        <v>1714730</v>
      </c>
      <c r="D89" s="104"/>
      <c r="E89" s="173"/>
      <c r="F89" s="104"/>
      <c r="G89" s="173"/>
      <c r="H89" s="102"/>
    </row>
    <row r="90" spans="1:12">
      <c r="A90" s="366" t="s">
        <v>119</v>
      </c>
      <c r="B90" s="365"/>
      <c r="C90" s="367"/>
      <c r="D90" s="104"/>
      <c r="E90" s="173"/>
      <c r="F90" s="104"/>
      <c r="G90" s="173"/>
      <c r="H90" s="102"/>
    </row>
    <row r="91" spans="1:12">
      <c r="A91" s="30">
        <v>1</v>
      </c>
      <c r="B91" s="38" t="s">
        <v>225</v>
      </c>
      <c r="C91" s="39">
        <f ca="1">'Новая программа'!C92</f>
        <v>340423</v>
      </c>
      <c r="D91" s="104"/>
      <c r="E91" s="173"/>
      <c r="F91" s="104"/>
      <c r="G91" s="173"/>
      <c r="H91" s="102"/>
    </row>
    <row r="92" spans="1:12">
      <c r="A92" s="30">
        <v>2</v>
      </c>
      <c r="B92" s="53" t="s">
        <v>325</v>
      </c>
      <c r="C92" s="39">
        <f ca="1">'Новая программа'!C93</f>
        <v>1283568</v>
      </c>
      <c r="D92" s="104"/>
      <c r="E92" s="173"/>
      <c r="F92" s="104"/>
      <c r="G92" s="173"/>
      <c r="H92" s="181"/>
    </row>
    <row r="93" spans="1:12">
      <c r="A93" s="49"/>
      <c r="B93" s="40" t="s">
        <v>100</v>
      </c>
      <c r="C93" s="39">
        <f ca="1">'Новая программа'!C94</f>
        <v>1623991</v>
      </c>
      <c r="D93" s="104"/>
      <c r="E93" s="173"/>
      <c r="F93" s="104"/>
      <c r="G93" s="173"/>
      <c r="H93" s="102"/>
    </row>
    <row r="94" spans="1:12">
      <c r="A94" s="366" t="s">
        <v>118</v>
      </c>
      <c r="B94" s="365"/>
      <c r="C94" s="367"/>
      <c r="D94" s="104"/>
      <c r="E94" s="173"/>
      <c r="F94" s="104"/>
      <c r="G94" s="173"/>
      <c r="H94" s="102"/>
    </row>
    <row r="95" spans="1:12">
      <c r="A95" s="30">
        <v>1</v>
      </c>
      <c r="B95" s="53" t="s">
        <v>232</v>
      </c>
      <c r="C95" s="39">
        <f ca="1">'Новая программа'!C96</f>
        <v>299419</v>
      </c>
      <c r="D95" s="104"/>
      <c r="E95" s="173"/>
      <c r="F95" s="104"/>
      <c r="G95" s="173"/>
    </row>
    <row r="96" spans="1:12">
      <c r="A96" s="64"/>
      <c r="B96" s="65" t="s">
        <v>100</v>
      </c>
      <c r="C96" s="39">
        <f ca="1">'Новая программа'!C97</f>
        <v>299419</v>
      </c>
      <c r="D96" s="104"/>
      <c r="E96" s="173"/>
      <c r="F96" s="104"/>
      <c r="G96" s="173"/>
      <c r="L96" s="14"/>
    </row>
    <row r="97" spans="1:12">
      <c r="A97" s="366" t="s">
        <v>254</v>
      </c>
      <c r="B97" s="387"/>
      <c r="C97" s="409"/>
      <c r="D97" s="104"/>
      <c r="E97" s="173"/>
      <c r="F97" s="104"/>
      <c r="G97" s="173"/>
      <c r="H97" s="102"/>
      <c r="L97" s="14"/>
    </row>
    <row r="98" spans="1:12">
      <c r="A98" s="49">
        <v>1</v>
      </c>
      <c r="B98" s="38" t="s">
        <v>255</v>
      </c>
      <c r="C98" s="39">
        <f ca="1">'Новая программа'!C99</f>
        <v>100000</v>
      </c>
      <c r="D98" s="104"/>
      <c r="E98" s="173"/>
      <c r="F98" s="104"/>
      <c r="G98" s="173"/>
      <c r="H98" s="102"/>
      <c r="L98" s="14"/>
    </row>
    <row r="99" spans="1:12">
      <c r="A99" s="49"/>
      <c r="B99" s="40" t="s">
        <v>100</v>
      </c>
      <c r="C99" s="39">
        <f ca="1">'Новая программа'!C100</f>
        <v>100000</v>
      </c>
      <c r="D99" s="104"/>
      <c r="E99" s="173"/>
      <c r="F99" s="104"/>
      <c r="G99" s="173"/>
      <c r="H99" s="102"/>
      <c r="L99" s="14"/>
    </row>
    <row r="100" spans="1:12" ht="16.5" thickBot="1">
      <c r="A100" s="70"/>
      <c r="B100" s="100" t="s">
        <v>107</v>
      </c>
      <c r="C100" s="39">
        <f ca="1">'Новая программа'!C101</f>
        <v>64126093</v>
      </c>
      <c r="D100" s="104"/>
      <c r="E100" s="174" t="e">
        <f>E56+#REF!+#REF!+#REF!+#REF!+#REF!+#REF!</f>
        <v>#REF!</v>
      </c>
      <c r="F100" s="104">
        <f>F56+F80</f>
        <v>8166645</v>
      </c>
      <c r="G100" s="174" t="e">
        <f>C100+F100-E100</f>
        <v>#REF!</v>
      </c>
    </row>
    <row r="101" spans="1:12">
      <c r="A101" s="382" t="s">
        <v>124</v>
      </c>
      <c r="B101" s="375"/>
      <c r="C101" s="383"/>
      <c r="D101" s="104"/>
      <c r="E101" s="174"/>
      <c r="F101" s="104"/>
      <c r="G101" s="174"/>
    </row>
    <row r="102" spans="1:12">
      <c r="A102" s="366" t="s">
        <v>102</v>
      </c>
      <c r="B102" s="365"/>
      <c r="C102" s="367"/>
      <c r="D102" s="104"/>
      <c r="E102" s="174"/>
      <c r="F102" s="104"/>
      <c r="G102" s="174"/>
    </row>
    <row r="103" spans="1:12" ht="31.5">
      <c r="A103" s="30">
        <v>1</v>
      </c>
      <c r="B103" s="38" t="s">
        <v>319</v>
      </c>
      <c r="C103" s="39">
        <f ca="1">'Новая программа'!C104</f>
        <v>1780215</v>
      </c>
      <c r="D103" s="104"/>
      <c r="E103" s="174"/>
      <c r="F103" s="104"/>
      <c r="G103" s="174"/>
      <c r="H103" s="102"/>
      <c r="I103" s="29"/>
    </row>
    <row r="104" spans="1:12" ht="31.5">
      <c r="A104" s="30">
        <v>2</v>
      </c>
      <c r="B104" s="38" t="s">
        <v>206</v>
      </c>
      <c r="C104" s="39">
        <f ca="1">'Новая программа'!C105</f>
        <v>140603</v>
      </c>
      <c r="D104" s="104"/>
      <c r="E104" s="174"/>
      <c r="F104" s="104"/>
      <c r="G104" s="174"/>
      <c r="H104" s="181"/>
    </row>
    <row r="105" spans="1:12" ht="31.5">
      <c r="A105" s="30">
        <v>3</v>
      </c>
      <c r="B105" s="38" t="s">
        <v>237</v>
      </c>
      <c r="C105" s="39">
        <f ca="1">'Новая программа'!C108</f>
        <v>2075713</v>
      </c>
      <c r="D105" s="104"/>
      <c r="E105" s="174"/>
      <c r="F105" s="104"/>
      <c r="G105" s="174"/>
      <c r="H105" s="182"/>
      <c r="I105" s="102"/>
      <c r="J105" s="103"/>
      <c r="K105" s="104"/>
    </row>
    <row r="106" spans="1:12">
      <c r="A106" s="56"/>
      <c r="B106" s="40" t="s">
        <v>100</v>
      </c>
      <c r="C106" s="39">
        <f ca="1">'Новая программа'!C109</f>
        <v>6663531</v>
      </c>
      <c r="D106" s="104"/>
      <c r="E106" s="173"/>
      <c r="F106" s="104"/>
      <c r="G106" s="173"/>
      <c r="H106" s="102"/>
    </row>
    <row r="107" spans="1:12">
      <c r="A107" s="368" t="s">
        <v>144</v>
      </c>
      <c r="B107" s="369"/>
      <c r="C107" s="370"/>
      <c r="D107" s="104"/>
      <c r="E107" s="173"/>
      <c r="F107" s="104"/>
      <c r="G107" s="173"/>
      <c r="H107" s="102"/>
    </row>
    <row r="108" spans="1:12" ht="47.25">
      <c r="A108" s="67">
        <v>1</v>
      </c>
      <c r="B108" s="68" t="s">
        <v>143</v>
      </c>
      <c r="C108" s="39">
        <f ca="1">'Новая программа'!C111</f>
        <v>113376</v>
      </c>
      <c r="D108" s="104"/>
      <c r="E108" s="173"/>
      <c r="F108" s="104"/>
      <c r="G108" s="173"/>
      <c r="H108" s="102"/>
    </row>
    <row r="109" spans="1:12">
      <c r="A109" s="56"/>
      <c r="B109" s="40" t="s">
        <v>100</v>
      </c>
      <c r="C109" s="39">
        <f ca="1">'Новая программа'!C112</f>
        <v>113376</v>
      </c>
      <c r="D109" s="104"/>
      <c r="E109" s="173"/>
      <c r="F109" s="104"/>
      <c r="G109" s="173"/>
      <c r="H109" s="102"/>
    </row>
    <row r="110" spans="1:12">
      <c r="A110" s="419" t="s">
        <v>230</v>
      </c>
      <c r="B110" s="420"/>
      <c r="C110" s="421"/>
      <c r="D110" s="104"/>
      <c r="E110" s="173"/>
      <c r="F110" s="104"/>
      <c r="G110" s="173"/>
      <c r="H110" s="102"/>
    </row>
    <row r="111" spans="1:12" ht="63">
      <c r="A111" s="49">
        <v>1</v>
      </c>
      <c r="B111" s="38" t="s">
        <v>326</v>
      </c>
      <c r="C111" s="39">
        <f ca="1">'Новая программа'!C114</f>
        <v>2500000</v>
      </c>
      <c r="D111" s="104"/>
      <c r="E111" s="173"/>
      <c r="F111" s="104"/>
      <c r="G111" s="173"/>
      <c r="H111" s="108"/>
    </row>
    <row r="112" spans="1:12">
      <c r="A112" s="62"/>
      <c r="B112" s="40" t="s">
        <v>100</v>
      </c>
      <c r="C112" s="39">
        <f ca="1">'Новая программа'!C115</f>
        <v>2500000</v>
      </c>
      <c r="D112" s="104"/>
      <c r="E112" s="173"/>
      <c r="F112" s="104"/>
      <c r="G112" s="173"/>
      <c r="H112" s="102"/>
    </row>
    <row r="113" spans="1:11" ht="16.5" thickBot="1">
      <c r="A113" s="70"/>
      <c r="B113" s="100" t="s">
        <v>140</v>
      </c>
      <c r="C113" s="39">
        <f ca="1">'Новая программа'!C116</f>
        <v>9276907</v>
      </c>
      <c r="D113" s="104"/>
      <c r="E113" s="174" t="e">
        <f>E63+#REF!+#REF!+#REF!+E106+#REF!+#REF!</f>
        <v>#REF!</v>
      </c>
      <c r="F113" s="104" t="e">
        <f>F63+#REF!</f>
        <v>#REF!</v>
      </c>
      <c r="G113" s="174" t="e">
        <f>C113+F113-E113</f>
        <v>#REF!</v>
      </c>
      <c r="H113" s="102"/>
    </row>
    <row r="114" spans="1:11">
      <c r="A114" s="382" t="s">
        <v>108</v>
      </c>
      <c r="B114" s="375"/>
      <c r="C114" s="383"/>
      <c r="D114" s="104"/>
      <c r="E114" s="173"/>
      <c r="F114" s="104"/>
      <c r="G114" s="173"/>
      <c r="H114" s="102"/>
    </row>
    <row r="115" spans="1:11">
      <c r="A115" s="368" t="s">
        <v>230</v>
      </c>
      <c r="B115" s="369"/>
      <c r="C115" s="370"/>
      <c r="D115" s="104"/>
      <c r="E115" s="173"/>
      <c r="F115" s="104"/>
      <c r="G115" s="173"/>
      <c r="H115" s="102"/>
    </row>
    <row r="116" spans="1:11" ht="31.5">
      <c r="A116" s="49">
        <v>1</v>
      </c>
      <c r="B116" s="38" t="s">
        <v>205</v>
      </c>
      <c r="C116" s="39">
        <f ca="1">'Новая программа'!C119</f>
        <v>25000</v>
      </c>
      <c r="D116" s="104"/>
      <c r="E116" s="173"/>
      <c r="F116" s="104"/>
      <c r="G116" s="173"/>
      <c r="H116" s="102"/>
      <c r="I116" s="25"/>
    </row>
    <row r="117" spans="1:11" ht="31.5">
      <c r="A117" s="49">
        <v>2</v>
      </c>
      <c r="B117" s="38" t="s">
        <v>187</v>
      </c>
      <c r="C117" s="39">
        <f ca="1">'Новая программа'!C120</f>
        <v>1095000</v>
      </c>
      <c r="D117" s="104"/>
      <c r="E117" s="173"/>
      <c r="F117" s="104"/>
      <c r="G117" s="173"/>
      <c r="H117" s="102"/>
      <c r="I117" s="25"/>
    </row>
    <row r="118" spans="1:11" ht="31.5">
      <c r="A118" s="49">
        <v>3</v>
      </c>
      <c r="B118" s="38" t="s">
        <v>188</v>
      </c>
      <c r="C118" s="39">
        <f ca="1">'Новая программа'!C121</f>
        <v>1175000</v>
      </c>
      <c r="D118" s="104"/>
      <c r="E118" s="173"/>
      <c r="F118" s="104"/>
      <c r="G118" s="173"/>
      <c r="H118" s="102"/>
      <c r="I118" s="25"/>
    </row>
    <row r="119" spans="1:11" ht="31.5">
      <c r="A119" s="49">
        <v>4</v>
      </c>
      <c r="B119" s="38" t="s">
        <v>213</v>
      </c>
      <c r="C119" s="39">
        <f ca="1">'Новая программа'!C122</f>
        <v>480000</v>
      </c>
      <c r="D119" s="104"/>
      <c r="E119" s="173"/>
      <c r="F119" s="104"/>
      <c r="G119" s="173"/>
      <c r="H119" s="102"/>
      <c r="I119" s="25"/>
    </row>
    <row r="120" spans="1:11" ht="47.25">
      <c r="A120" s="49">
        <v>5</v>
      </c>
      <c r="B120" s="38" t="s">
        <v>327</v>
      </c>
      <c r="C120" s="39">
        <f ca="1">'Новая программа'!C123</f>
        <v>1039000</v>
      </c>
      <c r="D120" s="104"/>
      <c r="E120" s="173"/>
      <c r="F120" s="104"/>
      <c r="G120" s="173"/>
      <c r="H120" s="181"/>
      <c r="I120" s="25"/>
    </row>
    <row r="121" spans="1:11" ht="31.5">
      <c r="A121" s="49">
        <v>6</v>
      </c>
      <c r="B121" s="38" t="s">
        <v>190</v>
      </c>
      <c r="C121" s="39">
        <f ca="1">'Новая программа'!C124</f>
        <v>81000</v>
      </c>
      <c r="D121" s="104"/>
      <c r="E121" s="173"/>
      <c r="F121" s="104"/>
      <c r="G121" s="173"/>
      <c r="H121" s="102"/>
      <c r="I121" s="25"/>
    </row>
    <row r="122" spans="1:11" ht="31.5">
      <c r="A122" s="85">
        <v>7</v>
      </c>
      <c r="B122" s="38" t="s">
        <v>195</v>
      </c>
      <c r="C122" s="39">
        <f ca="1">'Новая программа'!C125</f>
        <v>505000</v>
      </c>
      <c r="D122" s="104"/>
      <c r="E122" s="173"/>
      <c r="F122" s="104"/>
      <c r="G122" s="173"/>
      <c r="H122" s="102"/>
    </row>
    <row r="123" spans="1:11" ht="16.5" thickBot="1">
      <c r="A123" s="156"/>
      <c r="B123" s="100" t="s">
        <v>100</v>
      </c>
      <c r="C123" s="39">
        <f ca="1">'Новая программа'!C126</f>
        <v>4400000</v>
      </c>
      <c r="D123" s="104"/>
      <c r="E123" s="175"/>
      <c r="F123" s="186"/>
      <c r="G123" s="174"/>
    </row>
    <row r="124" spans="1:11">
      <c r="A124" s="366" t="s">
        <v>102</v>
      </c>
      <c r="B124" s="365"/>
      <c r="C124" s="367"/>
      <c r="D124" s="104"/>
      <c r="E124" s="175"/>
      <c r="F124" s="186"/>
      <c r="G124" s="174"/>
    </row>
    <row r="125" spans="1:11" ht="31.5">
      <c r="A125" s="30">
        <v>1</v>
      </c>
      <c r="B125" s="38" t="s">
        <v>212</v>
      </c>
      <c r="C125" s="39">
        <f ca="1">'Новая программа'!C128</f>
        <v>524514</v>
      </c>
      <c r="D125" s="104"/>
      <c r="E125" s="174"/>
      <c r="F125" s="104"/>
      <c r="G125" s="174"/>
    </row>
    <row r="126" spans="1:11" ht="32.25" thickBot="1">
      <c r="A126" s="30">
        <v>2</v>
      </c>
      <c r="B126" s="38" t="s">
        <v>207</v>
      </c>
      <c r="C126" s="39">
        <f ca="1">'Новая программа'!C129</f>
        <v>500955</v>
      </c>
      <c r="D126" s="104"/>
      <c r="E126" s="174"/>
      <c r="F126" s="104"/>
      <c r="G126" s="174"/>
      <c r="H126" s="102"/>
      <c r="I126" s="102"/>
      <c r="J126" s="103"/>
      <c r="K126" s="104"/>
    </row>
    <row r="127" spans="1:11" ht="16.5" thickBot="1">
      <c r="A127" s="72"/>
      <c r="B127" s="45" t="s">
        <v>100</v>
      </c>
      <c r="C127" s="39">
        <f ca="1">'Новая программа'!C130</f>
        <v>1025469</v>
      </c>
      <c r="D127" s="104"/>
      <c r="E127" s="175"/>
      <c r="F127" s="186"/>
      <c r="G127" s="174"/>
      <c r="H127" s="102"/>
      <c r="I127" s="102"/>
      <c r="J127" s="103"/>
      <c r="K127" s="104"/>
    </row>
    <row r="128" spans="1:11" ht="16.5" thickBot="1">
      <c r="A128" s="70"/>
      <c r="B128" s="45" t="s">
        <v>142</v>
      </c>
      <c r="C128" s="39">
        <f ca="1">'Новая программа'!C131</f>
        <v>5425469</v>
      </c>
      <c r="D128" s="104"/>
      <c r="E128" s="174" t="e">
        <f>E86+#REF!+#REF!+#REF!+E123+#REF!+#REF!</f>
        <v>#REF!</v>
      </c>
      <c r="F128" s="104">
        <f>F86+F118</f>
        <v>0</v>
      </c>
      <c r="G128" s="174" t="e">
        <f>C128+F128-E128</f>
        <v>#REF!</v>
      </c>
      <c r="H128" s="102"/>
      <c r="I128" s="102"/>
      <c r="J128" s="103"/>
      <c r="K128" s="104"/>
    </row>
    <row r="129" spans="1:11" s="7" customFormat="1" ht="18" thickBot="1">
      <c r="A129" s="76"/>
      <c r="B129" s="89" t="s">
        <v>109</v>
      </c>
      <c r="C129" s="39">
        <f ca="1">'Новая программа'!C132</f>
        <v>101634864</v>
      </c>
      <c r="D129" s="107"/>
      <c r="E129" s="176" t="e">
        <f>#REF!+E100</f>
        <v>#REF!</v>
      </c>
      <c r="F129" s="187" t="e">
        <f>#REF!+F100</f>
        <v>#REF!</v>
      </c>
      <c r="G129" s="176" t="e">
        <f>#REF!+G100</f>
        <v>#REF!</v>
      </c>
      <c r="H129" s="105"/>
      <c r="I129" s="105"/>
      <c r="J129" s="106"/>
      <c r="K129" s="107"/>
    </row>
    <row r="130" spans="1:11" s="7" customFormat="1" ht="18" thickBot="1">
      <c r="A130" s="78"/>
      <c r="B130" s="79"/>
      <c r="C130" s="80"/>
      <c r="D130" s="107"/>
      <c r="E130" s="177"/>
      <c r="F130" s="107"/>
      <c r="G130" s="177"/>
      <c r="H130" s="22"/>
      <c r="I130" s="22"/>
      <c r="J130" s="16"/>
    </row>
    <row r="131" spans="1:11" s="7" customFormat="1" ht="18" thickBot="1">
      <c r="A131" s="406" t="s">
        <v>110</v>
      </c>
      <c r="B131" s="407"/>
      <c r="C131" s="408"/>
      <c r="D131" s="107"/>
      <c r="E131" s="177"/>
      <c r="F131" s="107"/>
      <c r="G131" s="177"/>
      <c r="H131" s="22"/>
      <c r="I131" s="22"/>
      <c r="J131" s="16"/>
    </row>
    <row r="132" spans="1:11">
      <c r="A132" s="382" t="s">
        <v>111</v>
      </c>
      <c r="B132" s="375"/>
      <c r="C132" s="383"/>
      <c r="D132" s="104"/>
      <c r="E132" s="173"/>
      <c r="F132" s="104"/>
      <c r="G132" s="173"/>
    </row>
    <row r="133" spans="1:11">
      <c r="A133" s="366" t="s">
        <v>99</v>
      </c>
      <c r="B133" s="365"/>
      <c r="C133" s="367"/>
      <c r="D133" s="104"/>
      <c r="E133" s="173"/>
      <c r="F133" s="104"/>
      <c r="G133" s="173"/>
    </row>
    <row r="134" spans="1:11" ht="31.5">
      <c r="A134" s="49">
        <v>1</v>
      </c>
      <c r="B134" s="81" t="s">
        <v>156</v>
      </c>
      <c r="C134" s="118">
        <f ca="1">'Новая программа'!C137</f>
        <v>2177143</v>
      </c>
      <c r="D134" s="104"/>
      <c r="E134" s="173"/>
      <c r="F134" s="104"/>
      <c r="G134" s="173"/>
      <c r="H134" s="29"/>
    </row>
    <row r="135" spans="1:11" ht="31.5">
      <c r="A135" s="49">
        <f t="shared" ref="A135:A153" si="0">A134+1</f>
        <v>2</v>
      </c>
      <c r="B135" s="42" t="s">
        <v>250</v>
      </c>
      <c r="C135" s="118">
        <f ca="1">'Новая программа'!C138</f>
        <v>1500000</v>
      </c>
      <c r="D135" s="104"/>
      <c r="E135" s="173"/>
      <c r="F135" s="104"/>
      <c r="G135" s="173"/>
    </row>
    <row r="136" spans="1:11" ht="31.5">
      <c r="A136" s="49">
        <f t="shared" si="0"/>
        <v>3</v>
      </c>
      <c r="B136" s="42" t="s">
        <v>157</v>
      </c>
      <c r="C136" s="118">
        <f ca="1">'Новая программа'!C139</f>
        <v>233235</v>
      </c>
      <c r="D136" s="104"/>
      <c r="E136" s="173"/>
      <c r="F136" s="104"/>
      <c r="G136" s="173"/>
    </row>
    <row r="137" spans="1:11" ht="47.25">
      <c r="A137" s="49">
        <f t="shared" si="0"/>
        <v>4</v>
      </c>
      <c r="B137" s="42" t="s">
        <v>294</v>
      </c>
      <c r="C137" s="118">
        <f ca="1">'Новая программа'!C140</f>
        <v>1641078</v>
      </c>
      <c r="D137" s="104"/>
      <c r="E137" s="173"/>
      <c r="F137" s="104"/>
      <c r="G137" s="173"/>
      <c r="H137" s="29"/>
    </row>
    <row r="138" spans="1:11">
      <c r="A138" s="49">
        <f t="shared" si="0"/>
        <v>5</v>
      </c>
      <c r="B138" s="81" t="s">
        <v>330</v>
      </c>
      <c r="C138" s="118">
        <f ca="1">'Новая программа'!C141</f>
        <v>900000</v>
      </c>
      <c r="D138" s="104"/>
      <c r="E138" s="173"/>
      <c r="F138" s="104"/>
      <c r="G138" s="173"/>
    </row>
    <row r="139" spans="1:11" ht="31.5">
      <c r="A139" s="49"/>
      <c r="B139" s="81" t="s">
        <v>295</v>
      </c>
      <c r="C139" s="118">
        <f ca="1">'Новая программа'!C47</f>
        <v>1236666</v>
      </c>
      <c r="D139" s="104"/>
      <c r="E139" s="173"/>
      <c r="F139" s="104"/>
      <c r="G139" s="173"/>
    </row>
    <row r="140" spans="1:11" ht="31.5">
      <c r="A140" s="49">
        <f>A138+1</f>
        <v>6</v>
      </c>
      <c r="B140" s="42" t="s">
        <v>331</v>
      </c>
      <c r="C140" s="118">
        <f ca="1">'Новая программа'!C142</f>
        <v>848527</v>
      </c>
      <c r="D140" s="104"/>
      <c r="E140" s="173"/>
      <c r="F140" s="104"/>
      <c r="G140" s="173"/>
    </row>
    <row r="141" spans="1:11" ht="31.5">
      <c r="A141" s="49">
        <f t="shared" si="0"/>
        <v>7</v>
      </c>
      <c r="B141" s="42" t="s">
        <v>332</v>
      </c>
      <c r="C141" s="118">
        <f ca="1">'Новая программа'!C143</f>
        <v>761316</v>
      </c>
      <c r="D141" s="104"/>
      <c r="E141" s="173"/>
      <c r="F141" s="104"/>
      <c r="G141" s="173"/>
    </row>
    <row r="142" spans="1:11" ht="31.5">
      <c r="A142" s="49">
        <f t="shared" si="0"/>
        <v>8</v>
      </c>
      <c r="B142" s="82" t="s">
        <v>333</v>
      </c>
      <c r="C142" s="118">
        <f ca="1">'Новая программа'!C144</f>
        <v>2878986</v>
      </c>
      <c r="D142" s="104"/>
      <c r="E142" s="173"/>
      <c r="F142" s="104"/>
      <c r="G142" s="173"/>
      <c r="H142" s="29"/>
    </row>
    <row r="143" spans="1:11" ht="31.5">
      <c r="A143" s="49">
        <f t="shared" si="0"/>
        <v>9</v>
      </c>
      <c r="B143" s="42" t="s">
        <v>166</v>
      </c>
      <c r="C143" s="118">
        <f ca="1">'Новая программа'!C145</f>
        <v>234127</v>
      </c>
      <c r="D143" s="104"/>
      <c r="E143" s="173"/>
      <c r="F143" s="104"/>
      <c r="G143" s="173"/>
    </row>
    <row r="144" spans="1:11" ht="31.5">
      <c r="A144" s="49">
        <f t="shared" si="0"/>
        <v>10</v>
      </c>
      <c r="B144" s="42" t="s">
        <v>167</v>
      </c>
      <c r="C144" s="118">
        <f ca="1">'Новая программа'!C50</f>
        <v>820644</v>
      </c>
      <c r="D144" s="104"/>
      <c r="E144" s="173"/>
      <c r="F144" s="104"/>
      <c r="G144" s="173"/>
    </row>
    <row r="145" spans="1:9" ht="31.5">
      <c r="A145" s="49">
        <f t="shared" si="0"/>
        <v>11</v>
      </c>
      <c r="B145" s="42" t="s">
        <v>343</v>
      </c>
      <c r="C145" s="118">
        <f ca="1">'Новая программа'!C146</f>
        <v>424009</v>
      </c>
      <c r="D145" s="104"/>
      <c r="E145" s="173"/>
      <c r="F145" s="104"/>
      <c r="G145" s="173"/>
    </row>
    <row r="146" spans="1:9" ht="31.5">
      <c r="A146" s="49">
        <f t="shared" si="0"/>
        <v>12</v>
      </c>
      <c r="B146" s="42" t="s">
        <v>344</v>
      </c>
      <c r="C146" s="118">
        <f ca="1">'Новая программа'!C147</f>
        <v>182508</v>
      </c>
      <c r="D146" s="104"/>
      <c r="E146" s="173"/>
      <c r="F146" s="104"/>
      <c r="G146" s="173"/>
    </row>
    <row r="147" spans="1:9" ht="31.5">
      <c r="A147" s="49">
        <f t="shared" si="0"/>
        <v>13</v>
      </c>
      <c r="B147" s="42" t="s">
        <v>345</v>
      </c>
      <c r="C147" s="118">
        <f ca="1">'Новая программа'!C148</f>
        <v>299658</v>
      </c>
      <c r="D147" s="104"/>
      <c r="E147" s="173"/>
      <c r="F147" s="104"/>
      <c r="G147" s="173"/>
    </row>
    <row r="148" spans="1:9">
      <c r="A148" s="49">
        <f t="shared" si="0"/>
        <v>14</v>
      </c>
      <c r="B148" s="42" t="s">
        <v>348</v>
      </c>
      <c r="C148" s="118">
        <f ca="1">'Новая программа'!C149</f>
        <v>300000</v>
      </c>
      <c r="D148" s="104"/>
      <c r="E148" s="173"/>
      <c r="F148" s="104"/>
      <c r="G148" s="173"/>
    </row>
    <row r="149" spans="1:9" ht="31.5">
      <c r="A149" s="49">
        <f t="shared" si="0"/>
        <v>15</v>
      </c>
      <c r="B149" s="42" t="s">
        <v>172</v>
      </c>
      <c r="C149" s="118">
        <f ca="1">'Новая программа'!C51</f>
        <v>308531</v>
      </c>
      <c r="D149" s="104"/>
      <c r="E149" s="173"/>
      <c r="F149" s="104"/>
      <c r="G149" s="173"/>
    </row>
    <row r="150" spans="1:9" ht="31.5">
      <c r="A150" s="49">
        <v>16</v>
      </c>
      <c r="B150" s="42" t="s">
        <v>296</v>
      </c>
      <c r="C150" s="118">
        <f ca="1">'Новая программа'!C150</f>
        <v>613550</v>
      </c>
      <c r="D150" s="104"/>
      <c r="E150" s="173"/>
      <c r="F150" s="104"/>
      <c r="G150" s="173"/>
    </row>
    <row r="151" spans="1:9" ht="31.5">
      <c r="A151" s="49">
        <v>17</v>
      </c>
      <c r="B151" s="42" t="s">
        <v>349</v>
      </c>
      <c r="C151" s="118">
        <f ca="1">'Новая программа'!C151</f>
        <v>725459</v>
      </c>
      <c r="D151" s="104"/>
      <c r="E151" s="173"/>
      <c r="F151" s="104"/>
      <c r="G151" s="173"/>
    </row>
    <row r="152" spans="1:9" ht="47.25">
      <c r="A152" s="49">
        <f t="shared" si="0"/>
        <v>18</v>
      </c>
      <c r="B152" s="83" t="s">
        <v>350</v>
      </c>
      <c r="C152" s="118" t="e">
        <f ca="1">'Новая программа'!#REF!</f>
        <v>#REF!</v>
      </c>
      <c r="D152" s="104"/>
      <c r="E152" s="173"/>
      <c r="F152" s="104"/>
      <c r="G152" s="173"/>
      <c r="H152" s="29"/>
    </row>
    <row r="153" spans="1:9" ht="31.5">
      <c r="A153" s="49">
        <f t="shared" si="0"/>
        <v>19</v>
      </c>
      <c r="B153" s="42" t="s">
        <v>351</v>
      </c>
      <c r="C153" s="118">
        <f ca="1">'Новая программа'!C153</f>
        <v>699486.5</v>
      </c>
      <c r="D153" s="104"/>
      <c r="E153" s="173"/>
      <c r="F153" s="104"/>
      <c r="G153" s="173"/>
    </row>
    <row r="154" spans="1:9">
      <c r="A154" s="49"/>
      <c r="B154" s="40" t="s">
        <v>100</v>
      </c>
      <c r="C154" s="265">
        <f ca="1">'Новая программа'!C154</f>
        <v>15219995.5</v>
      </c>
      <c r="D154" s="104"/>
      <c r="E154" s="173"/>
      <c r="F154" s="104"/>
      <c r="G154" s="173"/>
      <c r="I154" s="29"/>
    </row>
    <row r="155" spans="1:9">
      <c r="A155" s="366" t="s">
        <v>102</v>
      </c>
      <c r="B155" s="365"/>
      <c r="C155" s="367"/>
      <c r="D155" s="104"/>
      <c r="E155" s="174"/>
      <c r="F155" s="104"/>
      <c r="G155" s="174"/>
    </row>
    <row r="156" spans="1:9" s="19" customFormat="1">
      <c r="A156" s="64">
        <v>1</v>
      </c>
      <c r="B156" s="38" t="s">
        <v>200</v>
      </c>
      <c r="C156" s="39">
        <f ca="1">'Новая программа'!C156</f>
        <v>2066911</v>
      </c>
      <c r="D156" s="109"/>
      <c r="E156" s="55">
        <v>1390865</v>
      </c>
      <c r="F156" s="188"/>
      <c r="G156" s="189"/>
      <c r="H156" s="23"/>
      <c r="I156" s="23"/>
    </row>
    <row r="157" spans="1:9" customFormat="1">
      <c r="A157" s="30"/>
      <c r="B157" s="86" t="s">
        <v>199</v>
      </c>
      <c r="C157" s="39">
        <f ca="1">'Новая программа'!C157</f>
        <v>2066911</v>
      </c>
      <c r="D157" s="87"/>
      <c r="E157" s="178" t="e">
        <f>E156+#REF!</f>
        <v>#REF!</v>
      </c>
      <c r="F157" s="190"/>
      <c r="G157" s="191"/>
      <c r="H157" s="110"/>
      <c r="I157" s="24"/>
    </row>
    <row r="158" spans="1:9">
      <c r="A158" s="366" t="s">
        <v>103</v>
      </c>
      <c r="B158" s="365"/>
      <c r="C158" s="367"/>
      <c r="D158" s="104"/>
      <c r="E158" s="173"/>
      <c r="F158" s="104"/>
      <c r="G158" s="173"/>
      <c r="H158" s="108"/>
    </row>
    <row r="159" spans="1:9" ht="47.25">
      <c r="A159" s="30">
        <v>1</v>
      </c>
      <c r="B159" s="53" t="s">
        <v>186</v>
      </c>
      <c r="C159" s="39">
        <f ca="1">'Новая программа'!C159</f>
        <v>500000</v>
      </c>
      <c r="D159" s="104"/>
      <c r="E159" s="173"/>
      <c r="F159" s="104"/>
      <c r="G159" s="173"/>
      <c r="H159" s="108"/>
    </row>
    <row r="160" spans="1:9" ht="31.5">
      <c r="A160" s="49">
        <v>2</v>
      </c>
      <c r="B160" s="38" t="s">
        <v>235</v>
      </c>
      <c r="C160" s="93">
        <f ca="1">'Новая программа'!C160</f>
        <v>309210</v>
      </c>
      <c r="D160" s="104"/>
      <c r="E160" s="173"/>
      <c r="F160" s="104"/>
      <c r="G160" s="173"/>
    </row>
    <row r="161" spans="1:7" ht="31.5">
      <c r="A161" s="49">
        <v>3</v>
      </c>
      <c r="B161" s="38" t="s">
        <v>191</v>
      </c>
      <c r="C161" s="39">
        <f ca="1">'Новая программа'!C161</f>
        <v>105267</v>
      </c>
      <c r="D161" s="104"/>
      <c r="E161" s="173"/>
      <c r="F161" s="104"/>
      <c r="G161" s="173"/>
    </row>
    <row r="162" spans="1:7">
      <c r="A162" s="49"/>
      <c r="B162" s="40" t="s">
        <v>100</v>
      </c>
      <c r="C162" s="39">
        <f ca="1">'Новая программа'!C162</f>
        <v>914477</v>
      </c>
      <c r="D162" s="104"/>
      <c r="E162" s="173"/>
      <c r="F162" s="104"/>
      <c r="G162" s="173"/>
    </row>
    <row r="163" spans="1:7">
      <c r="A163" s="366" t="s">
        <v>101</v>
      </c>
      <c r="B163" s="365"/>
      <c r="C163" s="367"/>
      <c r="D163" s="104"/>
      <c r="E163" s="173"/>
      <c r="F163" s="104"/>
      <c r="G163" s="173"/>
    </row>
    <row r="164" spans="1:7" ht="47.25">
      <c r="A164" s="56">
        <v>1</v>
      </c>
      <c r="B164" s="38" t="s">
        <v>122</v>
      </c>
      <c r="C164" s="93">
        <f ca="1">'Новая программа'!C164</f>
        <v>230656</v>
      </c>
      <c r="D164" s="104"/>
      <c r="E164" s="173"/>
      <c r="F164" s="104"/>
      <c r="G164" s="173"/>
    </row>
    <row r="165" spans="1:7">
      <c r="A165" s="30"/>
      <c r="B165" s="52" t="s">
        <v>100</v>
      </c>
      <c r="C165" s="39">
        <f ca="1">'Новая программа'!C165</f>
        <v>230656</v>
      </c>
      <c r="D165" s="104"/>
      <c r="E165" s="173"/>
      <c r="F165" s="104"/>
      <c r="G165" s="175">
        <f>C165</f>
        <v>230656</v>
      </c>
    </row>
    <row r="166" spans="1:7">
      <c r="A166" s="366" t="s">
        <v>106</v>
      </c>
      <c r="B166" s="365"/>
      <c r="C166" s="367"/>
      <c r="D166" s="104"/>
      <c r="E166" s="173"/>
      <c r="F166" s="104"/>
      <c r="G166" s="192"/>
    </row>
    <row r="167" spans="1:7" ht="31.5">
      <c r="A167" s="56">
        <v>1</v>
      </c>
      <c r="B167" s="42" t="s">
        <v>215</v>
      </c>
      <c r="C167" s="39">
        <f ca="1">'Новая программа'!C167</f>
        <v>1285157</v>
      </c>
      <c r="D167" s="104"/>
      <c r="E167" s="173"/>
      <c r="F167" s="104"/>
      <c r="G167" s="192"/>
    </row>
    <row r="168" spans="1:7" ht="31.5">
      <c r="A168" s="56">
        <v>2</v>
      </c>
      <c r="B168" s="42" t="s">
        <v>249</v>
      </c>
      <c r="C168" s="39">
        <f ca="1">'Новая программа'!C168</f>
        <v>379725</v>
      </c>
      <c r="D168" s="104"/>
      <c r="E168" s="173"/>
      <c r="F168" s="104"/>
      <c r="G168" s="192"/>
    </row>
    <row r="169" spans="1:7">
      <c r="A169" s="30"/>
      <c r="B169" s="52" t="s">
        <v>100</v>
      </c>
      <c r="C169" s="39">
        <f ca="1">'Новая программа'!C169</f>
        <v>1664882</v>
      </c>
      <c r="D169" s="104"/>
      <c r="E169" s="173"/>
      <c r="F169" s="104"/>
      <c r="G169" s="175">
        <f>C169</f>
        <v>1664882</v>
      </c>
    </row>
    <row r="170" spans="1:7">
      <c r="A170" s="368" t="s">
        <v>112</v>
      </c>
      <c r="B170" s="369"/>
      <c r="C170" s="370"/>
      <c r="D170" s="104"/>
      <c r="E170" s="173"/>
      <c r="F170" s="104"/>
      <c r="G170" s="173"/>
    </row>
    <row r="171" spans="1:7">
      <c r="A171" s="152">
        <v>1</v>
      </c>
      <c r="B171" s="38" t="s">
        <v>252</v>
      </c>
      <c r="C171" s="39">
        <f ca="1">'Новая программа'!C171</f>
        <v>3645367</v>
      </c>
      <c r="D171" s="104"/>
      <c r="E171" s="173"/>
      <c r="F171" s="104"/>
      <c r="G171" s="173"/>
    </row>
    <row r="172" spans="1:7">
      <c r="A172" s="30">
        <v>2</v>
      </c>
      <c r="B172" s="42" t="s">
        <v>216</v>
      </c>
      <c r="C172" s="93">
        <f ca="1">'Новая программа'!C172</f>
        <v>451111</v>
      </c>
      <c r="D172" s="104"/>
      <c r="E172" s="173"/>
      <c r="F172" s="104"/>
      <c r="G172" s="173"/>
    </row>
    <row r="173" spans="1:7" ht="31.5">
      <c r="A173" s="30">
        <v>3</v>
      </c>
      <c r="B173" s="38" t="s">
        <v>214</v>
      </c>
      <c r="C173" s="93">
        <f ca="1">'Новая программа'!C173</f>
        <v>1592673</v>
      </c>
      <c r="D173" s="104"/>
      <c r="E173" s="173"/>
      <c r="F173" s="104"/>
      <c r="G173" s="173"/>
    </row>
    <row r="174" spans="1:7">
      <c r="A174" s="30">
        <v>4</v>
      </c>
      <c r="B174" s="42" t="s">
        <v>217</v>
      </c>
      <c r="C174" s="98">
        <f ca="1">'Новая программа'!C174</f>
        <v>404000</v>
      </c>
      <c r="D174" s="104"/>
      <c r="E174" s="173"/>
      <c r="F174" s="104"/>
      <c r="G174" s="173"/>
    </row>
    <row r="175" spans="1:7">
      <c r="A175" s="30">
        <v>5</v>
      </c>
      <c r="B175" s="42" t="s">
        <v>218</v>
      </c>
      <c r="C175" s="98">
        <f ca="1">'Новая программа'!C175</f>
        <v>352143</v>
      </c>
      <c r="D175" s="104"/>
      <c r="E175" s="173"/>
      <c r="F175" s="104"/>
      <c r="G175" s="173"/>
    </row>
    <row r="176" spans="1:7">
      <c r="A176" s="30">
        <v>6</v>
      </c>
      <c r="B176" s="42" t="s">
        <v>219</v>
      </c>
      <c r="C176" s="98">
        <f ca="1">'Новая программа'!C176</f>
        <v>953650</v>
      </c>
      <c r="D176" s="104"/>
      <c r="E176" s="173"/>
      <c r="F176" s="104"/>
      <c r="G176" s="173"/>
    </row>
    <row r="177" spans="1:8">
      <c r="A177" s="30">
        <v>7</v>
      </c>
      <c r="B177" s="42" t="s">
        <v>220</v>
      </c>
      <c r="C177" s="98">
        <f ca="1">'Новая программа'!C177</f>
        <v>775950</v>
      </c>
      <c r="D177" s="104"/>
      <c r="E177" s="173"/>
      <c r="F177" s="104"/>
      <c r="G177" s="173"/>
    </row>
    <row r="178" spans="1:8">
      <c r="A178" s="30"/>
      <c r="B178" s="40" t="s">
        <v>100</v>
      </c>
      <c r="C178" s="39">
        <f ca="1">'Новая программа'!C178</f>
        <v>8174894</v>
      </c>
      <c r="D178" s="104"/>
      <c r="E178" s="173"/>
      <c r="F178" s="104">
        <v>279752</v>
      </c>
      <c r="G178" s="173"/>
    </row>
    <row r="179" spans="1:8">
      <c r="A179" s="368" t="s">
        <v>117</v>
      </c>
      <c r="B179" s="369"/>
      <c r="C179" s="370"/>
      <c r="D179" s="104"/>
      <c r="E179" s="173"/>
      <c r="F179" s="104"/>
      <c r="G179" s="173"/>
    </row>
    <row r="180" spans="1:8">
      <c r="A180" s="49">
        <v>1</v>
      </c>
      <c r="B180" s="38" t="s">
        <v>244</v>
      </c>
      <c r="C180" s="39">
        <f ca="1">'Новая программа'!C180</f>
        <v>1029018</v>
      </c>
      <c r="D180" s="104"/>
      <c r="E180" s="173"/>
      <c r="F180" s="104"/>
      <c r="G180" s="173"/>
    </row>
    <row r="181" spans="1:8">
      <c r="A181" s="30"/>
      <c r="B181" s="40" t="s">
        <v>100</v>
      </c>
      <c r="C181" s="39">
        <f ca="1">'Новая программа'!C181</f>
        <v>1029018</v>
      </c>
      <c r="D181" s="104"/>
      <c r="E181" s="173"/>
      <c r="F181" s="104"/>
      <c r="G181" s="173"/>
    </row>
    <row r="182" spans="1:8">
      <c r="A182" s="366" t="s">
        <v>118</v>
      </c>
      <c r="B182" s="365"/>
      <c r="C182" s="367"/>
      <c r="D182" s="104"/>
      <c r="E182" s="173"/>
      <c r="F182" s="104"/>
      <c r="G182" s="173"/>
    </row>
    <row r="183" spans="1:8">
      <c r="A183" s="30">
        <v>1</v>
      </c>
      <c r="B183" s="38" t="s">
        <v>178</v>
      </c>
      <c r="C183" s="93">
        <f ca="1">'Новая программа'!C183</f>
        <v>2197487</v>
      </c>
      <c r="D183" s="104"/>
      <c r="E183" s="173"/>
      <c r="F183" s="104"/>
      <c r="G183" s="173"/>
    </row>
    <row r="184" spans="1:8" ht="31.5">
      <c r="A184" s="30">
        <v>2</v>
      </c>
      <c r="B184" s="38" t="s">
        <v>179</v>
      </c>
      <c r="C184" s="93">
        <f ca="1">'Новая программа'!C184</f>
        <v>3549909</v>
      </c>
      <c r="D184" s="104"/>
      <c r="E184" s="173"/>
      <c r="F184" s="104"/>
      <c r="G184" s="173"/>
    </row>
    <row r="185" spans="1:8">
      <c r="A185" s="30">
        <v>3</v>
      </c>
      <c r="B185" s="38" t="s">
        <v>180</v>
      </c>
      <c r="C185" s="93">
        <f ca="1">'Новая программа'!C185</f>
        <v>1252642</v>
      </c>
      <c r="D185" s="104"/>
      <c r="E185" s="173"/>
      <c r="F185" s="104"/>
      <c r="G185" s="173"/>
    </row>
    <row r="186" spans="1:8">
      <c r="A186" s="30"/>
      <c r="B186" s="40" t="s">
        <v>100</v>
      </c>
      <c r="C186" s="39">
        <f ca="1">'Новая программа'!C186</f>
        <v>7000038</v>
      </c>
      <c r="D186" s="104"/>
      <c r="E186" s="173"/>
      <c r="F186" s="104">
        <v>129127</v>
      </c>
      <c r="G186" s="173"/>
    </row>
    <row r="187" spans="1:8">
      <c r="A187" s="30"/>
      <c r="B187" s="57" t="s">
        <v>104</v>
      </c>
      <c r="C187" s="58"/>
      <c r="D187" s="104"/>
      <c r="E187" s="173"/>
      <c r="F187" s="104"/>
      <c r="G187" s="173"/>
    </row>
    <row r="188" spans="1:8">
      <c r="A188" s="30">
        <v>1</v>
      </c>
      <c r="B188" s="38" t="s">
        <v>208</v>
      </c>
      <c r="C188" s="93">
        <f ca="1">'Новая программа'!C188</f>
        <v>1060000</v>
      </c>
      <c r="D188" s="104"/>
      <c r="E188" s="173"/>
      <c r="F188" s="104"/>
      <c r="G188" s="173"/>
      <c r="H188" s="108"/>
    </row>
    <row r="189" spans="1:8">
      <c r="A189" s="30">
        <v>2</v>
      </c>
      <c r="B189" s="53" t="s">
        <v>209</v>
      </c>
      <c r="C189" s="93">
        <f ca="1">'Новая программа'!C189</f>
        <v>1170000</v>
      </c>
      <c r="D189" s="104"/>
      <c r="E189" s="173"/>
      <c r="F189" s="104"/>
      <c r="G189" s="173"/>
    </row>
    <row r="190" spans="1:8">
      <c r="A190" s="30"/>
      <c r="B190" s="40" t="s">
        <v>100</v>
      </c>
      <c r="C190" s="39">
        <f ca="1">'Новая программа'!C190</f>
        <v>2230000</v>
      </c>
      <c r="D190" s="104"/>
      <c r="E190" s="173"/>
      <c r="F190" s="104"/>
      <c r="G190" s="173"/>
      <c r="H190" s="108"/>
    </row>
    <row r="191" spans="1:8">
      <c r="A191" s="368" t="s">
        <v>105</v>
      </c>
      <c r="B191" s="369"/>
      <c r="C191" s="370"/>
      <c r="D191" s="104"/>
      <c r="E191" s="173"/>
      <c r="F191" s="104">
        <v>1298665</v>
      </c>
      <c r="G191" s="173"/>
    </row>
    <row r="192" spans="1:8">
      <c r="A192" s="49">
        <v>1</v>
      </c>
      <c r="B192" s="38" t="s">
        <v>221</v>
      </c>
      <c r="C192" s="39">
        <f ca="1">'Новая программа'!C192</f>
        <v>2227402</v>
      </c>
      <c r="D192" s="104"/>
      <c r="E192" s="173"/>
      <c r="F192" s="104"/>
      <c r="G192" s="173"/>
      <c r="H192" s="29"/>
    </row>
    <row r="193" spans="1:9">
      <c r="A193" s="49">
        <v>2</v>
      </c>
      <c r="B193" s="38" t="s">
        <v>223</v>
      </c>
      <c r="C193" s="98">
        <f ca="1">'Новая программа'!C193</f>
        <v>488560</v>
      </c>
      <c r="D193" s="104"/>
      <c r="E193" s="173"/>
      <c r="F193" s="104"/>
      <c r="G193" s="173"/>
    </row>
    <row r="194" spans="1:9" ht="31.5">
      <c r="A194" s="49">
        <v>3</v>
      </c>
      <c r="B194" s="38" t="s">
        <v>224</v>
      </c>
      <c r="C194" s="93">
        <f ca="1">'Новая программа'!C194</f>
        <v>869355</v>
      </c>
      <c r="D194" s="104"/>
      <c r="E194" s="173"/>
      <c r="F194" s="104"/>
      <c r="G194" s="173"/>
      <c r="I194" s="29"/>
    </row>
    <row r="195" spans="1:9">
      <c r="A195" s="49">
        <v>4</v>
      </c>
      <c r="B195" s="38" t="s">
        <v>309</v>
      </c>
      <c r="C195" s="98">
        <f ca="1">'Новая программа'!C195</f>
        <v>137281</v>
      </c>
      <c r="D195" s="104"/>
      <c r="E195" s="173"/>
      <c r="F195" s="104"/>
      <c r="G195" s="173"/>
      <c r="I195" s="29"/>
    </row>
    <row r="196" spans="1:9">
      <c r="A196" s="49"/>
      <c r="B196" s="40" t="s">
        <v>100</v>
      </c>
      <c r="C196" s="39">
        <f ca="1">'Новая программа'!C196</f>
        <v>3722598</v>
      </c>
      <c r="D196" s="104"/>
      <c r="E196" s="173"/>
      <c r="F196" s="104">
        <v>635952</v>
      </c>
      <c r="G196" s="173">
        <v>635952</v>
      </c>
    </row>
    <row r="197" spans="1:9">
      <c r="A197" s="366" t="s">
        <v>119</v>
      </c>
      <c r="B197" s="365"/>
      <c r="C197" s="367"/>
      <c r="D197" s="104"/>
      <c r="E197" s="173"/>
      <c r="F197" s="104"/>
      <c r="G197" s="173"/>
      <c r="I197" s="29"/>
    </row>
    <row r="198" spans="1:9">
      <c r="A198" s="30">
        <v>1</v>
      </c>
      <c r="B198" s="38" t="s">
        <v>222</v>
      </c>
      <c r="C198" s="39">
        <f ca="1">'Новая программа'!C198</f>
        <v>2388221</v>
      </c>
      <c r="D198" s="104"/>
      <c r="E198" s="173"/>
      <c r="F198" s="104"/>
      <c r="G198" s="173"/>
      <c r="H198" s="29"/>
    </row>
    <row r="199" spans="1:9">
      <c r="A199" s="30">
        <v>2</v>
      </c>
      <c r="B199" s="38" t="s">
        <v>197</v>
      </c>
      <c r="C199" s="39">
        <f ca="1">'Новая программа'!C199</f>
        <v>991797</v>
      </c>
      <c r="D199" s="104"/>
      <c r="E199" s="173"/>
      <c r="F199" s="104"/>
      <c r="G199" s="173"/>
    </row>
    <row r="200" spans="1:9" ht="16.5" thickBot="1">
      <c r="A200" s="49"/>
      <c r="B200" s="40" t="s">
        <v>100</v>
      </c>
      <c r="C200" s="39">
        <f ca="1">'Новая программа'!C200</f>
        <v>3380018</v>
      </c>
      <c r="D200" s="104"/>
      <c r="E200" s="174" t="e">
        <f>#REF!</f>
        <v>#REF!</v>
      </c>
      <c r="F200" s="184" t="e">
        <f>#REF!</f>
        <v>#REF!</v>
      </c>
      <c r="G200" s="174" t="e">
        <f>#REF!</f>
        <v>#REF!</v>
      </c>
    </row>
    <row r="201" spans="1:9">
      <c r="A201" s="193"/>
      <c r="B201" s="194" t="s">
        <v>141</v>
      </c>
      <c r="C201" s="39">
        <f ca="1">'Новая программа'!C201</f>
        <v>45633487.5</v>
      </c>
      <c r="D201" s="104"/>
      <c r="E201" s="174" t="e">
        <f>#REF!+#REF!+#REF!+#REF!+E165+#REF!+#REF!</f>
        <v>#REF!</v>
      </c>
      <c r="F201" s="104" t="e">
        <f>#REF!+F130</f>
        <v>#REF!</v>
      </c>
      <c r="G201" s="174" t="e">
        <f>C201+F201-E201</f>
        <v>#REF!</v>
      </c>
    </row>
    <row r="202" spans="1:9">
      <c r="A202" s="412" t="s">
        <v>310</v>
      </c>
      <c r="B202" s="413"/>
      <c r="C202" s="414"/>
      <c r="D202" s="104"/>
      <c r="E202" s="174"/>
      <c r="F202" s="104"/>
      <c r="G202" s="174"/>
    </row>
    <row r="203" spans="1:9" ht="31.5">
      <c r="A203" s="30">
        <v>1</v>
      </c>
      <c r="B203" s="38" t="s">
        <v>305</v>
      </c>
      <c r="C203" s="39">
        <f ca="1">'Новая программа'!C204</f>
        <v>2083300</v>
      </c>
      <c r="D203" s="104"/>
      <c r="E203" s="173"/>
      <c r="F203" s="104"/>
      <c r="G203" s="173"/>
    </row>
    <row r="204" spans="1:9">
      <c r="A204" s="60"/>
      <c r="B204" s="40" t="s">
        <v>100</v>
      </c>
      <c r="C204" s="39">
        <f ca="1">'Новая программа'!C205</f>
        <v>2083300</v>
      </c>
      <c r="D204" s="104"/>
      <c r="E204" s="174"/>
      <c r="F204" s="104"/>
      <c r="G204" s="174"/>
    </row>
    <row r="205" spans="1:9" ht="16.5" thickBot="1">
      <c r="A205" s="245"/>
      <c r="B205" s="246" t="s">
        <v>311</v>
      </c>
      <c r="C205" s="39">
        <f ca="1">'Новая программа'!C206</f>
        <v>2083300</v>
      </c>
      <c r="D205" s="104"/>
      <c r="E205" s="174"/>
      <c r="F205" s="104"/>
      <c r="G205" s="174"/>
    </row>
    <row r="206" spans="1:9">
      <c r="A206" s="416" t="s">
        <v>123</v>
      </c>
      <c r="B206" s="417"/>
      <c r="C206" s="418"/>
      <c r="D206" s="171"/>
      <c r="E206" s="172"/>
      <c r="F206" s="171"/>
      <c r="G206" s="172"/>
      <c r="H206" s="108"/>
    </row>
    <row r="207" spans="1:9" ht="16.5" thickBot="1">
      <c r="A207" s="403" t="s">
        <v>125</v>
      </c>
      <c r="B207" s="404"/>
      <c r="C207" s="404"/>
      <c r="D207" s="404"/>
      <c r="E207" s="411"/>
      <c r="F207" s="179"/>
      <c r="G207" s="198"/>
      <c r="H207" s="108"/>
    </row>
    <row r="208" spans="1:9" ht="31.5">
      <c r="A208" s="195">
        <v>1</v>
      </c>
      <c r="B208" s="196" t="s">
        <v>126</v>
      </c>
      <c r="C208" s="39">
        <f ca="1">'Новая программа'!C209</f>
        <v>317360</v>
      </c>
      <c r="D208" s="104"/>
      <c r="E208" s="173"/>
      <c r="F208" s="104"/>
      <c r="G208" s="175"/>
    </row>
    <row r="209" spans="1:9" ht="31.5">
      <c r="A209" s="30">
        <v>2</v>
      </c>
      <c r="B209" s="87" t="s">
        <v>238</v>
      </c>
      <c r="C209" s="39">
        <f ca="1">'Новая программа'!C210</f>
        <v>512804</v>
      </c>
      <c r="D209" s="104"/>
      <c r="E209" s="173"/>
      <c r="F209" s="104"/>
      <c r="G209" s="175"/>
    </row>
    <row r="210" spans="1:9" ht="31.5">
      <c r="A210" s="30">
        <v>3</v>
      </c>
      <c r="B210" s="87" t="s">
        <v>127</v>
      </c>
      <c r="C210" s="39">
        <f ca="1">'Новая программа'!C211</f>
        <v>214092</v>
      </c>
      <c r="D210" s="104"/>
      <c r="E210" s="173"/>
      <c r="F210" s="104"/>
      <c r="G210" s="175"/>
    </row>
    <row r="211" spans="1:9" ht="31.5">
      <c r="A211" s="30">
        <v>4</v>
      </c>
      <c r="B211" s="87" t="s">
        <v>128</v>
      </c>
      <c r="C211" s="39">
        <f ca="1">'Новая программа'!C212</f>
        <v>521474</v>
      </c>
      <c r="D211" s="104"/>
      <c r="E211" s="173"/>
      <c r="F211" s="104"/>
      <c r="G211" s="175"/>
    </row>
    <row r="212" spans="1:9" ht="31.5">
      <c r="A212" s="30">
        <v>5</v>
      </c>
      <c r="B212" s="87" t="s">
        <v>307</v>
      </c>
      <c r="C212" s="39">
        <f ca="1">'Новая программа'!C213</f>
        <v>636384</v>
      </c>
      <c r="D212" s="104"/>
      <c r="E212" s="173"/>
      <c r="F212" s="104"/>
      <c r="G212" s="175"/>
      <c r="H212" s="29"/>
    </row>
    <row r="213" spans="1:9">
      <c r="A213" s="30"/>
      <c r="B213" s="52" t="s">
        <v>100</v>
      </c>
      <c r="C213" s="39">
        <f ca="1">'Новая программа'!C214</f>
        <v>2202114</v>
      </c>
      <c r="D213" s="104"/>
      <c r="E213" s="173"/>
      <c r="F213" s="104"/>
      <c r="G213" s="175">
        <f>C213</f>
        <v>2202114</v>
      </c>
      <c r="H213" s="108"/>
    </row>
    <row r="214" spans="1:9">
      <c r="A214" s="400" t="s">
        <v>129</v>
      </c>
      <c r="B214" s="372"/>
      <c r="C214" s="372"/>
      <c r="D214" s="372"/>
      <c r="E214" s="415"/>
      <c r="F214" s="104"/>
      <c r="G214" s="175"/>
      <c r="H214" s="108"/>
    </row>
    <row r="215" spans="1:9" ht="31.5">
      <c r="A215" s="30">
        <v>1</v>
      </c>
      <c r="B215" s="87" t="s">
        <v>308</v>
      </c>
      <c r="C215" s="39">
        <f ca="1">'Новая программа'!C216</f>
        <v>440699</v>
      </c>
      <c r="D215" s="104"/>
      <c r="E215" s="173"/>
      <c r="F215" s="104"/>
      <c r="G215" s="175"/>
    </row>
    <row r="216" spans="1:9">
      <c r="A216" s="30"/>
      <c r="B216" s="52" t="s">
        <v>100</v>
      </c>
      <c r="C216" s="39">
        <f ca="1">'Новая программа'!C217</f>
        <v>440699</v>
      </c>
      <c r="D216" s="104"/>
      <c r="E216" s="173"/>
      <c r="F216" s="104"/>
      <c r="G216" s="175">
        <f>C216</f>
        <v>440699</v>
      </c>
    </row>
    <row r="217" spans="1:9">
      <c r="A217" s="400" t="s">
        <v>131</v>
      </c>
      <c r="B217" s="372"/>
      <c r="C217" s="372"/>
      <c r="D217" s="372"/>
      <c r="E217" s="415"/>
      <c r="F217" s="104"/>
      <c r="G217" s="175"/>
      <c r="H217" s="108"/>
    </row>
    <row r="218" spans="1:9" ht="31.5">
      <c r="A218" s="30">
        <v>1</v>
      </c>
      <c r="B218" s="87" t="s">
        <v>132</v>
      </c>
      <c r="C218" s="39">
        <f ca="1">'Новая программа'!C219</f>
        <v>401000</v>
      </c>
      <c r="D218" s="104"/>
      <c r="E218" s="173"/>
      <c r="F218" s="104"/>
      <c r="G218" s="175"/>
    </row>
    <row r="219" spans="1:9">
      <c r="A219" s="30"/>
      <c r="B219" s="52" t="s">
        <v>100</v>
      </c>
      <c r="C219" s="39">
        <f ca="1">'Новая программа'!C220</f>
        <v>401000</v>
      </c>
      <c r="D219" s="104"/>
      <c r="E219" s="173"/>
      <c r="F219" s="104"/>
      <c r="G219" s="175">
        <f>C219</f>
        <v>401000</v>
      </c>
    </row>
    <row r="220" spans="1:9">
      <c r="A220" s="366" t="s">
        <v>135</v>
      </c>
      <c r="B220" s="365"/>
      <c r="C220" s="365"/>
      <c r="D220" s="365"/>
      <c r="E220" s="367"/>
      <c r="F220" s="104"/>
      <c r="G220" s="175"/>
      <c r="H220" s="108"/>
    </row>
    <row r="221" spans="1:9">
      <c r="A221" s="30">
        <v>1</v>
      </c>
      <c r="B221" s="87" t="s">
        <v>136</v>
      </c>
      <c r="C221" s="39">
        <f ca="1">'Новая программа'!C222</f>
        <v>75000</v>
      </c>
      <c r="D221" s="104"/>
      <c r="E221" s="173"/>
      <c r="F221" s="104"/>
      <c r="G221" s="175"/>
      <c r="I221" s="26"/>
    </row>
    <row r="222" spans="1:9">
      <c r="A222" s="30">
        <v>2</v>
      </c>
      <c r="B222" s="87" t="s">
        <v>137</v>
      </c>
      <c r="C222" s="39">
        <f ca="1">'Новая программа'!C223</f>
        <v>1627031</v>
      </c>
      <c r="D222" s="104"/>
      <c r="E222" s="173"/>
      <c r="F222" s="104"/>
      <c r="G222" s="175"/>
    </row>
    <row r="223" spans="1:9" ht="31.5">
      <c r="A223" s="30">
        <v>3</v>
      </c>
      <c r="B223" s="87" t="s">
        <v>138</v>
      </c>
      <c r="C223" s="39">
        <f ca="1">'Новая программа'!C224</f>
        <v>902504</v>
      </c>
      <c r="D223" s="104"/>
      <c r="E223" s="173"/>
      <c r="F223" s="104"/>
      <c r="G223" s="175"/>
    </row>
    <row r="224" spans="1:9" ht="16.5" thickBot="1">
      <c r="A224" s="30"/>
      <c r="B224" s="52" t="s">
        <v>100</v>
      </c>
      <c r="C224" s="39">
        <f ca="1">'Новая программа'!C225</f>
        <v>2604535</v>
      </c>
      <c r="D224" s="104"/>
      <c r="E224" s="173"/>
      <c r="F224" s="104"/>
      <c r="G224" s="175">
        <f>C224</f>
        <v>2604535</v>
      </c>
    </row>
    <row r="225" spans="1:10" ht="16.5" thickBot="1">
      <c r="A225" s="70"/>
      <c r="B225" s="45" t="s">
        <v>148</v>
      </c>
      <c r="C225" s="39">
        <f ca="1">'Новая программа'!C226</f>
        <v>5648348</v>
      </c>
      <c r="D225" s="104"/>
      <c r="E225" s="174" t="e">
        <f>E132+#REF!+#REF!+#REF!+E221+#REF!+#REF!</f>
        <v>#REF!</v>
      </c>
      <c r="F225" s="104">
        <f>F132+F216</f>
        <v>0</v>
      </c>
      <c r="G225" s="174" t="e">
        <f>C225+F225-E225</f>
        <v>#REF!</v>
      </c>
    </row>
    <row r="226" spans="1:10" s="7" customFormat="1" ht="18" thickBot="1">
      <c r="A226" s="76"/>
      <c r="B226" s="89" t="s">
        <v>113</v>
      </c>
      <c r="C226" s="39">
        <f ca="1">'Новая программа'!C227</f>
        <v>53365135.5</v>
      </c>
      <c r="D226" s="107"/>
      <c r="E226" s="176" t="e">
        <f>#REF!+E199</f>
        <v>#REF!</v>
      </c>
      <c r="F226" s="187" t="e">
        <f>#REF!+F199</f>
        <v>#REF!</v>
      </c>
      <c r="G226" s="176" t="e">
        <f>#REF!+G199</f>
        <v>#REF!</v>
      </c>
      <c r="H226" s="22"/>
      <c r="I226" s="22"/>
      <c r="J226" s="16"/>
    </row>
    <row r="227" spans="1:10" ht="17.25" thickBot="1">
      <c r="A227" s="352" t="s">
        <v>147</v>
      </c>
      <c r="B227" s="353"/>
      <c r="C227" s="39">
        <f ca="1">'Новая программа'!C228</f>
        <v>154999999.5</v>
      </c>
      <c r="D227" s="179"/>
      <c r="E227" s="180"/>
      <c r="F227" s="179"/>
      <c r="G227" s="180"/>
      <c r="J227" s="17"/>
    </row>
    <row r="228" spans="1:10">
      <c r="A228" s="314"/>
      <c r="B228" s="314"/>
      <c r="C228" s="314"/>
    </row>
    <row r="232" spans="1:10" customFormat="1" ht="18.75">
      <c r="A232" s="115"/>
      <c r="B232" s="158" t="s">
        <v>268</v>
      </c>
      <c r="C232" s="9"/>
      <c r="D232" s="2"/>
      <c r="E232" s="2"/>
    </row>
    <row r="233" spans="1:10" customFormat="1" ht="18.75">
      <c r="A233" s="115"/>
      <c r="B233" s="158"/>
      <c r="C233" s="9"/>
      <c r="D233" s="2"/>
      <c r="E233" s="2"/>
    </row>
    <row r="234" spans="1:10" customFormat="1">
      <c r="A234" s="60"/>
      <c r="B234" s="38"/>
      <c r="C234" s="38"/>
      <c r="D234" s="2"/>
      <c r="E234" s="2"/>
    </row>
    <row r="235" spans="1:10" customFormat="1" ht="16.5" thickBot="1">
      <c r="A235" s="161">
        <v>32</v>
      </c>
      <c r="B235" s="162" t="s">
        <v>257</v>
      </c>
      <c r="C235" s="163">
        <f>C154+C56</f>
        <v>41704997.5</v>
      </c>
      <c r="D235" s="2"/>
      <c r="E235" s="2"/>
    </row>
    <row r="236" spans="1:10" customFormat="1" thickBot="1">
      <c r="A236" s="116">
        <v>14</v>
      </c>
      <c r="B236" s="113" t="s">
        <v>256</v>
      </c>
      <c r="C236" s="114">
        <f>C194+C189+C188+C185+C184+C183+C173+C172+C164+C160+C77+C69+C65+C58</f>
        <v>19283043</v>
      </c>
    </row>
    <row r="237" spans="1:10" customFormat="1" thickBot="1">
      <c r="A237" s="116">
        <v>6</v>
      </c>
      <c r="B237" s="113" t="s">
        <v>258</v>
      </c>
      <c r="C237" s="120">
        <f>C195+C193+C177+C176+C175+C174+C84</f>
        <v>4896584</v>
      </c>
    </row>
    <row r="238" spans="1:10" customFormat="1" thickBot="1">
      <c r="A238" s="116">
        <v>14</v>
      </c>
      <c r="B238" s="113" t="s">
        <v>260</v>
      </c>
      <c r="C238" s="124"/>
      <c r="I238" s="266"/>
    </row>
    <row r="239" spans="1:10" customFormat="1" thickBot="1">
      <c r="A239" s="116">
        <v>7</v>
      </c>
      <c r="B239" s="113" t="s">
        <v>261</v>
      </c>
      <c r="C239" s="127"/>
    </row>
    <row r="240" spans="1:10" customFormat="1" thickBot="1">
      <c r="A240" s="116">
        <v>14</v>
      </c>
      <c r="B240" s="113" t="s">
        <v>262</v>
      </c>
      <c r="C240" s="133"/>
    </row>
    <row r="241" spans="1:3" customFormat="1" thickBot="1">
      <c r="A241" s="116">
        <v>5</v>
      </c>
      <c r="B241" s="113" t="s">
        <v>263</v>
      </c>
      <c r="C241" s="135"/>
    </row>
    <row r="242" spans="1:3" customFormat="1" thickBot="1">
      <c r="A242" s="116">
        <v>6</v>
      </c>
      <c r="B242" s="113" t="s">
        <v>264</v>
      </c>
      <c r="C242" s="139"/>
    </row>
    <row r="243" spans="1:3" customFormat="1" thickBot="1">
      <c r="A243" s="116">
        <v>7</v>
      </c>
      <c r="B243" s="113" t="s">
        <v>272</v>
      </c>
      <c r="C243" s="144"/>
    </row>
    <row r="244" spans="1:3" customFormat="1" thickBot="1">
      <c r="A244" s="116">
        <v>7</v>
      </c>
      <c r="B244" s="113" t="s">
        <v>265</v>
      </c>
      <c r="C244" s="149"/>
    </row>
    <row r="245" spans="1:3" customFormat="1" thickBot="1">
      <c r="A245" s="116"/>
      <c r="B245" s="159" t="s">
        <v>269</v>
      </c>
      <c r="C245" s="160">
        <f>C235+C236+C237+C238+C239+C240+C241+C242+C243+C244</f>
        <v>65884624.5</v>
      </c>
    </row>
    <row r="247" spans="1:3">
      <c r="C247" s="267"/>
    </row>
  </sheetData>
  <mergeCells count="66">
    <mergeCell ref="A14:C14"/>
    <mergeCell ref="B9:C9"/>
    <mergeCell ref="D2:F2"/>
    <mergeCell ref="A3:C3"/>
    <mergeCell ref="D3:F3"/>
    <mergeCell ref="B4:C4"/>
    <mergeCell ref="D4:F4"/>
    <mergeCell ref="A7:C7"/>
    <mergeCell ref="B5:C5"/>
    <mergeCell ref="A6:C6"/>
    <mergeCell ref="A1:C1"/>
    <mergeCell ref="A2:C2"/>
    <mergeCell ref="D7:F7"/>
    <mergeCell ref="D8:F8"/>
    <mergeCell ref="A8:C8"/>
    <mergeCell ref="A23:C23"/>
    <mergeCell ref="A18:C18"/>
    <mergeCell ref="A22:C22"/>
    <mergeCell ref="A10:C10"/>
    <mergeCell ref="A15:C15"/>
    <mergeCell ref="D9:F9"/>
    <mergeCell ref="A13:C13"/>
    <mergeCell ref="A31:C31"/>
    <mergeCell ref="A35:C35"/>
    <mergeCell ref="A39:C39"/>
    <mergeCell ref="A43:C43"/>
    <mergeCell ref="A26:C26"/>
    <mergeCell ref="A36:C36"/>
    <mergeCell ref="A30:C30"/>
    <mergeCell ref="A57:C57"/>
    <mergeCell ref="A60:C60"/>
    <mergeCell ref="A44:C44"/>
    <mergeCell ref="A86:C86"/>
    <mergeCell ref="A94:C94"/>
    <mergeCell ref="A90:C90"/>
    <mergeCell ref="A71:C71"/>
    <mergeCell ref="A63:C63"/>
    <mergeCell ref="A76:C76"/>
    <mergeCell ref="A124:C124"/>
    <mergeCell ref="A133:C133"/>
    <mergeCell ref="A107:C107"/>
    <mergeCell ref="A115:C115"/>
    <mergeCell ref="A97:C97"/>
    <mergeCell ref="A110:C110"/>
    <mergeCell ref="A114:C114"/>
    <mergeCell ref="A102:C102"/>
    <mergeCell ref="A101:C101"/>
    <mergeCell ref="A155:C155"/>
    <mergeCell ref="A228:C228"/>
    <mergeCell ref="A207:E207"/>
    <mergeCell ref="A202:C202"/>
    <mergeCell ref="A214:E214"/>
    <mergeCell ref="A217:E217"/>
    <mergeCell ref="A220:E220"/>
    <mergeCell ref="A227:B227"/>
    <mergeCell ref="A206:C206"/>
    <mergeCell ref="A158:C158"/>
    <mergeCell ref="A166:C166"/>
    <mergeCell ref="A163:C163"/>
    <mergeCell ref="A131:C131"/>
    <mergeCell ref="A197:C197"/>
    <mergeCell ref="A182:C182"/>
    <mergeCell ref="A191:C191"/>
    <mergeCell ref="A170:C170"/>
    <mergeCell ref="A179:C179"/>
    <mergeCell ref="A132:C132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Новая программа</vt:lpstr>
      <vt:lpstr>по функционалу</vt:lpstr>
      <vt:lpstr>по городам</vt:lpstr>
      <vt:lpstr>Лист1</vt:lpstr>
      <vt:lpstr>'Новая программа'!Заголовки_для_печати</vt:lpstr>
      <vt:lpstr>'Новая программа'!Область_печати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</dc:creator>
  <cp:lastModifiedBy>drotenko</cp:lastModifiedBy>
  <cp:lastPrinted>2018-12-25T15:16:25Z</cp:lastPrinted>
  <dcterms:created xsi:type="dcterms:W3CDTF">2018-04-18T09:26:45Z</dcterms:created>
  <dcterms:modified xsi:type="dcterms:W3CDTF">2018-12-25T15:19:35Z</dcterms:modified>
</cp:coreProperties>
</file>