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95" windowWidth="12120" windowHeight="8580" firstSheet="1" activeTab="1"/>
  </bookViews>
  <sheets>
    <sheet name="laroux" sheetId="1" state="hidden" r:id="rId1"/>
    <sheet name="Приложение №8" sheetId="2" r:id="rId2"/>
  </sheets>
  <definedNames>
    <definedName name="_xlnm.Print_Titles" localSheetId="1">'Приложение №8'!$13:$16</definedName>
    <definedName name="_xlnm.Print_Area" localSheetId="1">'Приложение №8'!$A$1:$K$99</definedName>
  </definedNames>
  <calcPr fullCalcOnLoad="1"/>
</workbook>
</file>

<file path=xl/sharedStrings.xml><?xml version="1.0" encoding="utf-8"?>
<sst xmlns="http://schemas.openxmlformats.org/spreadsheetml/2006/main" count="237" uniqueCount="154">
  <si>
    <t>Срок погашения</t>
  </si>
  <si>
    <t>% ставка</t>
  </si>
  <si>
    <t>рубли ПМР</t>
  </si>
  <si>
    <t>2021 г.</t>
  </si>
  <si>
    <t xml:space="preserve"> 30.09. 2006 г.</t>
  </si>
  <si>
    <t>10.04.2006 г.</t>
  </si>
  <si>
    <t>17.04.2006 г.</t>
  </si>
  <si>
    <t>10.04.2007 г.</t>
  </si>
  <si>
    <t>с 20.07.2007 г. по 04.09.2007 г.</t>
  </si>
  <si>
    <t>с 17.12.2007 г. по 29.12.2007 г.</t>
  </si>
  <si>
    <t>2008 г.</t>
  </si>
  <si>
    <t xml:space="preserve"> </t>
  </si>
  <si>
    <t xml:space="preserve">Итого по государственным долгосрочным облигациям </t>
  </si>
  <si>
    <t>Государственные долгосрочные облигации, выпущенные  в 2006 году</t>
  </si>
  <si>
    <t>Итого по государственным долгосрочным облигациям</t>
  </si>
  <si>
    <t>Всего перед центральным банком ПМР</t>
  </si>
  <si>
    <t>в течение 2009 г.</t>
  </si>
  <si>
    <t xml:space="preserve">в течение 2010 года </t>
  </si>
  <si>
    <t>в течение 2011года</t>
  </si>
  <si>
    <t>в течение 2011 года</t>
  </si>
  <si>
    <t>Государственные долгосрочные облигации, выпущенные в 2012 году</t>
  </si>
  <si>
    <t>0.01%</t>
  </si>
  <si>
    <t>в течение 2012 года</t>
  </si>
  <si>
    <t>Наименование задолженности/обязательств</t>
  </si>
  <si>
    <t xml:space="preserve">Внутренний  долг  республиканского  бюджета </t>
  </si>
  <si>
    <t xml:space="preserve">Задолженность перед центральным банком Приднестровской Молдавской Республики </t>
  </si>
  <si>
    <t>Беспроцентный кредит, полученный на цели внесения доли от имени государства в уставный капитал ЗАО «Банк сельхозразвития»      (кредитный договор № 497 от 04.04.2011 г.)</t>
  </si>
  <si>
    <t>Кредиторская задолженность Правительства ПМР (cоглашение от 31.12.2009 г.)</t>
  </si>
  <si>
    <t>Курсовая разница по государственным долгосрочным облигациям 2008 г.</t>
  </si>
  <si>
    <t>Курсовая разница по государственным долгосрочным облигациям 2010 г.</t>
  </si>
  <si>
    <t>Курсовая разница по государственным долгосрочным облигациям 2011 г.</t>
  </si>
  <si>
    <t>Курсовая разница по государственным долгосрочным облигациям 2012 г.</t>
  </si>
  <si>
    <t>Курсовая разница по государственным долгосрочным облигациям 2013 г.</t>
  </si>
  <si>
    <t>Ссуда на выплату задолженности по заработной плате и социально защищенным статьям</t>
  </si>
  <si>
    <t xml:space="preserve"> Государственный заём</t>
  </si>
  <si>
    <t xml:space="preserve"> Договор перевода долга</t>
  </si>
  <si>
    <t>Задолженность перед ЕРЭС (оросительные системы)</t>
  </si>
  <si>
    <t xml:space="preserve">В течение 2013 года </t>
  </si>
  <si>
    <t>Беспроцентный кредит, полученный для финансирования в 2011 году государственной программы развития и поддержки малого предпринимательства в ПМР   (кредитный договор № 510 от 23.09.2011 г.)</t>
  </si>
  <si>
    <t>в течение 2014 года</t>
  </si>
  <si>
    <t>в течение 2019 года</t>
  </si>
  <si>
    <t>на 1.01.2012 года</t>
  </si>
  <si>
    <t xml:space="preserve"> на 1.01.2011 года</t>
  </si>
  <si>
    <t>Задолженность по прочим кредитам, ссудам, займам, облигациям и курсовой разнице</t>
  </si>
  <si>
    <t>Всего по прочим кредитам, ссудам, займам, облигациям и курсовой разнице</t>
  </si>
  <si>
    <t>согласно Закону ПМР                                                     "О республиканском   бюджете"</t>
  </si>
  <si>
    <t xml:space="preserve">  </t>
  </si>
  <si>
    <t>Государственные долгосрочные облигации, выпущенные в 2014 году</t>
  </si>
  <si>
    <t>Итого по беспроцентным кредитам, соглашениям и договорам перевода долга</t>
  </si>
  <si>
    <t>в течение 2015 года</t>
  </si>
  <si>
    <t>в течение 2020 года</t>
  </si>
  <si>
    <t>в течение 2016 года</t>
  </si>
  <si>
    <t>в течение 2021 года</t>
  </si>
  <si>
    <t>в течение 2013 года</t>
  </si>
  <si>
    <t>Внутренний  долг  перед  центральным  банком  ПМР  и  по  прочим  кредитам,  ссудам,  займам,  облигациям  и  курсовой  разнице</t>
  </si>
  <si>
    <t>Реструктуризация задолжености за потребленные тепло, газ, воду и  электроэнергию</t>
  </si>
  <si>
    <t>Единый государственный фонд социального страхования в течение 2013 года</t>
  </si>
  <si>
    <t>в течение 2008 г.</t>
  </si>
  <si>
    <t>Статья 5 (секретно) Закона ПМР "О республиканском бюджете на 2015 год и плановый период 2016 и 2017 годов"</t>
  </si>
  <si>
    <t>Кредиты ЗАО " Приднестровский сберегательный банк"</t>
  </si>
  <si>
    <t>в течение 2017 года</t>
  </si>
  <si>
    <t>21.09.2017г.</t>
  </si>
  <si>
    <t xml:space="preserve">Беспроцентные займы, полученные в 2017 году в соответствии с Законом ПМР " О республиканском бюджете на 2017 год" </t>
  </si>
  <si>
    <t>№</t>
  </si>
  <si>
    <t>Кредиторская задолженность по кредитам, выданным  ЗАО КО «Агроинвест» комбинатам хлебопродуктов (cоглашение от 31.12.2009 г.)</t>
  </si>
  <si>
    <t>В соответствии со статьей 5(секретно)  Закона ПМР "О республиканском бюджете на 2017 год"</t>
  </si>
  <si>
    <t>в соответствии со ст.5 (секр)Закона ПМР"О республиканском   бюджете"</t>
  </si>
  <si>
    <t>Задолженность по ценным бумагам, кредитам, соглашениям в части основного долга на 01.01.2018г.</t>
  </si>
  <si>
    <t>"О республиканском бюджете на 2019 год"</t>
  </si>
  <si>
    <t>Всего задолженность республиканского бюджета по состоянию на 01.01.2019г.</t>
  </si>
  <si>
    <t>ст.5(с)</t>
  </si>
  <si>
    <t>Дата (период) возникновения задолженности/   обязательств</t>
  </si>
  <si>
    <t>Договор беспроцентного целевого займа  ООО "Шериф"</t>
  </si>
  <si>
    <t>Прирост за 2018 год</t>
  </si>
  <si>
    <t>Погашение                           в 2018 году</t>
  </si>
  <si>
    <t>Государственная долгосрочная дисконтная облигация,выпускаемая в 2018 году</t>
  </si>
  <si>
    <t>в течение 2018 года</t>
  </si>
  <si>
    <t>Приложение № 4.1</t>
  </si>
  <si>
    <t xml:space="preserve">"О внесении изменений и дополнений в Закон Приднестровской Молдавской Республики </t>
  </si>
  <si>
    <t xml:space="preserve">к  Закону Приднестровской Молдавской Республики </t>
  </si>
  <si>
    <t>по полученным ссудам, кредитам и договорам перевода долга,облигациям</t>
  </si>
  <si>
    <t>Задолженность перед предприятиями энергетического комплекса на 1.01.2018 года</t>
  </si>
  <si>
    <t>Приложение № 8</t>
  </si>
  <si>
    <t>1. 01.2022 года</t>
  </si>
  <si>
    <t xml:space="preserve">к Закону Приднестровской Молдавской Республики </t>
  </si>
  <si>
    <t>Задолженность по начисленным и не погашенным процентам по ссудам, ценным бумагам, купонному доходу по ценным бумагам за 2008-2017 годы</t>
  </si>
  <si>
    <t>по начисленным и не погашенным процентам и купонному доходу по ценным бумагам и курсовой разницы за 2018 год</t>
  </si>
  <si>
    <t>2027 г.</t>
  </si>
  <si>
    <t>2029 г.</t>
  </si>
  <si>
    <t>в соответствии со ст.5 (секр.)Закона ПМР"О республиканском   бюджете"</t>
  </si>
  <si>
    <t>28.12.2043 г.</t>
  </si>
  <si>
    <t>ст.5(секр) З-а ПМР "О респ. бюдж. на 2017 г."</t>
  </si>
  <si>
    <t>28.12.2018 г.</t>
  </si>
  <si>
    <t>31.12.2009 г.</t>
  </si>
  <si>
    <t>07.04.2011 г.</t>
  </si>
  <si>
    <t>26.09.2011 г.</t>
  </si>
  <si>
    <t xml:space="preserve">30.03.2012 г.  </t>
  </si>
  <si>
    <t>28.12.2012 г.</t>
  </si>
  <si>
    <t>13.08.2012 г.</t>
  </si>
  <si>
    <t>01.01.2022 г.</t>
  </si>
  <si>
    <t>1.01.2022 г.</t>
  </si>
  <si>
    <t>Беспроцентный кредит,  полученный в соответствии со статьей 5 (секретно) Закона ПМР "О республиканском бюджете на 2014 год и плановый период 2015 и 2016 годов" (кредитный договор № 529 от 15.08.2014 года)</t>
  </si>
  <si>
    <t xml:space="preserve">Кредиты,полученные в 2017 году в соответствии с Законом ПМР " О республиканском бюджете на                  2017 год" </t>
  </si>
  <si>
    <t xml:space="preserve">Кредит, полученный в 2018 году в соответствии со статьей 5 (секретно)  Закона ПМР " О республиканском бюджете на 2018 год" </t>
  </si>
  <si>
    <t xml:space="preserve">Кредит, полученный в 2018 году в соответствии со статьей 5 (секретно)  Закона ПМР " О республиканском бюджете на               2018 год" </t>
  </si>
  <si>
    <t>15.08.2014 г.</t>
  </si>
  <si>
    <t>в соотв со                     ст.5 (секретно)</t>
  </si>
  <si>
    <t>31.12.2019 г.</t>
  </si>
  <si>
    <t>c 1.01.2019 г. по 1.01.2020 г.</t>
  </si>
  <si>
    <t>Статья 4 (секретно) Закона ПМР "О республиканском бюджете на                  2009 год"</t>
  </si>
  <si>
    <t>Статья 5 (секретно) Закона ПМР "О республиканском бюджете на                  2010 год"</t>
  </si>
  <si>
    <t>Статья 5 (секретно) Закона ПМР "О республиканском бюджете на                  2011 год"</t>
  </si>
  <si>
    <t>Статья 5 (секретно) Закона ПМР "О республиканском бюджете на                  2012 год"</t>
  </si>
  <si>
    <t>П.6 статьи 8  Закона ПМР "О республиканском бюджете на                  2010 год"</t>
  </si>
  <si>
    <t>П.6 статьи 8  Закона ПМР "О республиканском бюджете на                    2010 год"</t>
  </si>
  <si>
    <t>П.6 статьи 8  Закона ПМР "О республиканском бюджете на                 2010 год"</t>
  </si>
  <si>
    <t>П.7 статьи 8  Закона ПМР "О республиканском бюджете на                  2011 год"</t>
  </si>
  <si>
    <t>П.7 статьи 7  Закона ПМР "О республиканском бюджете на                  2012 год"</t>
  </si>
  <si>
    <t>в течение 2022 года</t>
  </si>
  <si>
    <t>Статья 5 (секретно) Закона ПМР "О республиканском бюджете на 2014 год и плановый период 2015 и 2016 годов"</t>
  </si>
  <si>
    <t>П.8 ст.7 Закона ПМР "О республиканском бюджете на 2015 год и плановый период 2016 и 2017 годов" (ЕГФСС)</t>
  </si>
  <si>
    <t>П.7 ст.7 Закона ПМР "О республиканском бюджете на                                                   2016 год" (ЕГФСС)</t>
  </si>
  <si>
    <t>30.06.2019 г.</t>
  </si>
  <si>
    <t>Статья 5 (секретно) Закона ПМР "О республиканском бюджете на                                  2017 год"</t>
  </si>
  <si>
    <t>П.6 ст.7  Закона ПМР "О республиканском бюджете на                                                  2017 год" (ЕГФСС)</t>
  </si>
  <si>
    <t xml:space="preserve">Кредит, полученный в 2017 году в соответствии с Законом ПМР " О республиканском бюджете на                                  2017 год" </t>
  </si>
  <si>
    <t xml:space="preserve">Кредит, полученный в 2017 году в соответствии с Законом ПМР " О республиканском бюджете на                  2017 год" </t>
  </si>
  <si>
    <t xml:space="preserve">Кредит, полученный в 2017 году в соответствии с Законом ПМР " О республиканском бюджете на                   2017 год" </t>
  </si>
  <si>
    <t xml:space="preserve">Беспроцентный заём, полученный в 2017 году в соответствии с Законом ПМР " О республиканском бюджете на 2017 год" </t>
  </si>
  <si>
    <t>П.6 ст.7 Закона ПМР "О республиканском бюджете на 2015 год и плановый период 2016 и 2017 годов" (ЕГФСС)</t>
  </si>
  <si>
    <t>Статья 5 (секретно) Закона ПМР "О республиканском бюджете на                   2018 год"</t>
  </si>
  <si>
    <t>в течение 2023 года</t>
  </si>
  <si>
    <t xml:space="preserve">Распоряжение Правительства            № 23 рп от 24.01.2000 г. </t>
  </si>
  <si>
    <t>За дизельное топливо, оплаченное ММЗ</t>
  </si>
  <si>
    <t>Задолженность, возникшая в результате исполнения нормативных правовых актов ПМР</t>
  </si>
  <si>
    <t>Итого</t>
  </si>
  <si>
    <t>на 1.01.2011 года</t>
  </si>
  <si>
    <t>3а 2012-2014 годы</t>
  </si>
  <si>
    <t>Кредиторская задолженность по займам, выданным ПРБ Государственному пенсионному фонду ПМР в 2011 году     (договор о переводе задолженности во внутренний госуд. долг от                 30.03.2012 г.)</t>
  </si>
  <si>
    <t>Беспроцентный кредит на погашение долгосрочных государственных облигаций, выпущенных в 2007 году со сроком погашения в 2012 году (кредитный договор №528 от 28.12.2012 г.).</t>
  </si>
  <si>
    <t xml:space="preserve">Кредиторская задолженность по займам, выданным ПРБ Государственному пенсионному фонду ПМР в 2012 году (договор о переводе задолженности на  внутренний государственный долг от 13.08.2012 г.) </t>
  </si>
  <si>
    <t>Кредит,полученный в 2018 году в соответствии с Законом ПМР "О республиканском бюджете на                   2018 год"</t>
  </si>
  <si>
    <t>в течение 2022 г.</t>
  </si>
  <si>
    <t>П.10 ст.7 Закона ПМР "О республиканском бюджете на 2014 год и плановый период 2015 и 2016 годов" (ЕГФСС)</t>
  </si>
  <si>
    <t>4.05.2016 г.</t>
  </si>
  <si>
    <t>Статья 5 (секретно) Закона ПМР "О республиканском бюджете на                   2016 год"</t>
  </si>
  <si>
    <t>21.09.2017 г.</t>
  </si>
  <si>
    <t>26.06.2017 г.</t>
  </si>
  <si>
    <t>23.06.2017 г.</t>
  </si>
  <si>
    <t>11.05.2017 г.</t>
  </si>
  <si>
    <t>26.07.2017 г.</t>
  </si>
  <si>
    <t>в течение 2018 г.</t>
  </si>
  <si>
    <t>10.08.2017 г.      25.12.2017 г.</t>
  </si>
  <si>
    <t>ВСЕГО   ВНУТРЕННИЙ   ДОЛГ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</si>
</sst>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0.0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.0\ _р_._-;\-* #,##0.0\ _р_._-;_-* &quot;-&quot;??\ _р_._-;_-@_-"/>
    <numFmt numFmtId="189" formatCode="_-* #,##0.000\ _р_._-;\-* #,##0.000\ _р_._-;_-* &quot;-&quot;??\ _р_._-;_-@_-"/>
    <numFmt numFmtId="190" formatCode="[$-FC19]d\ mmmm\ yyyy\ &quot;г.&quot;"/>
    <numFmt numFmtId="191" formatCode="dd/mm/yy;@"/>
    <numFmt numFmtId="192" formatCode="_-* #,##0.0_р_._-;\-* #,##0.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0.000"/>
    <numFmt numFmtId="199" formatCode="_-* #,##0_р_._-;\-* #,##0_р_._-;_-* &quot;-&quot;??_р_._-;_-@_-"/>
    <numFmt numFmtId="200" formatCode="0.0%"/>
    <numFmt numFmtId="201" formatCode="_-* #,##0.000_р_._-;\-* #,##0.000_р_._-;_-* &quot;-&quot;??_р_._-;_-@_-"/>
    <numFmt numFmtId="202" formatCode="_-* #,##0.0_р_._-;\-* #,##0.0_р_._-;_-* &quot;-&quot;??_р_._-;_-@_-"/>
  </numFmts>
  <fonts count="2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20" borderId="16" xfId="0" applyNumberFormat="1" applyFont="1" applyFill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 wrapText="1"/>
    </xf>
    <xf numFmtId="41" fontId="3" fillId="0" borderId="18" xfId="53" applyNumberFormat="1" applyFont="1" applyBorder="1" applyAlignment="1">
      <alignment horizontal="left" vertical="center" wrapText="1"/>
      <protection/>
    </xf>
    <xf numFmtId="41" fontId="4" fillId="0" borderId="19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center" vertical="center" wrapText="1"/>
    </xf>
    <xf numFmtId="41" fontId="4" fillId="0" borderId="22" xfId="53" applyNumberFormat="1" applyFont="1" applyFill="1" applyBorder="1" applyAlignment="1">
      <alignment horizontal="left" vertical="center" wrapText="1"/>
      <protection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center" vertical="center" wrapText="1"/>
    </xf>
    <xf numFmtId="41" fontId="3" fillId="0" borderId="22" xfId="53" applyNumberFormat="1" applyFont="1" applyBorder="1" applyAlignment="1">
      <alignment horizontal="left" vertical="center" wrapText="1"/>
      <protection/>
    </xf>
    <xf numFmtId="41" fontId="3" fillId="0" borderId="11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center" vertical="center" wrapText="1"/>
    </xf>
    <xf numFmtId="41" fontId="4" fillId="0" borderId="22" xfId="53" applyNumberFormat="1" applyFont="1" applyBorder="1" applyAlignment="1">
      <alignment horizontal="left" vertical="center" wrapText="1"/>
      <protection/>
    </xf>
    <xf numFmtId="41" fontId="4" fillId="0" borderId="11" xfId="0" applyNumberFormat="1" applyFont="1" applyBorder="1" applyAlignment="1">
      <alignment horizontal="center" vertical="center"/>
    </xf>
    <xf numFmtId="41" fontId="4" fillId="0" borderId="11" xfId="53" applyNumberFormat="1" applyFont="1" applyBorder="1" applyAlignment="1">
      <alignment horizontal="center" vertical="center" wrapText="1"/>
      <protection/>
    </xf>
    <xf numFmtId="41" fontId="4" fillId="0" borderId="11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horizontal="right" vertical="center"/>
    </xf>
    <xf numFmtId="41" fontId="3" fillId="0" borderId="11" xfId="53" applyNumberFormat="1" applyFont="1" applyBorder="1" applyAlignment="1">
      <alignment horizontal="center" vertical="center" wrapText="1"/>
      <protection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horizontal="center" vertical="center" wrapText="1"/>
    </xf>
    <xf numFmtId="41" fontId="3" fillId="0" borderId="25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4" fillId="21" borderId="16" xfId="0" applyNumberFormat="1" applyFont="1" applyFill="1" applyBorder="1" applyAlignment="1">
      <alignment horizontal="center" vertical="center"/>
    </xf>
    <xf numFmtId="41" fontId="4" fillId="24" borderId="18" xfId="0" applyNumberFormat="1" applyFont="1" applyFill="1" applyBorder="1" applyAlignment="1">
      <alignment horizontal="center" vertical="center"/>
    </xf>
    <xf numFmtId="41" fontId="4" fillId="0" borderId="19" xfId="0" applyNumberFormat="1" applyFont="1" applyBorder="1" applyAlignment="1">
      <alignment horizontal="left" vertical="center" wrapText="1"/>
    </xf>
    <xf numFmtId="41" fontId="4" fillId="0" borderId="22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4" fillId="0" borderId="11" xfId="0" applyNumberFormat="1" applyFont="1" applyFill="1" applyBorder="1" applyAlignment="1">
      <alignment horizontal="left" vertical="center" wrapText="1"/>
    </xf>
    <xf numFmtId="41" fontId="4" fillId="0" borderId="11" xfId="61" applyNumberFormat="1" applyFont="1" applyBorder="1" applyAlignment="1">
      <alignment vertical="center"/>
    </xf>
    <xf numFmtId="41" fontId="4" fillId="0" borderId="11" xfId="61" applyNumberFormat="1" applyFont="1" applyBorder="1" applyAlignment="1">
      <alignment horizontal="right" vertical="center"/>
    </xf>
    <xf numFmtId="41" fontId="4" fillId="24" borderId="22" xfId="0" applyNumberFormat="1" applyFont="1" applyFill="1" applyBorder="1" applyAlignment="1">
      <alignment horizontal="center" vertical="center"/>
    </xf>
    <xf numFmtId="41" fontId="4" fillId="0" borderId="11" xfId="53" applyNumberFormat="1" applyFont="1" applyBorder="1" applyAlignment="1">
      <alignment horizontal="left" vertical="center" wrapText="1"/>
      <protection/>
    </xf>
    <xf numFmtId="41" fontId="4" fillId="24" borderId="11" xfId="53" applyNumberFormat="1" applyFont="1" applyFill="1" applyBorder="1" applyAlignment="1">
      <alignment horizontal="center" vertical="center" wrapText="1"/>
      <protection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23" xfId="0" applyNumberFormat="1" applyFont="1" applyBorder="1" applyAlignment="1">
      <alignment vertical="center"/>
    </xf>
    <xf numFmtId="41" fontId="4" fillId="24" borderId="11" xfId="0" applyNumberFormat="1" applyFont="1" applyFill="1" applyBorder="1" applyAlignment="1">
      <alignment horizontal="right" vertical="center"/>
    </xf>
    <xf numFmtId="41" fontId="3" fillId="0" borderId="23" xfId="61" applyNumberFormat="1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horizontal="right" vertical="center"/>
    </xf>
    <xf numFmtId="41" fontId="3" fillId="0" borderId="12" xfId="61" applyNumberFormat="1" applyFont="1" applyBorder="1" applyAlignment="1">
      <alignment vertical="center"/>
    </xf>
    <xf numFmtId="41" fontId="3" fillId="0" borderId="15" xfId="61" applyNumberFormat="1" applyFont="1" applyBorder="1" applyAlignment="1">
      <alignment vertical="center"/>
    </xf>
    <xf numFmtId="41" fontId="4" fillId="0" borderId="26" xfId="0" applyNumberFormat="1" applyFont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center" vertical="center" wrapText="1"/>
    </xf>
    <xf numFmtId="41" fontId="3" fillId="0" borderId="27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/>
    </xf>
    <xf numFmtId="10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1" fontId="4" fillId="0" borderId="29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11" xfId="53" applyNumberFormat="1" applyFont="1" applyBorder="1" applyAlignment="1">
      <alignment horizontal="center" vertical="center" wrapText="1"/>
      <protection/>
    </xf>
    <xf numFmtId="41" fontId="3" fillId="20" borderId="16" xfId="0" applyNumberFormat="1" applyFont="1" applyFill="1" applyBorder="1" applyAlignment="1">
      <alignment horizontal="left" vertical="center"/>
    </xf>
    <xf numFmtId="41" fontId="4" fillId="0" borderId="22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left" vertical="center" wrapText="1"/>
    </xf>
    <xf numFmtId="41" fontId="4" fillId="0" borderId="31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32" xfId="0" applyNumberFormat="1" applyFont="1" applyBorder="1" applyAlignment="1">
      <alignment horizontal="center" vertical="center" wrapText="1"/>
    </xf>
    <xf numFmtId="41" fontId="6" fillId="0" borderId="33" xfId="0" applyNumberFormat="1" applyFont="1" applyBorder="1" applyAlignment="1">
      <alignment horizontal="center" vertical="center" wrapText="1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41" fontId="4" fillId="0" borderId="36" xfId="0" applyNumberFormat="1" applyFont="1" applyFill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3" fillId="20" borderId="37" xfId="0" applyNumberFormat="1" applyFont="1" applyFill="1" applyBorder="1" applyAlignment="1">
      <alignment horizontal="left" vertical="center"/>
    </xf>
    <xf numFmtId="41" fontId="3" fillId="20" borderId="0" xfId="0" applyNumberFormat="1" applyFont="1" applyFill="1" applyBorder="1" applyAlignment="1">
      <alignment horizontal="left" vertical="center"/>
    </xf>
    <xf numFmtId="41" fontId="3" fillId="20" borderId="38" xfId="0" applyNumberFormat="1" applyFont="1" applyFill="1" applyBorder="1" applyAlignment="1">
      <alignment horizontal="left" vertical="center"/>
    </xf>
    <xf numFmtId="41" fontId="6" fillId="0" borderId="33" xfId="0" applyNumberFormat="1" applyFont="1" applyBorder="1" applyAlignment="1">
      <alignment horizontal="center" vertical="center"/>
    </xf>
    <xf numFmtId="41" fontId="4" fillId="0" borderId="39" xfId="0" applyNumberFormat="1" applyFont="1" applyBorder="1" applyAlignment="1">
      <alignment horizontal="center" vertical="center" wrapText="1"/>
    </xf>
    <xf numFmtId="41" fontId="6" fillId="0" borderId="4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view="pageBreakPreview" zoomScale="78" zoomScaleNormal="90" zoomScaleSheetLayoutView="78" zoomScalePageLayoutView="0" workbookViewId="0" topLeftCell="A91">
      <selection activeCell="B96" sqref="B96"/>
    </sheetView>
  </sheetViews>
  <sheetFormatPr defaultColWidth="9.00390625" defaultRowHeight="12.75"/>
  <cols>
    <col min="1" max="1" width="8.25390625" style="11" customWidth="1"/>
    <col min="2" max="2" width="37.00390625" style="0" customWidth="1"/>
    <col min="3" max="3" width="21.375" style="0" customWidth="1"/>
    <col min="4" max="4" width="26.25390625" style="0" customWidth="1"/>
    <col min="5" max="5" width="7.375" style="0" customWidth="1"/>
    <col min="6" max="6" width="18.625" style="0" customWidth="1"/>
    <col min="7" max="7" width="18.875" style="0" customWidth="1"/>
    <col min="8" max="8" width="18.25390625" style="0" customWidth="1"/>
    <col min="9" max="9" width="19.375" style="0" customWidth="1"/>
    <col min="10" max="10" width="17.75390625" style="0" customWidth="1"/>
    <col min="11" max="11" width="18.75390625" style="0" customWidth="1"/>
  </cols>
  <sheetData>
    <row r="1" spans="1:15" ht="15.75">
      <c r="A1" s="12"/>
      <c r="B1" s="13"/>
      <c r="C1" s="13"/>
      <c r="D1" s="13"/>
      <c r="E1" s="13"/>
      <c r="F1" s="13"/>
      <c r="G1" s="13"/>
      <c r="H1" s="16"/>
      <c r="I1" s="16"/>
      <c r="J1" s="16"/>
      <c r="K1" s="14" t="s">
        <v>82</v>
      </c>
      <c r="L1" s="9"/>
      <c r="M1" s="9"/>
      <c r="O1" s="8"/>
    </row>
    <row r="2" spans="1:16" ht="15.75">
      <c r="A2" s="12"/>
      <c r="B2" s="13"/>
      <c r="C2" s="13"/>
      <c r="D2" s="13"/>
      <c r="E2" s="13"/>
      <c r="F2" s="13"/>
      <c r="G2" s="13"/>
      <c r="H2" s="16"/>
      <c r="I2" s="16"/>
      <c r="J2" s="16"/>
      <c r="K2" s="14" t="s">
        <v>84</v>
      </c>
      <c r="L2" s="10"/>
      <c r="M2" s="10"/>
      <c r="N2" s="10"/>
      <c r="O2" s="10"/>
      <c r="P2" s="3"/>
    </row>
    <row r="3" spans="1:16" ht="15.75">
      <c r="A3" s="12"/>
      <c r="B3" s="13"/>
      <c r="C3" s="13"/>
      <c r="D3" s="13"/>
      <c r="E3" s="13"/>
      <c r="F3" s="13"/>
      <c r="G3" s="16"/>
      <c r="H3" s="16"/>
      <c r="I3" s="16"/>
      <c r="J3" s="16"/>
      <c r="K3" s="14" t="s">
        <v>78</v>
      </c>
      <c r="L3" s="10"/>
      <c r="M3" s="10"/>
      <c r="N3" s="10"/>
      <c r="O3" s="10"/>
      <c r="P3" s="3"/>
    </row>
    <row r="4" spans="1:16" ht="15.75">
      <c r="A4" s="12"/>
      <c r="B4" s="13"/>
      <c r="C4" s="13"/>
      <c r="D4" s="13"/>
      <c r="E4" s="13"/>
      <c r="F4" s="13"/>
      <c r="G4" s="13"/>
      <c r="H4" s="16"/>
      <c r="I4" s="16"/>
      <c r="J4" s="16"/>
      <c r="K4" s="14" t="s">
        <v>68</v>
      </c>
      <c r="L4" s="10"/>
      <c r="M4" s="10"/>
      <c r="N4" s="10"/>
      <c r="O4" s="10"/>
      <c r="P4" s="3"/>
    </row>
    <row r="5" spans="1:11" ht="15">
      <c r="A5" s="12"/>
      <c r="B5" s="13"/>
      <c r="C5" s="13"/>
      <c r="D5" s="13"/>
      <c r="E5" s="13"/>
      <c r="F5" s="13"/>
      <c r="G5" s="13"/>
      <c r="H5" s="16"/>
      <c r="I5" s="16"/>
      <c r="J5" s="16"/>
      <c r="K5" s="16"/>
    </row>
    <row r="6" spans="1:15" ht="15.75">
      <c r="A6" s="12"/>
      <c r="B6" s="13"/>
      <c r="C6" s="13"/>
      <c r="D6" s="13"/>
      <c r="E6" s="13"/>
      <c r="F6" s="13"/>
      <c r="G6" s="13"/>
      <c r="H6" s="16"/>
      <c r="I6" s="16"/>
      <c r="J6" s="16"/>
      <c r="K6" s="14" t="s">
        <v>77</v>
      </c>
      <c r="L6" s="8"/>
      <c r="N6" s="8"/>
      <c r="O6" s="8"/>
    </row>
    <row r="7" spans="1:15" ht="15.75">
      <c r="A7" s="12"/>
      <c r="B7" s="13"/>
      <c r="C7" s="13"/>
      <c r="D7" s="13"/>
      <c r="E7" s="13"/>
      <c r="F7" s="13"/>
      <c r="G7" s="13"/>
      <c r="H7" s="16"/>
      <c r="I7" s="16"/>
      <c r="J7" s="16"/>
      <c r="K7" s="14" t="s">
        <v>79</v>
      </c>
      <c r="L7" s="10"/>
      <c r="M7" s="10"/>
      <c r="N7" s="10"/>
      <c r="O7" s="10"/>
    </row>
    <row r="8" spans="1:16" ht="15" customHeight="1">
      <c r="A8" s="12"/>
      <c r="B8" s="13"/>
      <c r="C8" s="13"/>
      <c r="D8" s="13"/>
      <c r="E8" s="13"/>
      <c r="F8" s="13"/>
      <c r="G8" s="13"/>
      <c r="H8" s="16"/>
      <c r="I8" s="16"/>
      <c r="J8" s="16"/>
      <c r="K8" s="14" t="s">
        <v>68</v>
      </c>
      <c r="L8" s="10"/>
      <c r="M8" s="10"/>
      <c r="N8" s="10"/>
      <c r="O8" s="10"/>
      <c r="P8" s="3"/>
    </row>
    <row r="9" spans="1:11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5"/>
    </row>
    <row r="10" spans="1:11" s="7" customFormat="1" ht="18.75">
      <c r="A10" s="16"/>
      <c r="B10" s="17"/>
      <c r="C10" s="17"/>
      <c r="D10" s="17"/>
      <c r="E10" s="85" t="s">
        <v>24</v>
      </c>
      <c r="F10" s="85"/>
      <c r="G10" s="85"/>
      <c r="H10" s="85"/>
      <c r="I10" s="17"/>
      <c r="J10" s="17"/>
      <c r="K10" s="17"/>
    </row>
    <row r="11" spans="1:11" s="7" customFormat="1" ht="16.5" thickBot="1">
      <c r="A11" s="16"/>
      <c r="B11" s="17"/>
      <c r="C11" s="17"/>
      <c r="D11" s="18"/>
      <c r="E11" s="18"/>
      <c r="F11" s="18"/>
      <c r="G11" s="18"/>
      <c r="H11" s="17"/>
      <c r="I11" s="17"/>
      <c r="J11" s="17"/>
      <c r="K11" s="17"/>
    </row>
    <row r="12" spans="1:11" s="1" customFormat="1" ht="16.5" thickBot="1">
      <c r="A12" s="100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2"/>
    </row>
    <row r="13" spans="1:11" s="1" customFormat="1" ht="17.25" customHeight="1">
      <c r="A13" s="103" t="s">
        <v>63</v>
      </c>
      <c r="B13" s="96" t="s">
        <v>23</v>
      </c>
      <c r="C13" s="96" t="s">
        <v>71</v>
      </c>
      <c r="D13" s="96" t="s">
        <v>0</v>
      </c>
      <c r="E13" s="96" t="s">
        <v>1</v>
      </c>
      <c r="F13" s="96" t="s">
        <v>67</v>
      </c>
      <c r="G13" s="96" t="s">
        <v>85</v>
      </c>
      <c r="H13" s="96" t="s">
        <v>74</v>
      </c>
      <c r="I13" s="88" t="s">
        <v>73</v>
      </c>
      <c r="J13" s="89"/>
      <c r="K13" s="109" t="s">
        <v>69</v>
      </c>
    </row>
    <row r="14" spans="1:11" s="1" customFormat="1" ht="143.25" customHeight="1">
      <c r="A14" s="94"/>
      <c r="B14" s="97"/>
      <c r="C14" s="97"/>
      <c r="D14" s="97"/>
      <c r="E14" s="97"/>
      <c r="F14" s="99"/>
      <c r="G14" s="99"/>
      <c r="H14" s="108"/>
      <c r="I14" s="19" t="s">
        <v>86</v>
      </c>
      <c r="J14" s="20" t="s">
        <v>80</v>
      </c>
      <c r="K14" s="110"/>
    </row>
    <row r="15" spans="1:11" s="4" customFormat="1" ht="17.25" customHeight="1" thickBot="1">
      <c r="A15" s="104"/>
      <c r="B15" s="98"/>
      <c r="C15" s="98"/>
      <c r="D15" s="98"/>
      <c r="E15" s="98"/>
      <c r="F15" s="21" t="s">
        <v>2</v>
      </c>
      <c r="G15" s="22" t="s">
        <v>2</v>
      </c>
      <c r="H15" s="21" t="s">
        <v>2</v>
      </c>
      <c r="I15" s="23" t="s">
        <v>2</v>
      </c>
      <c r="J15" s="21" t="s">
        <v>2</v>
      </c>
      <c r="K15" s="24" t="s">
        <v>2</v>
      </c>
    </row>
    <row r="16" spans="1:11" s="4" customFormat="1" ht="16.5" thickBot="1">
      <c r="A16" s="25"/>
      <c r="B16" s="105" t="s">
        <v>25</v>
      </c>
      <c r="C16" s="106"/>
      <c r="D16" s="106"/>
      <c r="E16" s="106"/>
      <c r="F16" s="106"/>
      <c r="G16" s="106"/>
      <c r="H16" s="106"/>
      <c r="I16" s="106"/>
      <c r="J16" s="106"/>
      <c r="K16" s="107"/>
    </row>
    <row r="17" spans="1:11" s="5" customFormat="1" ht="47.25">
      <c r="A17" s="26">
        <v>1</v>
      </c>
      <c r="B17" s="27" t="s">
        <v>20</v>
      </c>
      <c r="C17" s="28" t="s">
        <v>22</v>
      </c>
      <c r="D17" s="28" t="s">
        <v>87</v>
      </c>
      <c r="E17" s="28" t="s">
        <v>21</v>
      </c>
      <c r="F17" s="29">
        <v>67934805</v>
      </c>
      <c r="G17" s="29">
        <f>18467+6794+6794-0.01</f>
        <v>32054.99</v>
      </c>
      <c r="H17" s="29">
        <v>0</v>
      </c>
      <c r="I17" s="29">
        <v>6794</v>
      </c>
      <c r="J17" s="29">
        <v>0</v>
      </c>
      <c r="K17" s="30">
        <f>F17+G17+I17</f>
        <v>67973653.99</v>
      </c>
    </row>
    <row r="18" spans="1:11" s="4" customFormat="1" ht="47.25">
      <c r="A18" s="31">
        <v>2</v>
      </c>
      <c r="B18" s="32" t="s">
        <v>47</v>
      </c>
      <c r="C18" s="33" t="s">
        <v>39</v>
      </c>
      <c r="D18" s="33" t="s">
        <v>88</v>
      </c>
      <c r="E18" s="33" t="s">
        <v>21</v>
      </c>
      <c r="F18" s="34">
        <v>228711883</v>
      </c>
      <c r="G18" s="34">
        <f>17232+22871-0.01+22871</f>
        <v>62973.99</v>
      </c>
      <c r="H18" s="34">
        <v>0</v>
      </c>
      <c r="I18" s="34">
        <v>22871</v>
      </c>
      <c r="J18" s="34">
        <v>0</v>
      </c>
      <c r="K18" s="35">
        <f>SUM(F18+I18+J18+G18)</f>
        <v>228797727.99</v>
      </c>
    </row>
    <row r="19" spans="1:11" s="4" customFormat="1" ht="63">
      <c r="A19" s="31">
        <v>3</v>
      </c>
      <c r="B19" s="32" t="s">
        <v>65</v>
      </c>
      <c r="C19" s="36" t="s">
        <v>91</v>
      </c>
      <c r="D19" s="36" t="s">
        <v>89</v>
      </c>
      <c r="E19" s="33"/>
      <c r="F19" s="34">
        <v>452250000</v>
      </c>
      <c r="G19" s="34">
        <v>0</v>
      </c>
      <c r="H19" s="34">
        <v>0</v>
      </c>
      <c r="I19" s="34">
        <v>0</v>
      </c>
      <c r="J19" s="34">
        <v>0</v>
      </c>
      <c r="K19" s="35">
        <v>452250000</v>
      </c>
    </row>
    <row r="20" spans="1:14" s="4" customFormat="1" ht="47.25">
      <c r="A20" s="31">
        <v>4</v>
      </c>
      <c r="B20" s="32" t="s">
        <v>75</v>
      </c>
      <c r="C20" s="36" t="s">
        <v>92</v>
      </c>
      <c r="D20" s="36" t="s">
        <v>90</v>
      </c>
      <c r="E20" s="33"/>
      <c r="F20" s="34">
        <v>0</v>
      </c>
      <c r="G20" s="34">
        <v>0</v>
      </c>
      <c r="H20" s="34">
        <v>0</v>
      </c>
      <c r="I20" s="34">
        <v>0</v>
      </c>
      <c r="J20" s="34">
        <v>699890574</v>
      </c>
      <c r="K20" s="35">
        <v>699890574</v>
      </c>
      <c r="L20" s="6"/>
      <c r="M20" s="6"/>
      <c r="N20" s="6"/>
    </row>
    <row r="21" spans="1:11" s="4" customFormat="1" ht="31.5">
      <c r="A21" s="31"/>
      <c r="B21" s="37" t="s">
        <v>12</v>
      </c>
      <c r="C21" s="38"/>
      <c r="D21" s="38"/>
      <c r="E21" s="38"/>
      <c r="F21" s="39">
        <f>SUM(F17:F20)</f>
        <v>748896688</v>
      </c>
      <c r="G21" s="39">
        <f>SUM(G17:G18)</f>
        <v>95028.98</v>
      </c>
      <c r="H21" s="39">
        <v>0</v>
      </c>
      <c r="I21" s="39">
        <f>I17+I18</f>
        <v>29665</v>
      </c>
      <c r="J21" s="39">
        <f>SUM(J17:J20)</f>
        <v>699890574</v>
      </c>
      <c r="K21" s="40">
        <f>K17+K18+K19+K20</f>
        <v>1448911955.98</v>
      </c>
    </row>
    <row r="22" spans="1:11" s="4" customFormat="1" ht="78.75">
      <c r="A22" s="41">
        <v>5</v>
      </c>
      <c r="B22" s="42" t="s">
        <v>64</v>
      </c>
      <c r="C22" s="43" t="s">
        <v>93</v>
      </c>
      <c r="D22" s="44" t="s">
        <v>45</v>
      </c>
      <c r="E22" s="43">
        <v>0</v>
      </c>
      <c r="F22" s="45">
        <v>22128940.77</v>
      </c>
      <c r="G22" s="45">
        <v>0</v>
      </c>
      <c r="H22" s="46">
        <f aca="true" t="shared" si="0" ref="H22:H29">F22</f>
        <v>22128940.77</v>
      </c>
      <c r="I22" s="45">
        <v>0</v>
      </c>
      <c r="J22" s="45">
        <v>0</v>
      </c>
      <c r="K22" s="47">
        <f aca="true" t="shared" si="1" ref="K22:K29">H22-F22</f>
        <v>0</v>
      </c>
    </row>
    <row r="23" spans="1:11" s="4" customFormat="1" ht="47.25">
      <c r="A23" s="41">
        <v>6</v>
      </c>
      <c r="B23" s="42" t="s">
        <v>27</v>
      </c>
      <c r="C23" s="43" t="s">
        <v>93</v>
      </c>
      <c r="D23" s="44" t="s">
        <v>45</v>
      </c>
      <c r="E23" s="43">
        <v>0</v>
      </c>
      <c r="F23" s="45">
        <v>4074135.99</v>
      </c>
      <c r="G23" s="45">
        <v>0</v>
      </c>
      <c r="H23" s="46">
        <f t="shared" si="0"/>
        <v>4074135.99</v>
      </c>
      <c r="I23" s="45">
        <v>0</v>
      </c>
      <c r="J23" s="45">
        <v>0</v>
      </c>
      <c r="K23" s="47">
        <f t="shared" si="1"/>
        <v>0</v>
      </c>
    </row>
    <row r="24" spans="1:11" s="4" customFormat="1" ht="94.5">
      <c r="A24" s="41">
        <v>7</v>
      </c>
      <c r="B24" s="42" t="s">
        <v>26</v>
      </c>
      <c r="C24" s="33" t="s">
        <v>94</v>
      </c>
      <c r="D24" s="43" t="s">
        <v>99</v>
      </c>
      <c r="E24" s="43">
        <v>0</v>
      </c>
      <c r="F24" s="45">
        <v>20000000</v>
      </c>
      <c r="G24" s="45">
        <v>0</v>
      </c>
      <c r="H24" s="45">
        <f t="shared" si="0"/>
        <v>20000000</v>
      </c>
      <c r="I24" s="45">
        <v>0</v>
      </c>
      <c r="J24" s="45">
        <v>0</v>
      </c>
      <c r="K24" s="47">
        <f t="shared" si="1"/>
        <v>0</v>
      </c>
    </row>
    <row r="25" spans="1:11" s="4" customFormat="1" ht="110.25">
      <c r="A25" s="41">
        <v>8</v>
      </c>
      <c r="B25" s="42" t="s">
        <v>38</v>
      </c>
      <c r="C25" s="43" t="s">
        <v>95</v>
      </c>
      <c r="D25" s="43" t="s">
        <v>99</v>
      </c>
      <c r="E25" s="43">
        <v>0</v>
      </c>
      <c r="F25" s="45">
        <v>25000000</v>
      </c>
      <c r="G25" s="45">
        <v>0</v>
      </c>
      <c r="H25" s="45">
        <f t="shared" si="0"/>
        <v>25000000</v>
      </c>
      <c r="I25" s="45">
        <v>0</v>
      </c>
      <c r="J25" s="45">
        <v>0</v>
      </c>
      <c r="K25" s="47">
        <f t="shared" si="1"/>
        <v>0</v>
      </c>
    </row>
    <row r="26" spans="1:11" s="4" customFormat="1" ht="110.25">
      <c r="A26" s="41">
        <v>9</v>
      </c>
      <c r="B26" s="42" t="s">
        <v>138</v>
      </c>
      <c r="C26" s="43" t="s">
        <v>96</v>
      </c>
      <c r="D26" s="44" t="s">
        <v>45</v>
      </c>
      <c r="E26" s="43">
        <v>0</v>
      </c>
      <c r="F26" s="45">
        <v>195516759</v>
      </c>
      <c r="G26" s="45">
        <v>0</v>
      </c>
      <c r="H26" s="45">
        <f t="shared" si="0"/>
        <v>195516759</v>
      </c>
      <c r="I26" s="45">
        <v>0</v>
      </c>
      <c r="J26" s="45">
        <v>0</v>
      </c>
      <c r="K26" s="47">
        <f t="shared" si="1"/>
        <v>0</v>
      </c>
    </row>
    <row r="27" spans="1:11" s="4" customFormat="1" ht="94.5">
      <c r="A27" s="41">
        <v>10</v>
      </c>
      <c r="B27" s="42" t="s">
        <v>139</v>
      </c>
      <c r="C27" s="43" t="s">
        <v>97</v>
      </c>
      <c r="D27" s="44" t="s">
        <v>100</v>
      </c>
      <c r="E27" s="43">
        <v>0</v>
      </c>
      <c r="F27" s="45">
        <v>24842589</v>
      </c>
      <c r="G27" s="45">
        <v>0</v>
      </c>
      <c r="H27" s="45">
        <f t="shared" si="0"/>
        <v>24842589</v>
      </c>
      <c r="I27" s="45">
        <v>0</v>
      </c>
      <c r="J27" s="45">
        <v>0</v>
      </c>
      <c r="K27" s="47">
        <f t="shared" si="1"/>
        <v>0</v>
      </c>
    </row>
    <row r="28" spans="1:11" s="4" customFormat="1" ht="110.25">
      <c r="A28" s="41">
        <v>11</v>
      </c>
      <c r="B28" s="42" t="s">
        <v>140</v>
      </c>
      <c r="C28" s="43" t="s">
        <v>98</v>
      </c>
      <c r="D28" s="44" t="s">
        <v>45</v>
      </c>
      <c r="E28" s="43">
        <v>0</v>
      </c>
      <c r="F28" s="45">
        <v>97700000</v>
      </c>
      <c r="G28" s="45">
        <v>0</v>
      </c>
      <c r="H28" s="45">
        <f t="shared" si="0"/>
        <v>97700000</v>
      </c>
      <c r="I28" s="45">
        <v>0</v>
      </c>
      <c r="J28" s="45">
        <v>0</v>
      </c>
      <c r="K28" s="47">
        <f t="shared" si="1"/>
        <v>0</v>
      </c>
    </row>
    <row r="29" spans="1:11" s="5" customFormat="1" ht="110.25">
      <c r="A29" s="41">
        <v>12</v>
      </c>
      <c r="B29" s="42" t="s">
        <v>101</v>
      </c>
      <c r="C29" s="43" t="s">
        <v>105</v>
      </c>
      <c r="D29" s="44" t="s">
        <v>99</v>
      </c>
      <c r="E29" s="43">
        <v>0</v>
      </c>
      <c r="F29" s="45">
        <v>50000000</v>
      </c>
      <c r="G29" s="45">
        <f>SUM(F22:F29)</f>
        <v>439262424.76</v>
      </c>
      <c r="H29" s="45">
        <f t="shared" si="0"/>
        <v>50000000</v>
      </c>
      <c r="I29" s="45">
        <v>0</v>
      </c>
      <c r="J29" s="45">
        <v>0</v>
      </c>
      <c r="K29" s="47">
        <f t="shared" si="1"/>
        <v>0</v>
      </c>
    </row>
    <row r="30" spans="1:11" s="5" customFormat="1" ht="63">
      <c r="A30" s="41">
        <v>13</v>
      </c>
      <c r="B30" s="42" t="s">
        <v>102</v>
      </c>
      <c r="C30" s="43" t="s">
        <v>60</v>
      </c>
      <c r="D30" s="44" t="s">
        <v>107</v>
      </c>
      <c r="E30" s="43">
        <v>0.001</v>
      </c>
      <c r="F30" s="45">
        <v>320000000</v>
      </c>
      <c r="G30" s="45">
        <v>0</v>
      </c>
      <c r="H30" s="45">
        <v>44000000</v>
      </c>
      <c r="I30" s="45">
        <v>0</v>
      </c>
      <c r="J30" s="45">
        <v>0</v>
      </c>
      <c r="K30" s="47">
        <f>F30-H30</f>
        <v>276000000</v>
      </c>
    </row>
    <row r="31" spans="1:11" s="5" customFormat="1" ht="78.75">
      <c r="A31" s="41">
        <v>14</v>
      </c>
      <c r="B31" s="42" t="s">
        <v>103</v>
      </c>
      <c r="C31" s="87" t="s">
        <v>106</v>
      </c>
      <c r="D31" s="44" t="s">
        <v>89</v>
      </c>
      <c r="E31" s="43" t="s">
        <v>70</v>
      </c>
      <c r="F31" s="45">
        <v>0</v>
      </c>
      <c r="G31" s="45">
        <v>0</v>
      </c>
      <c r="H31" s="45">
        <v>0</v>
      </c>
      <c r="I31" s="45">
        <v>0</v>
      </c>
      <c r="J31" s="45">
        <v>9598635.05</v>
      </c>
      <c r="K31" s="47">
        <f>J31</f>
        <v>9598635.05</v>
      </c>
    </row>
    <row r="32" spans="1:11" s="5" customFormat="1" ht="78.75">
      <c r="A32" s="41">
        <v>15</v>
      </c>
      <c r="B32" s="42" t="s">
        <v>104</v>
      </c>
      <c r="C32" s="20" t="s">
        <v>106</v>
      </c>
      <c r="D32" s="44" t="s">
        <v>66</v>
      </c>
      <c r="E32" s="43" t="s">
        <v>70</v>
      </c>
      <c r="F32" s="45">
        <v>0</v>
      </c>
      <c r="G32" s="45">
        <v>0</v>
      </c>
      <c r="H32" s="45">
        <v>0</v>
      </c>
      <c r="I32" s="45">
        <v>0</v>
      </c>
      <c r="J32" s="45">
        <f>7000000+3000000</f>
        <v>10000000</v>
      </c>
      <c r="K32" s="47">
        <f>J32</f>
        <v>10000000</v>
      </c>
    </row>
    <row r="33" spans="1:11" s="5" customFormat="1" ht="63">
      <c r="A33" s="41">
        <v>16</v>
      </c>
      <c r="B33" s="42" t="s">
        <v>141</v>
      </c>
      <c r="C33" s="43" t="s">
        <v>76</v>
      </c>
      <c r="D33" s="44" t="s">
        <v>40</v>
      </c>
      <c r="E33" s="43">
        <v>0</v>
      </c>
      <c r="F33" s="45">
        <v>0</v>
      </c>
      <c r="G33" s="45">
        <v>0</v>
      </c>
      <c r="H33" s="45">
        <v>0</v>
      </c>
      <c r="I33" s="45">
        <v>0</v>
      </c>
      <c r="J33" s="45">
        <v>123000000</v>
      </c>
      <c r="K33" s="47">
        <f>J33</f>
        <v>123000000</v>
      </c>
    </row>
    <row r="34" spans="1:11" s="4" customFormat="1" ht="47.25">
      <c r="A34" s="41" t="s">
        <v>11</v>
      </c>
      <c r="B34" s="37" t="s">
        <v>48</v>
      </c>
      <c r="C34" s="38"/>
      <c r="D34" s="48"/>
      <c r="E34" s="38"/>
      <c r="F34" s="39">
        <f>SUM(F22:F33)</f>
        <v>759262424.76</v>
      </c>
      <c r="G34" s="39">
        <v>0</v>
      </c>
      <c r="H34" s="39">
        <f>SUM(H22:H32)</f>
        <v>483262424.76</v>
      </c>
      <c r="I34" s="39">
        <f>SUM(I22:I33)</f>
        <v>0</v>
      </c>
      <c r="J34" s="39">
        <f>SUM(J22:J33)</f>
        <v>142598635.05</v>
      </c>
      <c r="K34" s="40">
        <f>SUM(K22:K33)</f>
        <v>418598635.05</v>
      </c>
    </row>
    <row r="35" spans="1:11" s="4" customFormat="1" ht="31.5">
      <c r="A35" s="41"/>
      <c r="B35" s="49" t="s">
        <v>15</v>
      </c>
      <c r="C35" s="50" t="s">
        <v>11</v>
      </c>
      <c r="D35" s="50" t="s">
        <v>11</v>
      </c>
      <c r="E35" s="38"/>
      <c r="F35" s="39">
        <f>F34+F21</f>
        <v>1508159112.76</v>
      </c>
      <c r="G35" s="39">
        <v>95029</v>
      </c>
      <c r="H35" s="39">
        <f>H21+H34</f>
        <v>483262424.76</v>
      </c>
      <c r="I35" s="39">
        <f>I21+I34</f>
        <v>29665</v>
      </c>
      <c r="J35" s="39">
        <f>J21+J34</f>
        <v>842489209.05</v>
      </c>
      <c r="K35" s="40">
        <f>K21+K34</f>
        <v>1867510591.03</v>
      </c>
    </row>
    <row r="36" spans="1:11" s="4" customFormat="1" ht="16.5" thickBot="1">
      <c r="A36" s="51"/>
      <c r="B36" s="52"/>
      <c r="C36" s="53"/>
      <c r="D36" s="53" t="s">
        <v>11</v>
      </c>
      <c r="E36" s="54"/>
      <c r="F36" s="55"/>
      <c r="G36" s="55" t="s">
        <v>11</v>
      </c>
      <c r="H36" s="55"/>
      <c r="I36" s="55"/>
      <c r="J36" s="55"/>
      <c r="K36" s="56"/>
    </row>
    <row r="37" spans="1:11" s="4" customFormat="1" ht="16.5" thickBot="1">
      <c r="A37" s="57"/>
      <c r="B37" s="92" t="s">
        <v>43</v>
      </c>
      <c r="C37" s="92"/>
      <c r="D37" s="92"/>
      <c r="E37" s="92"/>
      <c r="F37" s="92"/>
      <c r="G37" s="92"/>
      <c r="H37" s="92"/>
      <c r="I37" s="92"/>
      <c r="J37" s="92"/>
      <c r="K37" s="92"/>
    </row>
    <row r="38" spans="1:11" s="4" customFormat="1" ht="47.25">
      <c r="A38" s="58">
        <v>1</v>
      </c>
      <c r="B38" s="59" t="s">
        <v>13</v>
      </c>
      <c r="C38" s="28" t="s">
        <v>4</v>
      </c>
      <c r="D38" s="28" t="s">
        <v>3</v>
      </c>
      <c r="E38" s="28">
        <v>0.01</v>
      </c>
      <c r="F38" s="29">
        <v>70533392</v>
      </c>
      <c r="G38" s="29">
        <f>2709368+541873.8+541873.8</f>
        <v>3793115.5999999996</v>
      </c>
      <c r="H38" s="29">
        <v>0</v>
      </c>
      <c r="I38" s="29">
        <v>0</v>
      </c>
      <c r="J38" s="29">
        <v>0</v>
      </c>
      <c r="K38" s="30">
        <f>SUM(F38+G38+I38)</f>
        <v>74326507.6</v>
      </c>
    </row>
    <row r="39" spans="1:11" s="4" customFormat="1" ht="47.25">
      <c r="A39" s="60">
        <v>2</v>
      </c>
      <c r="B39" s="61" t="s">
        <v>28</v>
      </c>
      <c r="C39" s="43"/>
      <c r="D39" s="43"/>
      <c r="E39" s="43"/>
      <c r="F39" s="45">
        <v>97727</v>
      </c>
      <c r="G39" s="45">
        <v>0</v>
      </c>
      <c r="H39" s="45">
        <v>0</v>
      </c>
      <c r="I39" s="45">
        <v>0</v>
      </c>
      <c r="J39" s="45">
        <v>0</v>
      </c>
      <c r="K39" s="47">
        <f>SUM(F39+G39+J39)</f>
        <v>97727</v>
      </c>
    </row>
    <row r="40" spans="1:11" s="4" customFormat="1" ht="47.25">
      <c r="A40" s="60">
        <v>3</v>
      </c>
      <c r="B40" s="61" t="s">
        <v>29</v>
      </c>
      <c r="C40" s="43"/>
      <c r="D40" s="43"/>
      <c r="E40" s="43"/>
      <c r="F40" s="45">
        <v>10197598.84</v>
      </c>
      <c r="G40" s="45">
        <v>0</v>
      </c>
      <c r="H40" s="45">
        <v>0</v>
      </c>
      <c r="I40" s="45">
        <v>0</v>
      </c>
      <c r="J40" s="45">
        <v>0</v>
      </c>
      <c r="K40" s="47">
        <f>SUM(F40+G40+J40)</f>
        <v>10197598.84</v>
      </c>
    </row>
    <row r="41" spans="1:11" s="5" customFormat="1" ht="47.25">
      <c r="A41" s="60">
        <v>4</v>
      </c>
      <c r="B41" s="61" t="s">
        <v>30</v>
      </c>
      <c r="C41" s="43"/>
      <c r="D41" s="43"/>
      <c r="E41" s="43"/>
      <c r="F41" s="45">
        <v>2549400</v>
      </c>
      <c r="G41" s="45">
        <v>0</v>
      </c>
      <c r="H41" s="45">
        <v>0</v>
      </c>
      <c r="I41" s="45">
        <v>0</v>
      </c>
      <c r="J41" s="45">
        <v>0</v>
      </c>
      <c r="K41" s="47">
        <f>SUM(F41+G41+J41)</f>
        <v>2549400</v>
      </c>
    </row>
    <row r="42" spans="1:11" s="4" customFormat="1" ht="47.25">
      <c r="A42" s="60">
        <v>5</v>
      </c>
      <c r="B42" s="61" t="s">
        <v>31</v>
      </c>
      <c r="C42" s="43"/>
      <c r="D42" s="43"/>
      <c r="E42" s="43"/>
      <c r="F42" s="45">
        <v>5098799</v>
      </c>
      <c r="G42" s="45">
        <v>0</v>
      </c>
      <c r="H42" s="45">
        <v>0</v>
      </c>
      <c r="I42" s="45">
        <v>0</v>
      </c>
      <c r="J42" s="45">
        <v>0</v>
      </c>
      <c r="K42" s="47">
        <f>SUM(F42+G42+J42)</f>
        <v>5098799</v>
      </c>
    </row>
    <row r="43" spans="1:11" s="4" customFormat="1" ht="47.25">
      <c r="A43" s="60">
        <v>6</v>
      </c>
      <c r="B43" s="61" t="s">
        <v>32</v>
      </c>
      <c r="C43" s="43"/>
      <c r="D43" s="43"/>
      <c r="E43" s="43"/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7">
        <f>F43</f>
        <v>0</v>
      </c>
    </row>
    <row r="44" spans="1:11" s="4" customFormat="1" ht="31.5">
      <c r="A44" s="60"/>
      <c r="B44" s="62" t="s">
        <v>14</v>
      </c>
      <c r="C44" s="38"/>
      <c r="D44" s="38"/>
      <c r="E44" s="38"/>
      <c r="F44" s="39">
        <f>SUM(F38:F43)</f>
        <v>88476916.84</v>
      </c>
      <c r="G44" s="39">
        <f>G38</f>
        <v>3793115.5999999996</v>
      </c>
      <c r="H44" s="39">
        <v>0</v>
      </c>
      <c r="I44" s="39">
        <f>SUM(I38:I43)</f>
        <v>0</v>
      </c>
      <c r="J44" s="39">
        <v>0</v>
      </c>
      <c r="K44" s="40">
        <f>SUM(K38:K43)</f>
        <v>92270032.44</v>
      </c>
    </row>
    <row r="45" spans="1:11" s="4" customFormat="1" ht="15.75" customHeight="1">
      <c r="A45" s="93">
        <v>7</v>
      </c>
      <c r="B45" s="95" t="s">
        <v>33</v>
      </c>
      <c r="C45" s="43" t="s">
        <v>5</v>
      </c>
      <c r="D45" s="43" t="s">
        <v>108</v>
      </c>
      <c r="E45" s="43">
        <v>0</v>
      </c>
      <c r="F45" s="45">
        <v>0</v>
      </c>
      <c r="G45" s="45">
        <v>1967327</v>
      </c>
      <c r="H45" s="45">
        <v>0</v>
      </c>
      <c r="I45" s="45">
        <v>0</v>
      </c>
      <c r="J45" s="45">
        <v>0</v>
      </c>
      <c r="K45" s="35">
        <f>SUM(G45)</f>
        <v>1967327</v>
      </c>
    </row>
    <row r="46" spans="1:11" s="4" customFormat="1" ht="28.5" customHeight="1">
      <c r="A46" s="94"/>
      <c r="B46" s="95"/>
      <c r="C46" s="43" t="s">
        <v>6</v>
      </c>
      <c r="D46" s="43" t="s">
        <v>108</v>
      </c>
      <c r="E46" s="43">
        <v>0</v>
      </c>
      <c r="F46" s="45">
        <v>0</v>
      </c>
      <c r="G46" s="45">
        <v>2037305</v>
      </c>
      <c r="H46" s="45">
        <v>0</v>
      </c>
      <c r="I46" s="45">
        <v>0</v>
      </c>
      <c r="J46" s="45">
        <v>0</v>
      </c>
      <c r="K46" s="35">
        <f>SUM(G46)</f>
        <v>2037305</v>
      </c>
    </row>
    <row r="47" spans="1:11" s="4" customFormat="1" ht="15.75">
      <c r="A47" s="60">
        <v>8</v>
      </c>
      <c r="B47" s="63" t="s">
        <v>34</v>
      </c>
      <c r="C47" s="43" t="s">
        <v>7</v>
      </c>
      <c r="D47" s="43" t="s">
        <v>108</v>
      </c>
      <c r="E47" s="43">
        <v>0</v>
      </c>
      <c r="F47" s="45">
        <v>0</v>
      </c>
      <c r="G47" s="45">
        <v>2053024</v>
      </c>
      <c r="H47" s="45">
        <v>0</v>
      </c>
      <c r="I47" s="45">
        <v>0</v>
      </c>
      <c r="J47" s="45">
        <v>0</v>
      </c>
      <c r="K47" s="35">
        <f>SUM(G47)</f>
        <v>2053024</v>
      </c>
    </row>
    <row r="48" spans="1:11" s="4" customFormat="1" ht="31.5">
      <c r="A48" s="60">
        <v>9</v>
      </c>
      <c r="B48" s="61" t="s">
        <v>34</v>
      </c>
      <c r="C48" s="20" t="s">
        <v>8</v>
      </c>
      <c r="D48" s="43" t="s">
        <v>108</v>
      </c>
      <c r="E48" s="43">
        <v>0</v>
      </c>
      <c r="F48" s="45">
        <v>0</v>
      </c>
      <c r="G48" s="45">
        <f>4107381</f>
        <v>4107381</v>
      </c>
      <c r="H48" s="45">
        <v>0</v>
      </c>
      <c r="I48" s="45">
        <v>0</v>
      </c>
      <c r="J48" s="45">
        <v>0</v>
      </c>
      <c r="K48" s="35">
        <f>SUM(G48)</f>
        <v>4107381</v>
      </c>
    </row>
    <row r="49" spans="1:11" s="4" customFormat="1" ht="47.25">
      <c r="A49" s="60">
        <v>10</v>
      </c>
      <c r="B49" s="61" t="s">
        <v>34</v>
      </c>
      <c r="C49" s="20" t="s">
        <v>9</v>
      </c>
      <c r="D49" s="20" t="s">
        <v>45</v>
      </c>
      <c r="E49" s="43">
        <v>0</v>
      </c>
      <c r="F49" s="45">
        <v>52619639</v>
      </c>
      <c r="G49" s="45">
        <v>0</v>
      </c>
      <c r="H49" s="45">
        <v>0</v>
      </c>
      <c r="I49" s="45">
        <v>0</v>
      </c>
      <c r="J49" s="45">
        <v>0</v>
      </c>
      <c r="K49" s="35">
        <f>SUM(F49+G49+J49+I49)</f>
        <v>52619639</v>
      </c>
    </row>
    <row r="50" spans="1:11" s="4" customFormat="1" ht="15.75">
      <c r="A50" s="60">
        <v>11</v>
      </c>
      <c r="B50" s="61" t="s">
        <v>34</v>
      </c>
      <c r="C50" s="43" t="s">
        <v>57</v>
      </c>
      <c r="D50" s="43" t="s">
        <v>99</v>
      </c>
      <c r="E50" s="43">
        <v>0</v>
      </c>
      <c r="F50" s="45">
        <v>218250449</v>
      </c>
      <c r="G50" s="45">
        <v>0</v>
      </c>
      <c r="H50" s="45">
        <v>0</v>
      </c>
      <c r="I50" s="45">
        <v>0</v>
      </c>
      <c r="J50" s="45">
        <v>0</v>
      </c>
      <c r="K50" s="35">
        <f>SUM(F50)</f>
        <v>218250449</v>
      </c>
    </row>
    <row r="51" spans="1:11" s="4" customFormat="1" ht="15.75">
      <c r="A51" s="60">
        <v>12</v>
      </c>
      <c r="B51" s="61" t="s">
        <v>35</v>
      </c>
      <c r="C51" s="43" t="s">
        <v>10</v>
      </c>
      <c r="D51" s="43" t="s">
        <v>99</v>
      </c>
      <c r="E51" s="43">
        <v>0</v>
      </c>
      <c r="F51" s="45">
        <v>21936503</v>
      </c>
      <c r="G51" s="45">
        <v>0</v>
      </c>
      <c r="H51" s="45">
        <v>0</v>
      </c>
      <c r="I51" s="45">
        <v>0</v>
      </c>
      <c r="J51" s="45">
        <v>0</v>
      </c>
      <c r="K51" s="35">
        <f aca="true" t="shared" si="2" ref="K51:K68">SUM(F51+G51+J51)</f>
        <v>21936503</v>
      </c>
    </row>
    <row r="52" spans="1:11" s="4" customFormat="1" ht="47.25">
      <c r="A52" s="60">
        <v>13</v>
      </c>
      <c r="B52" s="61" t="s">
        <v>109</v>
      </c>
      <c r="C52" s="43" t="s">
        <v>16</v>
      </c>
      <c r="D52" s="43" t="s">
        <v>99</v>
      </c>
      <c r="E52" s="43">
        <v>0</v>
      </c>
      <c r="F52" s="45">
        <v>1629490397</v>
      </c>
      <c r="G52" s="45">
        <v>0</v>
      </c>
      <c r="H52" s="45">
        <v>0</v>
      </c>
      <c r="I52" s="45">
        <v>0</v>
      </c>
      <c r="J52" s="45">
        <v>0</v>
      </c>
      <c r="K52" s="35">
        <f t="shared" si="2"/>
        <v>1629490397</v>
      </c>
    </row>
    <row r="53" spans="1:11" s="4" customFormat="1" ht="47.25">
      <c r="A53" s="60">
        <v>14</v>
      </c>
      <c r="B53" s="61" t="s">
        <v>110</v>
      </c>
      <c r="C53" s="43" t="s">
        <v>17</v>
      </c>
      <c r="D53" s="43" t="s">
        <v>142</v>
      </c>
      <c r="E53" s="43">
        <v>0</v>
      </c>
      <c r="F53" s="45">
        <v>1055589683</v>
      </c>
      <c r="G53" s="45">
        <v>0</v>
      </c>
      <c r="H53" s="45">
        <v>0</v>
      </c>
      <c r="I53" s="45">
        <v>0</v>
      </c>
      <c r="J53" s="45">
        <v>0</v>
      </c>
      <c r="K53" s="35">
        <f t="shared" si="2"/>
        <v>1055589683</v>
      </c>
    </row>
    <row r="54" spans="1:11" s="4" customFormat="1" ht="47.25">
      <c r="A54" s="60">
        <v>15</v>
      </c>
      <c r="B54" s="61" t="s">
        <v>113</v>
      </c>
      <c r="C54" s="43" t="s">
        <v>17</v>
      </c>
      <c r="D54" s="91" t="s">
        <v>45</v>
      </c>
      <c r="E54" s="43">
        <v>0</v>
      </c>
      <c r="F54" s="45">
        <v>445637818</v>
      </c>
      <c r="G54" s="45">
        <v>0</v>
      </c>
      <c r="H54" s="45">
        <v>0</v>
      </c>
      <c r="I54" s="45">
        <v>0</v>
      </c>
      <c r="J54" s="45">
        <v>0</v>
      </c>
      <c r="K54" s="35">
        <f t="shared" si="2"/>
        <v>445637818</v>
      </c>
    </row>
    <row r="55" spans="1:11" s="4" customFormat="1" ht="47.25">
      <c r="A55" s="60">
        <v>16</v>
      </c>
      <c r="B55" s="61" t="s">
        <v>114</v>
      </c>
      <c r="C55" s="43" t="s">
        <v>17</v>
      </c>
      <c r="D55" s="91"/>
      <c r="E55" s="43">
        <v>0</v>
      </c>
      <c r="F55" s="45">
        <v>30968648</v>
      </c>
      <c r="G55" s="45">
        <v>0</v>
      </c>
      <c r="H55" s="45">
        <v>0</v>
      </c>
      <c r="I55" s="45">
        <v>0</v>
      </c>
      <c r="J55" s="45">
        <v>0</v>
      </c>
      <c r="K55" s="35">
        <f t="shared" si="2"/>
        <v>30968648</v>
      </c>
    </row>
    <row r="56" spans="1:11" s="4" customFormat="1" ht="47.25">
      <c r="A56" s="60">
        <v>17</v>
      </c>
      <c r="B56" s="61" t="s">
        <v>115</v>
      </c>
      <c r="C56" s="43" t="s">
        <v>17</v>
      </c>
      <c r="D56" s="91"/>
      <c r="E56" s="43">
        <v>0</v>
      </c>
      <c r="F56" s="45">
        <v>13300000</v>
      </c>
      <c r="G56" s="45">
        <v>0</v>
      </c>
      <c r="H56" s="45">
        <v>0</v>
      </c>
      <c r="I56" s="45">
        <v>0</v>
      </c>
      <c r="J56" s="45">
        <v>0</v>
      </c>
      <c r="K56" s="35">
        <f t="shared" si="2"/>
        <v>13300000</v>
      </c>
    </row>
    <row r="57" spans="1:11" s="4" customFormat="1" ht="47.25">
      <c r="A57" s="60">
        <v>18</v>
      </c>
      <c r="B57" s="61" t="s">
        <v>111</v>
      </c>
      <c r="C57" s="43" t="s">
        <v>18</v>
      </c>
      <c r="D57" s="43" t="s">
        <v>99</v>
      </c>
      <c r="E57" s="43">
        <v>0</v>
      </c>
      <c r="F57" s="45">
        <v>1091504161</v>
      </c>
      <c r="G57" s="45">
        <v>0</v>
      </c>
      <c r="H57" s="45">
        <v>0</v>
      </c>
      <c r="I57" s="45">
        <v>0</v>
      </c>
      <c r="J57" s="45">
        <v>0</v>
      </c>
      <c r="K57" s="35">
        <f t="shared" si="2"/>
        <v>1091504161</v>
      </c>
    </row>
    <row r="58" spans="1:11" s="4" customFormat="1" ht="47.25">
      <c r="A58" s="60">
        <v>19</v>
      </c>
      <c r="B58" s="61" t="s">
        <v>116</v>
      </c>
      <c r="C58" s="43" t="s">
        <v>19</v>
      </c>
      <c r="D58" s="90" t="s">
        <v>45</v>
      </c>
      <c r="E58" s="43">
        <v>0</v>
      </c>
      <c r="F58" s="45">
        <v>546200000</v>
      </c>
      <c r="G58" s="45">
        <v>0</v>
      </c>
      <c r="H58" s="45">
        <v>0</v>
      </c>
      <c r="I58" s="45">
        <v>0</v>
      </c>
      <c r="J58" s="45">
        <v>0</v>
      </c>
      <c r="K58" s="35">
        <f t="shared" si="2"/>
        <v>546200000</v>
      </c>
    </row>
    <row r="59" spans="1:11" s="4" customFormat="1" ht="47.25">
      <c r="A59" s="60">
        <v>20</v>
      </c>
      <c r="B59" s="61" t="s">
        <v>116</v>
      </c>
      <c r="C59" s="43" t="s">
        <v>19</v>
      </c>
      <c r="D59" s="90"/>
      <c r="E59" s="43">
        <v>0</v>
      </c>
      <c r="F59" s="45">
        <v>22730000</v>
      </c>
      <c r="G59" s="45">
        <v>0</v>
      </c>
      <c r="H59" s="45">
        <v>0</v>
      </c>
      <c r="I59" s="45">
        <v>0</v>
      </c>
      <c r="J59" s="45">
        <v>0</v>
      </c>
      <c r="K59" s="35">
        <f t="shared" si="2"/>
        <v>22730000</v>
      </c>
    </row>
    <row r="60" spans="1:11" s="4" customFormat="1" ht="47.25">
      <c r="A60" s="60">
        <v>21</v>
      </c>
      <c r="B60" s="61" t="s">
        <v>116</v>
      </c>
      <c r="C60" s="43" t="s">
        <v>19</v>
      </c>
      <c r="D60" s="90"/>
      <c r="E60" s="43">
        <v>0</v>
      </c>
      <c r="F60" s="45">
        <v>23813692</v>
      </c>
      <c r="G60" s="45">
        <v>0</v>
      </c>
      <c r="H60" s="45">
        <v>0</v>
      </c>
      <c r="I60" s="45">
        <v>0</v>
      </c>
      <c r="J60" s="45">
        <v>0</v>
      </c>
      <c r="K60" s="35">
        <f t="shared" si="2"/>
        <v>23813692</v>
      </c>
    </row>
    <row r="61" spans="1:11" s="4" customFormat="1" ht="47.25">
      <c r="A61" s="60">
        <v>22</v>
      </c>
      <c r="B61" s="61" t="s">
        <v>112</v>
      </c>
      <c r="C61" s="43" t="s">
        <v>22</v>
      </c>
      <c r="D61" s="44" t="s">
        <v>100</v>
      </c>
      <c r="E61" s="43">
        <v>0</v>
      </c>
      <c r="F61" s="64">
        <v>852039500</v>
      </c>
      <c r="G61" s="45">
        <v>0</v>
      </c>
      <c r="H61" s="45">
        <v>0</v>
      </c>
      <c r="I61" s="45">
        <v>0</v>
      </c>
      <c r="J61" s="45">
        <v>0</v>
      </c>
      <c r="K61" s="35">
        <f t="shared" si="2"/>
        <v>852039500</v>
      </c>
    </row>
    <row r="62" spans="1:11" s="4" customFormat="1" ht="47.25">
      <c r="A62" s="60">
        <v>23</v>
      </c>
      <c r="B62" s="61" t="s">
        <v>117</v>
      </c>
      <c r="C62" s="43" t="s">
        <v>22</v>
      </c>
      <c r="D62" s="90" t="s">
        <v>45</v>
      </c>
      <c r="E62" s="43">
        <v>0</v>
      </c>
      <c r="F62" s="65">
        <v>973529268</v>
      </c>
      <c r="G62" s="45">
        <v>0</v>
      </c>
      <c r="H62" s="45">
        <v>0</v>
      </c>
      <c r="I62" s="45">
        <v>0</v>
      </c>
      <c r="J62" s="45">
        <v>0</v>
      </c>
      <c r="K62" s="35">
        <f t="shared" si="2"/>
        <v>973529268</v>
      </c>
    </row>
    <row r="63" spans="1:11" s="4" customFormat="1" ht="47.25">
      <c r="A63" s="60">
        <v>24</v>
      </c>
      <c r="B63" s="61" t="s">
        <v>117</v>
      </c>
      <c r="C63" s="43" t="s">
        <v>22</v>
      </c>
      <c r="D63" s="90"/>
      <c r="E63" s="43">
        <v>0</v>
      </c>
      <c r="F63" s="65">
        <v>23238665</v>
      </c>
      <c r="G63" s="45">
        <v>0</v>
      </c>
      <c r="H63" s="45">
        <v>0</v>
      </c>
      <c r="I63" s="45">
        <v>0</v>
      </c>
      <c r="J63" s="45">
        <v>0</v>
      </c>
      <c r="K63" s="35">
        <f t="shared" si="2"/>
        <v>23238665</v>
      </c>
    </row>
    <row r="64" spans="1:11" s="4" customFormat="1" ht="47.25">
      <c r="A64" s="60">
        <v>25</v>
      </c>
      <c r="B64" s="61" t="s">
        <v>117</v>
      </c>
      <c r="C64" s="43" t="s">
        <v>22</v>
      </c>
      <c r="D64" s="90"/>
      <c r="E64" s="43">
        <v>0</v>
      </c>
      <c r="F64" s="65">
        <v>8300000</v>
      </c>
      <c r="G64" s="45">
        <v>0</v>
      </c>
      <c r="H64" s="45">
        <v>0</v>
      </c>
      <c r="I64" s="45">
        <v>0</v>
      </c>
      <c r="J64" s="45">
        <v>0</v>
      </c>
      <c r="K64" s="35">
        <f t="shared" si="2"/>
        <v>8300000</v>
      </c>
    </row>
    <row r="65" spans="1:11" s="4" customFormat="1" ht="15.75">
      <c r="A65" s="60">
        <v>26</v>
      </c>
      <c r="B65" s="61" t="s">
        <v>37</v>
      </c>
      <c r="C65" s="43" t="s">
        <v>53</v>
      </c>
      <c r="D65" s="20" t="s">
        <v>118</v>
      </c>
      <c r="E65" s="43">
        <v>0</v>
      </c>
      <c r="F65" s="65">
        <v>510000000</v>
      </c>
      <c r="G65" s="45">
        <v>0</v>
      </c>
      <c r="H65" s="45">
        <v>0</v>
      </c>
      <c r="I65" s="45">
        <v>0</v>
      </c>
      <c r="J65" s="45">
        <v>0</v>
      </c>
      <c r="K65" s="35">
        <f t="shared" si="2"/>
        <v>510000000</v>
      </c>
    </row>
    <row r="66" spans="1:11" s="4" customFormat="1" ht="47.25">
      <c r="A66" s="60">
        <v>27</v>
      </c>
      <c r="B66" s="61" t="s">
        <v>56</v>
      </c>
      <c r="C66" s="43" t="s">
        <v>53</v>
      </c>
      <c r="D66" s="44" t="s">
        <v>45</v>
      </c>
      <c r="E66" s="43">
        <v>0</v>
      </c>
      <c r="F66" s="65">
        <v>960675344</v>
      </c>
      <c r="G66" s="45">
        <v>0</v>
      </c>
      <c r="H66" s="45">
        <v>0</v>
      </c>
      <c r="I66" s="45">
        <v>0</v>
      </c>
      <c r="J66" s="45">
        <v>0</v>
      </c>
      <c r="K66" s="35">
        <f t="shared" si="2"/>
        <v>960675344</v>
      </c>
    </row>
    <row r="67" spans="1:11" s="4" customFormat="1" ht="63">
      <c r="A67" s="60">
        <v>28</v>
      </c>
      <c r="B67" s="61" t="s">
        <v>119</v>
      </c>
      <c r="C67" s="43" t="s">
        <v>39</v>
      </c>
      <c r="D67" s="20" t="s">
        <v>83</v>
      </c>
      <c r="E67" s="43">
        <v>0</v>
      </c>
      <c r="F67" s="65">
        <v>540000000</v>
      </c>
      <c r="G67" s="45">
        <v>0</v>
      </c>
      <c r="H67" s="45">
        <v>0</v>
      </c>
      <c r="I67" s="45">
        <v>0</v>
      </c>
      <c r="J67" s="45">
        <v>0</v>
      </c>
      <c r="K67" s="35">
        <f t="shared" si="2"/>
        <v>540000000</v>
      </c>
    </row>
    <row r="68" spans="1:11" s="4" customFormat="1" ht="63">
      <c r="A68" s="60">
        <v>29</v>
      </c>
      <c r="B68" s="61" t="s">
        <v>143</v>
      </c>
      <c r="C68" s="43" t="s">
        <v>39</v>
      </c>
      <c r="D68" s="44" t="s">
        <v>45</v>
      </c>
      <c r="E68" s="43">
        <v>0</v>
      </c>
      <c r="F68" s="65">
        <v>1005962284</v>
      </c>
      <c r="G68" s="45">
        <v>0</v>
      </c>
      <c r="H68" s="45">
        <v>0</v>
      </c>
      <c r="I68" s="45">
        <v>0</v>
      </c>
      <c r="J68" s="45">
        <v>0</v>
      </c>
      <c r="K68" s="35">
        <f t="shared" si="2"/>
        <v>1005962284</v>
      </c>
    </row>
    <row r="69" spans="1:11" s="4" customFormat="1" ht="63">
      <c r="A69" s="60">
        <v>30</v>
      </c>
      <c r="B69" s="61" t="s">
        <v>58</v>
      </c>
      <c r="C69" s="43" t="s">
        <v>49</v>
      </c>
      <c r="D69" s="20" t="s">
        <v>50</v>
      </c>
      <c r="E69" s="43">
        <v>0</v>
      </c>
      <c r="F69" s="65">
        <v>670687472</v>
      </c>
      <c r="G69" s="45">
        <v>0</v>
      </c>
      <c r="H69" s="45">
        <v>0</v>
      </c>
      <c r="I69" s="45">
        <v>0</v>
      </c>
      <c r="J69" s="45">
        <v>0</v>
      </c>
      <c r="K69" s="35">
        <f>SUM(F69)</f>
        <v>670687472</v>
      </c>
    </row>
    <row r="70" spans="1:11" s="4" customFormat="1" ht="47.25">
      <c r="A70" s="60">
        <v>31</v>
      </c>
      <c r="B70" s="61" t="s">
        <v>145</v>
      </c>
      <c r="C70" s="43" t="s">
        <v>51</v>
      </c>
      <c r="D70" s="20" t="s">
        <v>52</v>
      </c>
      <c r="E70" s="43">
        <v>0</v>
      </c>
      <c r="F70" s="65">
        <v>462454916</v>
      </c>
      <c r="G70" s="45">
        <v>0</v>
      </c>
      <c r="H70" s="45">
        <v>0</v>
      </c>
      <c r="I70" s="45">
        <v>0</v>
      </c>
      <c r="J70" s="45">
        <v>0</v>
      </c>
      <c r="K70" s="35">
        <v>462454916</v>
      </c>
    </row>
    <row r="71" spans="1:11" s="4" customFormat="1" ht="63">
      <c r="A71" s="60">
        <v>32</v>
      </c>
      <c r="B71" s="61" t="s">
        <v>120</v>
      </c>
      <c r="C71" s="43" t="s">
        <v>49</v>
      </c>
      <c r="D71" s="44" t="s">
        <v>45</v>
      </c>
      <c r="E71" s="43">
        <v>0</v>
      </c>
      <c r="F71" s="65">
        <v>968020638</v>
      </c>
      <c r="G71" s="45">
        <v>0</v>
      </c>
      <c r="H71" s="45">
        <v>0</v>
      </c>
      <c r="I71" s="45">
        <v>0</v>
      </c>
      <c r="J71" s="45">
        <v>0</v>
      </c>
      <c r="K71" s="35">
        <f>SUM(F71)</f>
        <v>968020638</v>
      </c>
    </row>
    <row r="72" spans="1:11" s="4" customFormat="1" ht="47.25">
      <c r="A72" s="60">
        <v>33</v>
      </c>
      <c r="B72" s="61" t="s">
        <v>121</v>
      </c>
      <c r="C72" s="43" t="s">
        <v>51</v>
      </c>
      <c r="D72" s="44" t="s">
        <v>45</v>
      </c>
      <c r="E72" s="43">
        <v>0</v>
      </c>
      <c r="F72" s="65">
        <v>813578398</v>
      </c>
      <c r="G72" s="45">
        <v>0</v>
      </c>
      <c r="H72" s="45">
        <v>0</v>
      </c>
      <c r="I72" s="45">
        <v>0</v>
      </c>
      <c r="J72" s="45">
        <v>0</v>
      </c>
      <c r="K72" s="35">
        <v>813578398</v>
      </c>
    </row>
    <row r="73" spans="1:11" s="4" customFormat="1" ht="31.5">
      <c r="A73" s="60">
        <v>34</v>
      </c>
      <c r="B73" s="61" t="s">
        <v>59</v>
      </c>
      <c r="C73" s="43" t="s">
        <v>51</v>
      </c>
      <c r="D73" s="44" t="s">
        <v>100</v>
      </c>
      <c r="E73" s="86">
        <v>0.0001</v>
      </c>
      <c r="F73" s="65">
        <v>475000000</v>
      </c>
      <c r="G73" s="45">
        <v>47500</v>
      </c>
      <c r="H73" s="45">
        <v>0</v>
      </c>
      <c r="I73" s="45">
        <v>47500</v>
      </c>
      <c r="J73" s="45">
        <v>0</v>
      </c>
      <c r="K73" s="35">
        <f>I73+F73+G73</f>
        <v>475095000</v>
      </c>
    </row>
    <row r="74" spans="1:11" s="4" customFormat="1" ht="31.5">
      <c r="A74" s="60">
        <v>35</v>
      </c>
      <c r="B74" s="61" t="s">
        <v>72</v>
      </c>
      <c r="C74" s="43" t="s">
        <v>144</v>
      </c>
      <c r="D74" s="44" t="s">
        <v>122</v>
      </c>
      <c r="E74" s="43">
        <v>0</v>
      </c>
      <c r="F74" s="65">
        <v>387221057</v>
      </c>
      <c r="G74" s="45">
        <v>0</v>
      </c>
      <c r="H74" s="45">
        <v>0</v>
      </c>
      <c r="I74" s="45">
        <v>14989202</v>
      </c>
      <c r="J74" s="45">
        <v>0</v>
      </c>
      <c r="K74" s="35">
        <f>F74+G74+I74</f>
        <v>402210259</v>
      </c>
    </row>
    <row r="75" spans="1:11" s="4" customFormat="1" ht="47.25">
      <c r="A75" s="60">
        <v>36</v>
      </c>
      <c r="B75" s="61" t="s">
        <v>123</v>
      </c>
      <c r="C75" s="43" t="s">
        <v>60</v>
      </c>
      <c r="D75" s="44" t="s">
        <v>118</v>
      </c>
      <c r="E75" s="43">
        <v>0</v>
      </c>
      <c r="F75" s="65">
        <v>398937216</v>
      </c>
      <c r="G75" s="45">
        <v>0</v>
      </c>
      <c r="H75" s="45">
        <v>0</v>
      </c>
      <c r="I75" s="45">
        <v>0</v>
      </c>
      <c r="J75" s="45">
        <v>0</v>
      </c>
      <c r="K75" s="35">
        <f>F75</f>
        <v>398937216</v>
      </c>
    </row>
    <row r="76" spans="1:11" s="4" customFormat="1" ht="47.25">
      <c r="A76" s="60">
        <v>37</v>
      </c>
      <c r="B76" s="61" t="s">
        <v>124</v>
      </c>
      <c r="C76" s="43" t="s">
        <v>60</v>
      </c>
      <c r="D76" s="44" t="s">
        <v>45</v>
      </c>
      <c r="E76" s="43">
        <v>0</v>
      </c>
      <c r="F76" s="65">
        <v>605211031</v>
      </c>
      <c r="G76" s="45">
        <v>0</v>
      </c>
      <c r="H76" s="45">
        <v>0</v>
      </c>
      <c r="I76" s="45">
        <v>0</v>
      </c>
      <c r="J76" s="45">
        <v>0</v>
      </c>
      <c r="K76" s="35">
        <f>F76</f>
        <v>605211031</v>
      </c>
    </row>
    <row r="77" spans="1:11" s="4" customFormat="1" ht="63">
      <c r="A77" s="66">
        <v>38</v>
      </c>
      <c r="B77" s="67" t="s">
        <v>125</v>
      </c>
      <c r="C77" s="43" t="s">
        <v>146</v>
      </c>
      <c r="D77" s="44" t="s">
        <v>107</v>
      </c>
      <c r="E77" s="86">
        <v>0.0003</v>
      </c>
      <c r="F77" s="65">
        <v>35000000</v>
      </c>
      <c r="G77" s="45">
        <v>0</v>
      </c>
      <c r="H77" s="45">
        <v>0</v>
      </c>
      <c r="I77" s="45">
        <v>10500</v>
      </c>
      <c r="J77" s="45">
        <v>0</v>
      </c>
      <c r="K77" s="35">
        <f>F77+I77</f>
        <v>35010500</v>
      </c>
    </row>
    <row r="78" spans="1:11" s="4" customFormat="1" ht="63">
      <c r="A78" s="60">
        <v>39</v>
      </c>
      <c r="B78" s="67" t="s">
        <v>126</v>
      </c>
      <c r="C78" s="43" t="s">
        <v>147</v>
      </c>
      <c r="D78" s="44" t="s">
        <v>107</v>
      </c>
      <c r="E78" s="43">
        <v>1</v>
      </c>
      <c r="F78" s="65">
        <v>46500000</v>
      </c>
      <c r="G78" s="45">
        <v>0</v>
      </c>
      <c r="H78" s="45">
        <v>0</v>
      </c>
      <c r="I78" s="45">
        <v>2283000</v>
      </c>
      <c r="J78" s="45">
        <v>0</v>
      </c>
      <c r="K78" s="35">
        <f>F78+I78</f>
        <v>48783000</v>
      </c>
    </row>
    <row r="79" spans="1:11" s="4" customFormat="1" ht="63">
      <c r="A79" s="60">
        <v>40</v>
      </c>
      <c r="B79" s="67" t="s">
        <v>126</v>
      </c>
      <c r="C79" s="43" t="s">
        <v>61</v>
      </c>
      <c r="D79" s="44" t="s">
        <v>107</v>
      </c>
      <c r="E79" s="86">
        <v>0.0001</v>
      </c>
      <c r="F79" s="65">
        <v>10000000</v>
      </c>
      <c r="G79" s="45">
        <v>0</v>
      </c>
      <c r="H79" s="45">
        <v>0</v>
      </c>
      <c r="I79" s="45">
        <v>1000</v>
      </c>
      <c r="J79" s="45">
        <v>0</v>
      </c>
      <c r="K79" s="35">
        <f>F79+I79</f>
        <v>10001000</v>
      </c>
    </row>
    <row r="80" spans="1:11" s="4" customFormat="1" ht="63">
      <c r="A80" s="60">
        <v>41</v>
      </c>
      <c r="B80" s="67" t="s">
        <v>127</v>
      </c>
      <c r="C80" s="43" t="s">
        <v>148</v>
      </c>
      <c r="D80" s="44" t="s">
        <v>107</v>
      </c>
      <c r="E80" s="43">
        <v>1</v>
      </c>
      <c r="F80" s="65">
        <v>46500000</v>
      </c>
      <c r="G80" s="45">
        <v>0</v>
      </c>
      <c r="H80" s="45">
        <v>0</v>
      </c>
      <c r="I80" s="45">
        <v>2283000</v>
      </c>
      <c r="J80" s="45">
        <v>0</v>
      </c>
      <c r="K80" s="35">
        <f>F80+I80</f>
        <v>48783000</v>
      </c>
    </row>
    <row r="81" spans="1:11" s="4" customFormat="1" ht="63">
      <c r="A81" s="60">
        <v>42</v>
      </c>
      <c r="B81" s="67" t="s">
        <v>128</v>
      </c>
      <c r="C81" s="43" t="s">
        <v>149</v>
      </c>
      <c r="D81" s="44" t="s">
        <v>107</v>
      </c>
      <c r="E81" s="43">
        <v>0</v>
      </c>
      <c r="F81" s="65">
        <v>15000000</v>
      </c>
      <c r="G81" s="45">
        <v>0</v>
      </c>
      <c r="H81" s="45">
        <v>0</v>
      </c>
      <c r="I81" s="45">
        <v>0</v>
      </c>
      <c r="J81" s="45">
        <f>1950000+7500000</f>
        <v>9450000</v>
      </c>
      <c r="K81" s="35">
        <f>F81+J81</f>
        <v>24450000</v>
      </c>
    </row>
    <row r="82" spans="1:11" s="5" customFormat="1" ht="78.75">
      <c r="A82" s="60">
        <v>43</v>
      </c>
      <c r="B82" s="67" t="s">
        <v>62</v>
      </c>
      <c r="C82" s="20" t="s">
        <v>152</v>
      </c>
      <c r="D82" s="44" t="s">
        <v>107</v>
      </c>
      <c r="E82" s="43">
        <v>0</v>
      </c>
      <c r="F82" s="65">
        <v>27000000</v>
      </c>
      <c r="G82" s="45">
        <v>0</v>
      </c>
      <c r="H82" s="45">
        <v>0</v>
      </c>
      <c r="I82" s="45">
        <v>0</v>
      </c>
      <c r="J82" s="45">
        <v>0</v>
      </c>
      <c r="K82" s="35">
        <f>F82</f>
        <v>27000000</v>
      </c>
    </row>
    <row r="83" spans="1:11" s="4" customFormat="1" ht="63">
      <c r="A83" s="60">
        <v>44</v>
      </c>
      <c r="B83" s="67" t="s">
        <v>128</v>
      </c>
      <c r="C83" s="43" t="s">
        <v>150</v>
      </c>
      <c r="D83" s="44" t="s">
        <v>107</v>
      </c>
      <c r="E83" s="43">
        <v>0</v>
      </c>
      <c r="F83" s="65">
        <v>2783000</v>
      </c>
      <c r="G83" s="45">
        <v>0</v>
      </c>
      <c r="H83" s="45">
        <v>0</v>
      </c>
      <c r="I83" s="45">
        <v>0</v>
      </c>
      <c r="J83" s="45">
        <v>0</v>
      </c>
      <c r="K83" s="35">
        <f>F83</f>
        <v>2783000</v>
      </c>
    </row>
    <row r="84" spans="1:11" s="4" customFormat="1" ht="47.25">
      <c r="A84" s="60">
        <v>45</v>
      </c>
      <c r="B84" s="61" t="s">
        <v>130</v>
      </c>
      <c r="C84" s="43" t="s">
        <v>151</v>
      </c>
      <c r="D84" s="68" t="s">
        <v>131</v>
      </c>
      <c r="E84" s="43">
        <v>0</v>
      </c>
      <c r="F84" s="65">
        <v>0</v>
      </c>
      <c r="G84" s="45">
        <v>0</v>
      </c>
      <c r="H84" s="45">
        <v>0</v>
      </c>
      <c r="I84" s="45">
        <v>0</v>
      </c>
      <c r="J84" s="45">
        <v>927950000</v>
      </c>
      <c r="K84" s="35">
        <f>J84</f>
        <v>927950000</v>
      </c>
    </row>
    <row r="85" spans="1:11" s="4" customFormat="1" ht="63">
      <c r="A85" s="60">
        <v>46</v>
      </c>
      <c r="B85" s="61" t="s">
        <v>129</v>
      </c>
      <c r="C85" s="43" t="s">
        <v>151</v>
      </c>
      <c r="D85" s="44" t="s">
        <v>45</v>
      </c>
      <c r="E85" s="43">
        <v>0</v>
      </c>
      <c r="F85" s="65">
        <v>0</v>
      </c>
      <c r="G85" s="45">
        <v>0</v>
      </c>
      <c r="H85" s="45">
        <v>0</v>
      </c>
      <c r="I85" s="45">
        <v>0</v>
      </c>
      <c r="J85" s="45">
        <v>567793337</v>
      </c>
      <c r="K85" s="35">
        <f>J85</f>
        <v>567793337</v>
      </c>
    </row>
    <row r="86" spans="1:11" s="4" customFormat="1" ht="47.25">
      <c r="A86" s="60"/>
      <c r="B86" s="69" t="s">
        <v>44</v>
      </c>
      <c r="C86" s="38"/>
      <c r="D86" s="38"/>
      <c r="E86" s="38"/>
      <c r="F86" s="39">
        <f aca="true" t="shared" si="3" ref="F86:K86">SUM(F44:F85)</f>
        <v>15078156695.84</v>
      </c>
      <c r="G86" s="39">
        <f t="shared" si="3"/>
        <v>14005652.6</v>
      </c>
      <c r="H86" s="39">
        <f t="shared" si="3"/>
        <v>0</v>
      </c>
      <c r="I86" s="39">
        <f t="shared" si="3"/>
        <v>19614202</v>
      </c>
      <c r="J86" s="39">
        <f t="shared" si="3"/>
        <v>1505193337</v>
      </c>
      <c r="K86" s="40">
        <f t="shared" si="3"/>
        <v>16616969887.44</v>
      </c>
    </row>
    <row r="87" spans="1:11" s="4" customFormat="1" ht="15.75">
      <c r="A87" s="60" t="s">
        <v>46</v>
      </c>
      <c r="B87" s="62"/>
      <c r="C87" s="50"/>
      <c r="D87" s="50"/>
      <c r="E87" s="38"/>
      <c r="F87" s="50"/>
      <c r="G87" s="50"/>
      <c r="H87" s="50"/>
      <c r="I87" s="50"/>
      <c r="J87" s="50"/>
      <c r="K87" s="70"/>
    </row>
    <row r="88" spans="1:11" s="4" customFormat="1" ht="78.75">
      <c r="A88" s="60"/>
      <c r="B88" s="69" t="s">
        <v>54</v>
      </c>
      <c r="C88" s="50"/>
      <c r="D88" s="39"/>
      <c r="E88" s="38"/>
      <c r="F88" s="39">
        <f>SUM(F86+F35)</f>
        <v>16586315808.6</v>
      </c>
      <c r="G88" s="39">
        <f>SUM(G86+G35)</f>
        <v>14100681.6</v>
      </c>
      <c r="H88" s="39">
        <f>SUM(H86+H35)</f>
        <v>483262424.76</v>
      </c>
      <c r="I88" s="39">
        <f>I86+I35</f>
        <v>19643867</v>
      </c>
      <c r="J88" s="39">
        <f>J86+J35</f>
        <v>2347682546.05</v>
      </c>
      <c r="K88" s="40">
        <f>SUM(K86+K35)</f>
        <v>18484480478.47</v>
      </c>
    </row>
    <row r="89" spans="1:11" s="4" customFormat="1" ht="47.25">
      <c r="A89" s="60">
        <v>47</v>
      </c>
      <c r="B89" s="62" t="s">
        <v>81</v>
      </c>
      <c r="C89" s="50"/>
      <c r="D89" s="44" t="s">
        <v>45</v>
      </c>
      <c r="E89" s="38"/>
      <c r="F89" s="64">
        <f>2088236537+165581436</f>
        <v>2253817973</v>
      </c>
      <c r="G89" s="45">
        <v>0</v>
      </c>
      <c r="H89" s="45">
        <v>0</v>
      </c>
      <c r="I89" s="39">
        <v>0</v>
      </c>
      <c r="J89" s="71">
        <v>170371791</v>
      </c>
      <c r="K89" s="40">
        <f>F89+J89</f>
        <v>2424189764</v>
      </c>
    </row>
    <row r="90" spans="1:11" s="4" customFormat="1" ht="47.25">
      <c r="A90" s="60">
        <v>48</v>
      </c>
      <c r="B90" s="62" t="s">
        <v>132</v>
      </c>
      <c r="C90" s="43" t="s">
        <v>136</v>
      </c>
      <c r="D90" s="44" t="s">
        <v>45</v>
      </c>
      <c r="E90" s="43"/>
      <c r="F90" s="64">
        <f>K90</f>
        <v>1966640</v>
      </c>
      <c r="G90" s="45">
        <v>0</v>
      </c>
      <c r="H90" s="45">
        <v>0</v>
      </c>
      <c r="I90" s="45">
        <v>0</v>
      </c>
      <c r="J90" s="45">
        <v>0</v>
      </c>
      <c r="K90" s="72">
        <v>1966640</v>
      </c>
    </row>
    <row r="91" spans="1:11" s="4" customFormat="1" ht="47.25">
      <c r="A91" s="60">
        <v>49</v>
      </c>
      <c r="B91" s="62" t="s">
        <v>133</v>
      </c>
      <c r="C91" s="43" t="s">
        <v>42</v>
      </c>
      <c r="D91" s="44" t="s">
        <v>45</v>
      </c>
      <c r="E91" s="43"/>
      <c r="F91" s="64">
        <f>K91</f>
        <v>10868505</v>
      </c>
      <c r="G91" s="45">
        <v>0</v>
      </c>
      <c r="H91" s="45">
        <v>0</v>
      </c>
      <c r="I91" s="45">
        <v>0</v>
      </c>
      <c r="J91" s="45">
        <v>0</v>
      </c>
      <c r="K91" s="72">
        <v>10868505</v>
      </c>
    </row>
    <row r="92" spans="1:11" s="4" customFormat="1" ht="47.25">
      <c r="A92" s="60">
        <v>50</v>
      </c>
      <c r="B92" s="62" t="s">
        <v>36</v>
      </c>
      <c r="C92" s="43" t="s">
        <v>41</v>
      </c>
      <c r="D92" s="44" t="s">
        <v>45</v>
      </c>
      <c r="E92" s="43"/>
      <c r="F92" s="64">
        <v>6923218</v>
      </c>
      <c r="G92" s="45">
        <v>0</v>
      </c>
      <c r="H92" s="45">
        <v>0</v>
      </c>
      <c r="I92" s="45">
        <v>0</v>
      </c>
      <c r="J92" s="45">
        <v>0</v>
      </c>
      <c r="K92" s="72">
        <f>F92</f>
        <v>6923218</v>
      </c>
    </row>
    <row r="93" spans="1:11" s="5" customFormat="1" ht="47.25">
      <c r="A93" s="60">
        <v>51</v>
      </c>
      <c r="B93" s="62" t="s">
        <v>55</v>
      </c>
      <c r="C93" s="43" t="s">
        <v>137</v>
      </c>
      <c r="D93" s="44" t="s">
        <v>45</v>
      </c>
      <c r="E93" s="43"/>
      <c r="F93" s="64">
        <f>13527045+32119255</f>
        <v>45646300</v>
      </c>
      <c r="G93" s="45">
        <v>0</v>
      </c>
      <c r="H93" s="45">
        <v>0</v>
      </c>
      <c r="I93" s="45">
        <v>0</v>
      </c>
      <c r="J93" s="65">
        <v>0</v>
      </c>
      <c r="K93" s="72">
        <f>F93+J93</f>
        <v>45646300</v>
      </c>
    </row>
    <row r="94" spans="1:11" s="1" customFormat="1" ht="63">
      <c r="A94" s="60">
        <v>52</v>
      </c>
      <c r="B94" s="62" t="s">
        <v>134</v>
      </c>
      <c r="C94" s="46"/>
      <c r="D94" s="44" t="s">
        <v>45</v>
      </c>
      <c r="E94" s="43"/>
      <c r="F94" s="64">
        <f>82477867+1101954</f>
        <v>83579821</v>
      </c>
      <c r="G94" s="45">
        <v>0</v>
      </c>
      <c r="H94" s="45">
        <v>0</v>
      </c>
      <c r="I94" s="45">
        <v>0</v>
      </c>
      <c r="J94" s="65">
        <v>911337</v>
      </c>
      <c r="K94" s="72">
        <f>F94+J94</f>
        <v>84491158</v>
      </c>
    </row>
    <row r="95" spans="1:11" s="1" customFormat="1" ht="16.5" thickBot="1">
      <c r="A95" s="73"/>
      <c r="B95" s="74" t="s">
        <v>135</v>
      </c>
      <c r="C95" s="75"/>
      <c r="D95" s="76"/>
      <c r="E95" s="21"/>
      <c r="F95" s="77">
        <f>SUM(F89:F94)-1</f>
        <v>2402802456</v>
      </c>
      <c r="G95" s="55">
        <v>0</v>
      </c>
      <c r="H95" s="55">
        <v>0</v>
      </c>
      <c r="I95" s="55">
        <v>0</v>
      </c>
      <c r="J95" s="77">
        <f>SUM(J89+J94)</f>
        <v>171283128</v>
      </c>
      <c r="K95" s="78">
        <f>SUM(K89:K94)</f>
        <v>2574085585</v>
      </c>
    </row>
    <row r="96" spans="1:11" s="1" customFormat="1" ht="16.5" thickBot="1">
      <c r="A96" s="79"/>
      <c r="B96" s="80" t="s">
        <v>153</v>
      </c>
      <c r="C96" s="81"/>
      <c r="D96" s="82"/>
      <c r="E96" s="83" t="s">
        <v>11</v>
      </c>
      <c r="F96" s="82">
        <f>SUM(F88+F95)-4</f>
        <v>18989118260.6</v>
      </c>
      <c r="G96" s="82">
        <f>SUM(G88+G95)-1</f>
        <v>14100680.6</v>
      </c>
      <c r="H96" s="82">
        <f>SUM(H88+H95)</f>
        <v>483262424.76</v>
      </c>
      <c r="I96" s="82">
        <f>I88+I95</f>
        <v>19643867</v>
      </c>
      <c r="J96" s="82">
        <f>SUM(J88+J95)</f>
        <v>2518965674.05</v>
      </c>
      <c r="K96" s="84">
        <f>K88+K95-6</f>
        <v>21058566057.47</v>
      </c>
    </row>
    <row r="97" ht="2.25" customHeight="1">
      <c r="A97" s="1"/>
    </row>
    <row r="98" spans="1:11" ht="15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hidden="1">
      <c r="A99" s="1"/>
      <c r="B99" s="1"/>
      <c r="C99" s="1"/>
      <c r="D99" s="1"/>
      <c r="E99" s="1"/>
      <c r="F99" s="1"/>
      <c r="G99" s="2" t="s">
        <v>11</v>
      </c>
      <c r="H99" s="1"/>
      <c r="I99" s="1"/>
      <c r="J99" s="1"/>
      <c r="K99" s="1"/>
    </row>
  </sheetData>
  <sheetProtection/>
  <mergeCells count="18">
    <mergeCell ref="A12:K12"/>
    <mergeCell ref="A13:A15"/>
    <mergeCell ref="B13:B15"/>
    <mergeCell ref="B16:K16"/>
    <mergeCell ref="G13:G14"/>
    <mergeCell ref="H13:H14"/>
    <mergeCell ref="I13:J13"/>
    <mergeCell ref="K13:K14"/>
    <mergeCell ref="C13:C15"/>
    <mergeCell ref="D13:D15"/>
    <mergeCell ref="A45:A46"/>
    <mergeCell ref="B45:B46"/>
    <mergeCell ref="E13:E15"/>
    <mergeCell ref="F13:F14"/>
    <mergeCell ref="D62:D64"/>
    <mergeCell ref="D54:D56"/>
    <mergeCell ref="D58:D60"/>
    <mergeCell ref="B37:K37"/>
  </mergeCells>
  <printOptions/>
  <pageMargins left="0.3937007874015748" right="0.7874015748031497" top="0.7874015748031497" bottom="0.3937007874015748" header="0" footer="0"/>
  <pageSetup firstPageNumber="145" useFirstPageNumber="1" fitToHeight="20" fitToWidth="1" horizontalDpi="600" verticalDpi="600" orientation="landscape" paperSize="9" scale="64" r:id="rId1"/>
  <headerFooter alignWithMargins="0">
    <oddHeader>&amp;C- &amp;P -</oddHeader>
  </headerFooter>
  <rowBreaks count="4" manualBreakCount="4">
    <brk id="22" max="10" man="1"/>
    <brk id="28" max="10" man="1"/>
    <brk id="53" max="10" man="1"/>
    <brk id="6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Pro</cp:lastModifiedBy>
  <cp:lastPrinted>2019-04-03T07:31:09Z</cp:lastPrinted>
  <dcterms:created xsi:type="dcterms:W3CDTF">2002-01-22T04:43:44Z</dcterms:created>
  <dcterms:modified xsi:type="dcterms:W3CDTF">2019-04-03T08:30:09Z</dcterms:modified>
  <cp:category/>
  <cp:version/>
  <cp:contentType/>
  <cp:contentStatus/>
</cp:coreProperties>
</file>