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80" windowWidth="19440" windowHeight="9915" activeTab="0"/>
  </bookViews>
  <sheets>
    <sheet name="Приложение № 6.1" sheetId="1" r:id="rId1"/>
  </sheets>
  <definedNames>
    <definedName name="_xlnm.Print_Titles" localSheetId="0">'Приложение № 6.1'!$17:$18</definedName>
    <definedName name="_xlnm.Print_Area" localSheetId="0">'Приложение № 6.1'!$A$1:$I$180</definedName>
  </definedNames>
  <calcPr fullCalcOnLoad="1"/>
</workbook>
</file>

<file path=xl/sharedStrings.xml><?xml version="1.0" encoding="utf-8"?>
<sst xmlns="http://schemas.openxmlformats.org/spreadsheetml/2006/main" count="167" uniqueCount="141">
  <si>
    <t>№ п/п</t>
  </si>
  <si>
    <t>Статьи расходов</t>
  </si>
  <si>
    <t>ДОХОДЫ,  в т.ч.: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</si>
  <si>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</si>
  <si>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</si>
  <si>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</si>
  <si>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</si>
  <si>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</si>
  <si>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</si>
  <si>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</si>
  <si>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</si>
  <si>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</si>
  <si>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Республиканские автодороги</t>
  </si>
  <si>
    <t>Местные автодороги</t>
  </si>
  <si>
    <t>б)</t>
  </si>
  <si>
    <t>Ремонт асфальтобетонных покрытий</t>
  </si>
  <si>
    <t>в)</t>
  </si>
  <si>
    <t>Ремонт гравийных и щебеночных покрытий</t>
  </si>
  <si>
    <t>Буторы-Виноградное-Малаешты-Красногорка (выборочно)</t>
  </si>
  <si>
    <t>г)</t>
  </si>
  <si>
    <t>Искусственные сооружения</t>
  </si>
  <si>
    <t>д)</t>
  </si>
  <si>
    <t>Работы по обеспечению безопасности дорожного движения</t>
  </si>
  <si>
    <t>1)</t>
  </si>
  <si>
    <t>2)</t>
  </si>
  <si>
    <t>Проектные работы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</si>
  <si>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</si>
  <si>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</si>
  <si>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</si>
  <si>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</si>
  <si>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</si>
  <si>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</si>
  <si>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</si>
  <si>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</si>
  <si>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Ремонт тротуаров</t>
  </si>
  <si>
    <t>3)</t>
  </si>
  <si>
    <t>Субсидии Республиканского бюджета на 2017 год</t>
  </si>
  <si>
    <t>Переходящие остатки по состоянию на 01.01.2017 г.</t>
  </si>
  <si>
    <t>8.</t>
  </si>
  <si>
    <t>Развитие производственных баз</t>
  </si>
  <si>
    <t>Резерв на ликвидацию аварийных ситуаций</t>
  </si>
  <si>
    <t>ДОХОДЫ, в т.ч.:</t>
  </si>
  <si>
    <t>Техническое перевооружение и модернизация</t>
  </si>
  <si>
    <t>4)</t>
  </si>
  <si>
    <t>в том числе по районам,   руб.</t>
  </si>
  <si>
    <t>Приложение № 6.1</t>
  </si>
  <si>
    <t>ИТОГО по автомобильным дорогам гос.собственности,  руб.</t>
  </si>
  <si>
    <t>Григориопольский ДЭУ(с.Ташлык, г.Григориополь)</t>
  </si>
  <si>
    <t>к Закону Приднестровской Молдавской Республики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</si>
  <si>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</si>
  <si>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Дубоссарский район и                   г. Дубоссары</t>
  </si>
  <si>
    <t>Рыбницкий район и                      г. Рыбница</t>
  </si>
  <si>
    <t>Каменский район и                     г. Каменка</t>
  </si>
  <si>
    <t>ВСЕГО ДОХОДОВ</t>
  </si>
  <si>
    <t>Рыбница-Броштяны-гр. Украины, км 0-34 (выборочно)</t>
  </si>
  <si>
    <t>Тирасполь-Каменка, км 167 (устройство пешеходной дорожки на мосту)</t>
  </si>
  <si>
    <t>Тирасполь -Каменка, км 123-128, по с. Ержово</t>
  </si>
  <si>
    <t xml:space="preserve">Каменка-Хрустовая-гр.Украины, км 0-1 </t>
  </si>
  <si>
    <t xml:space="preserve">ВСЕГО РАСХОДОВ </t>
  </si>
  <si>
    <t>Слободзейский район и                 г.Слободзея</t>
  </si>
  <si>
    <t>На новые объекты по устройству уличного освещения в пределах населенных пунктов</t>
  </si>
  <si>
    <t>"О республиканском бюджете на 2019 год"</t>
  </si>
  <si>
    <t>Субсидии республиканского бюджета на 2019 год</t>
  </si>
  <si>
    <t>Тирасполь-Каменка, км 11-23 (выборочно)</t>
  </si>
  <si>
    <t>(Тирасполь-Незаверайловка) - Чобручи</t>
  </si>
  <si>
    <t>(Тирасполь-Незавертайловка) - Суклея</t>
  </si>
  <si>
    <t>гр.РМ - Глиное-Первомайск (выборочно)</t>
  </si>
  <si>
    <t>(Волгоград-Кишинёв) - Койково, км  1-2 (перевод асфальтобетонного покрытия в цементобетонное)</t>
  </si>
  <si>
    <t>Тирасполь-Каменка, км 68-73 (выборочно)</t>
  </si>
  <si>
    <t>Гояны - Дубово - Новые Гояны, км 12-14</t>
  </si>
  <si>
    <t>(Волгоград-Кишинёв)-Н.Комиссаровка, км 2-4 (выбор.)</t>
  </si>
  <si>
    <t>Тирасполь-Каменка, км 88-143 (выборочно)</t>
  </si>
  <si>
    <t>(Тирасполь-Каменка)-Попенки-Зозуляны</t>
  </si>
  <si>
    <t>Рыбница-Андреевка (выборочно)</t>
  </si>
  <si>
    <t>Ремонт производственной базы</t>
  </si>
  <si>
    <t>Тирасполь-Каменка, км 144-168 (выборочно)</t>
  </si>
  <si>
    <t>Каменка-Хрустовая-гр.Украины</t>
  </si>
  <si>
    <t>Каменка-Хрустовая-гр.Украины, км 5-10 (выборочно)</t>
  </si>
  <si>
    <t>Каменка - Красный Октябрь (устройство ливневой канализации)</t>
  </si>
  <si>
    <t>Поверхностная обработка, устранение неровностей покрытия</t>
  </si>
  <si>
    <t>Содержание дорог общего пользования</t>
  </si>
  <si>
    <t>Каменка-Кузьмин-гр. Украины, км 7-16 (выборочно)</t>
  </si>
  <si>
    <t>Грушка-Фрунзовка, км 2-6 (выборочно)</t>
  </si>
  <si>
    <t>Тирасполь -Каменка, км 150-168 (выборочно)</t>
  </si>
  <si>
    <t>Каменка-Красный Октябрь, км 0-3</t>
  </si>
  <si>
    <t>Укрепление обочин, земляного полотна</t>
  </si>
  <si>
    <t>Приобретение техники и оборудования</t>
  </si>
  <si>
    <t xml:space="preserve">Дубоссарский ДЭУ (а/д Тирасполь - Каменка, в т.ч. обход г.Дубоссары),  а/д Волгоград - Кишинев, местные автодороги  </t>
  </si>
  <si>
    <t>Тирасполь-Каменка, км 44-44+500</t>
  </si>
  <si>
    <t>Григориополь-Карманово-гр.Украины, км 0,5-1,0; 1,02-2,0</t>
  </si>
  <si>
    <t>Малаешты - В.Плоское, км 1-3,4 (выборочно)</t>
  </si>
  <si>
    <t>Григориополь-Карманово-гр.Украины, км 0,4-1,0</t>
  </si>
  <si>
    <t xml:space="preserve">Обустройство обстановки пути автодорог </t>
  </si>
  <si>
    <t>Григориополь-Шипка-Карманово-Котовка (выбор.)</t>
  </si>
  <si>
    <t>Тирасполь-Каменка (установка дорожных знаков и панно)</t>
  </si>
  <si>
    <t>Григориополь-Карманово-гр.Украины (установка дорожных знаков и панно)</t>
  </si>
  <si>
    <t>(Тирасполь-Каменка) - Спея-Бычок-Парканы (установка дорожных знаков и панно)</t>
  </si>
  <si>
    <t>5)</t>
  </si>
  <si>
    <t>Григориополь-Шипка-Карманово-Котовка (установка дорожных знаков и панно)</t>
  </si>
  <si>
    <t>Тирасполь-Каменка, км 32 (с. Ташлык) (обустройство остановочной площадки и автопавильона)</t>
  </si>
  <si>
    <t xml:space="preserve">Технические средства регулирования дорожного движения </t>
  </si>
  <si>
    <t>Гидирим-Воронково-гр.Украины (выборочно)</t>
  </si>
  <si>
    <t xml:space="preserve">Программа развития дорожной отрасли </t>
  </si>
  <si>
    <t>на 2019 год</t>
  </si>
  <si>
    <t>Тирасполь-Каменка, км 23-47 (выборочно)</t>
  </si>
  <si>
    <t>по автомобильным дорогам  общего пользования, находящимся в государственной собственности,</t>
  </si>
  <si>
    <t>Автоподъезд к с. Ленино (выборочно)</t>
  </si>
  <si>
    <t>(Тирасполь-Каменка)-Гидирим, по с. Гидирим</t>
  </si>
  <si>
    <t>Тирасполь-Каменка (ремонт автопавильонов, 4 шт.)</t>
  </si>
  <si>
    <t>Григориополь-Карманово-гр.Украины (ремонт автопавильонов, 5 шт.)</t>
  </si>
  <si>
    <t>Григориополь-Шипка-Карманово-Котовка (ремонт автопавильонов, 5 шт.)</t>
  </si>
  <si>
    <t>Тирасполь-Каменка-(обход г. Григориополя) (установка дорожных знаков и панно)</t>
  </si>
  <si>
    <t>Переходящие остатки средств на 01.01.2019 года</t>
  </si>
  <si>
    <t>гр. РМ - Глиное - Первомайск</t>
  </si>
  <si>
    <t>подъезд к р. Днестр, км 0-1</t>
  </si>
  <si>
    <t>подъезд к р. Днестр, км 0-1 (обустройство парковочной площадки)</t>
  </si>
  <si>
    <t>Газификация асфальтобетонного завода (I очередь)</t>
  </si>
  <si>
    <t>(Тирасполь-Каменка)-Б.Молокиш-Гараба (выборочно)</t>
  </si>
  <si>
    <t>Тирасполь -Каменка, км 30-32, по с. Ташлык (выборочно)</t>
  </si>
  <si>
    <t>Ремонт производственной базы ГУП "Григориопольский ДЭУ"</t>
  </si>
  <si>
    <t>Комбинированная дорожная машина, КамАЗ со скоростным отвалом и пескоразбрасывающим оборудованием, грейдер</t>
  </si>
  <si>
    <t>"О внесении изменений и дополнений в Закон</t>
  </si>
  <si>
    <t>Приднестровской Молдавской Республики</t>
  </si>
  <si>
    <t>Григориополь-ский район и                      г. Григо- риополь</t>
  </si>
  <si>
    <t>Приложение № 10</t>
  </si>
  <si>
    <t>(Тирасполь-Каменка) - Спея-Бычок-Парканы, км 22,6-23,6 (с. Красногорка, ул. Ленина), перевод чёрно-гравийного покрытия в асфальтобетонное</t>
  </si>
  <si>
    <t>(Тирасполь - Незавертайловка)-Незавертайловка             ул. Кирова (въезд в г. Днестровск)</t>
  </si>
  <si>
    <t>(Тирасполь-Каменка)-Выхватинцы</t>
  </si>
  <si>
    <t>Рашково-В.-Адынка-Константиновка, км 1</t>
  </si>
  <si>
    <t>Средства, недоосвоенные в 2018 году на новые объекты</t>
  </si>
  <si>
    <t>Автомобиль КамАЗ (2 шт.), гидромолот карьерный, бетоносмеситель емкостью 2,5 м³, дробилка для дробления камня</t>
  </si>
  <si>
    <t>Тирасполь-Каменка, км 68-73 (выборочно), ремонт кромки проезжей части</t>
  </si>
  <si>
    <t>Автоподъезд к р. Днестр, км 0-1 (перевод асфальтобетонного покрытия в цементобетонное),          ул. Пляжная г. Дубоссары</t>
  </si>
  <si>
    <t>в т.ч. Слободзейское ДЭСУ (г. Слободзея, с. Карагаш,      с. Суклея, с. Глиное, с. Коротное, пос. Первомайск,          с. Парканы, с. Малаешты)</t>
  </si>
  <si>
    <t>Днестровск-Первомайск (по с. Первомайск, ул. Ленина),  в асфальтобетоне</t>
  </si>
  <si>
    <t>Тирасполь-Незавертайловка (по с. Карагаш, ул. Ленина),  в тротуарной плитке</t>
  </si>
  <si>
    <t>Тирасполь-Незавертайловка (по г. Слободзее, ул. Ленина, от магазина "Шериф" до ул. Ткаченко),  в тротуарной плитке</t>
  </si>
  <si>
    <t>Рыбница-Броштяны-гр.Украины, км 2-3 (г. Рыбница,      ул. Крупской)</t>
  </si>
  <si>
    <t>Тирасполь-Бендеры (по с. Парканы, ул. Тираспольское шоссе),  в асфальтобетоне</t>
  </si>
  <si>
    <t>(Тирасполь-Каменка) - (Волгоград-Кишинёв), км 0-4,4 (выборочно), ремонт кромки проезжей части</t>
  </si>
  <si>
    <t>Установка электронных весов на асфальтобетонном заводе, комплект пескоразбрасывающего оборудования              (2 шт.), асфальтоукладчик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</si>
</sst>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1" applyNumberFormat="0" applyAlignment="0" applyProtection="0"/>
    <xf numFmtId="0" fontId="21" fillId="19" borderId="2" applyNumberFormat="0" applyAlignment="0" applyProtection="0"/>
    <xf numFmtId="0" fontId="22" fillId="1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1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top" wrapText="1"/>
    </xf>
    <xf numFmtId="173" fontId="5" fillId="0" borderId="10" xfId="0" applyNumberFormat="1" applyFont="1" applyFill="1" applyBorder="1" applyAlignment="1">
      <alignment horizontal="right" vertical="center" wrapText="1" indent="3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top" wrapText="1" readingOrder="1"/>
    </xf>
    <xf numFmtId="172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90" zoomScaleNormal="90" zoomScaleSheetLayoutView="100" zoomScalePageLayoutView="0" workbookViewId="0" topLeftCell="A1">
      <selection activeCell="B176" sqref="B176"/>
    </sheetView>
  </sheetViews>
  <sheetFormatPr defaultColWidth="8.75390625" defaultRowHeight="12.75"/>
  <cols>
    <col min="1" max="1" width="4.00390625" style="1" customWidth="1"/>
    <col min="2" max="2" width="55.25390625" style="2" customWidth="1"/>
    <col min="3" max="3" width="9.125" style="2" customWidth="1"/>
    <col min="4" max="4" width="16.75390625" style="3" customWidth="1"/>
    <col min="5" max="5" width="13.125" style="4" customWidth="1"/>
    <col min="6" max="7" width="13.375" style="4" customWidth="1"/>
    <col min="8" max="9" width="12.875" style="4" customWidth="1"/>
    <col min="10" max="10" width="7.875" style="1" customWidth="1"/>
    <col min="11" max="11" width="15.00390625" style="1" customWidth="1"/>
    <col min="12" max="16384" width="8.75390625" style="1" customWidth="1"/>
  </cols>
  <sheetData>
    <row r="1" spans="6:9" ht="15.75">
      <c r="F1" s="114"/>
      <c r="G1" s="114"/>
      <c r="H1" s="119" t="s">
        <v>124</v>
      </c>
      <c r="I1" s="119"/>
    </row>
    <row r="2" spans="6:9" ht="15.75">
      <c r="F2" s="120" t="s">
        <v>48</v>
      </c>
      <c r="G2" s="120"/>
      <c r="H2" s="120"/>
      <c r="I2" s="120"/>
    </row>
    <row r="3" spans="6:9" ht="15.75">
      <c r="F3" s="121" t="s">
        <v>121</v>
      </c>
      <c r="G3" s="121"/>
      <c r="H3" s="121"/>
      <c r="I3" s="121"/>
    </row>
    <row r="4" spans="6:9" ht="15.75">
      <c r="F4" s="119" t="s">
        <v>122</v>
      </c>
      <c r="G4" s="119"/>
      <c r="H4" s="119"/>
      <c r="I4" s="119"/>
    </row>
    <row r="5" spans="6:9" ht="15.75" hidden="1">
      <c r="F5" s="119" t="s">
        <v>61</v>
      </c>
      <c r="G5" s="119"/>
      <c r="H5" s="119"/>
      <c r="I5" s="119"/>
    </row>
    <row r="6" spans="6:9" ht="15.75">
      <c r="F6" s="119" t="s">
        <v>61</v>
      </c>
      <c r="G6" s="119"/>
      <c r="H6" s="119"/>
      <c r="I6" s="119"/>
    </row>
    <row r="7" spans="6:9" ht="15.75">
      <c r="F7" s="115"/>
      <c r="G7" s="115"/>
      <c r="H7" s="115"/>
      <c r="I7" s="115"/>
    </row>
    <row r="8" spans="6:9" ht="12.75" customHeight="1">
      <c r="F8" s="1"/>
      <c r="I8" s="5" t="s">
        <v>45</v>
      </c>
    </row>
    <row r="9" spans="6:9" ht="16.5" customHeight="1">
      <c r="F9" s="1"/>
      <c r="I9" s="5" t="s">
        <v>48</v>
      </c>
    </row>
    <row r="10" spans="6:9" ht="16.5" customHeight="1">
      <c r="F10" s="1"/>
      <c r="I10" s="5" t="s">
        <v>61</v>
      </c>
    </row>
    <row r="11" spans="6:9" ht="16.5" customHeight="1" hidden="1">
      <c r="F11" s="1"/>
      <c r="I11" s="6"/>
    </row>
    <row r="12" spans="6:9" ht="15" customHeight="1">
      <c r="F12" s="1"/>
      <c r="I12" s="6"/>
    </row>
    <row r="13" spans="1:9" s="7" customFormat="1" ht="16.5" customHeight="1">
      <c r="A13" s="122" t="s">
        <v>102</v>
      </c>
      <c r="B13" s="122"/>
      <c r="C13" s="122"/>
      <c r="D13" s="122"/>
      <c r="E13" s="122"/>
      <c r="F13" s="122"/>
      <c r="G13" s="122"/>
      <c r="H13" s="122"/>
      <c r="I13" s="122"/>
    </row>
    <row r="14" spans="1:9" s="9" customFormat="1" ht="16.5" customHeight="1">
      <c r="A14" s="123" t="s">
        <v>105</v>
      </c>
      <c r="B14" s="123"/>
      <c r="C14" s="123"/>
      <c r="D14" s="123"/>
      <c r="E14" s="123"/>
      <c r="F14" s="123"/>
      <c r="G14" s="123"/>
      <c r="H14" s="123"/>
      <c r="I14" s="123"/>
    </row>
    <row r="15" spans="1:9" s="9" customFormat="1" ht="16.5" customHeight="1">
      <c r="A15" s="8"/>
      <c r="B15" s="8"/>
      <c r="C15" s="8"/>
      <c r="D15" s="8" t="s">
        <v>103</v>
      </c>
      <c r="E15" s="8"/>
      <c r="F15" s="8"/>
      <c r="G15" s="8"/>
      <c r="H15" s="8"/>
      <c r="I15" s="8"/>
    </row>
    <row r="16" ht="12" customHeight="1"/>
    <row r="17" spans="1:9" ht="12.75" customHeight="1">
      <c r="A17" s="124" t="s">
        <v>0</v>
      </c>
      <c r="B17" s="124" t="s">
        <v>1</v>
      </c>
      <c r="C17" s="125" t="s">
        <v>30</v>
      </c>
      <c r="D17" s="126" t="s">
        <v>46</v>
      </c>
      <c r="E17" s="126" t="s">
        <v>44</v>
      </c>
      <c r="F17" s="126"/>
      <c r="G17" s="126"/>
      <c r="H17" s="126"/>
      <c r="I17" s="126"/>
    </row>
    <row r="18" spans="1:9" ht="54.75" customHeight="1">
      <c r="A18" s="124"/>
      <c r="B18" s="124"/>
      <c r="C18" s="125"/>
      <c r="D18" s="126"/>
      <c r="E18" s="10" t="s">
        <v>59</v>
      </c>
      <c r="F18" s="10" t="s">
        <v>123</v>
      </c>
      <c r="G18" s="10" t="s">
        <v>50</v>
      </c>
      <c r="H18" s="10" t="s">
        <v>51</v>
      </c>
      <c r="I18" s="10" t="s">
        <v>52</v>
      </c>
    </row>
    <row r="19" spans="1:9" ht="4.5" customHeight="1">
      <c r="A19" s="11"/>
      <c r="B19" s="12"/>
      <c r="C19" s="12"/>
      <c r="D19" s="13"/>
      <c r="E19" s="14"/>
      <c r="F19" s="14"/>
      <c r="G19" s="14"/>
      <c r="H19" s="14"/>
      <c r="I19" s="14"/>
    </row>
    <row r="20" spans="1:9" ht="15.75" hidden="1">
      <c r="A20" s="11"/>
      <c r="B20" s="15" t="s">
        <v>2</v>
      </c>
      <c r="C20" s="16"/>
      <c r="D20" s="17"/>
      <c r="E20" s="18"/>
      <c r="F20" s="18"/>
      <c r="G20" s="18"/>
      <c r="H20" s="18"/>
      <c r="I20" s="18"/>
    </row>
    <row r="21" spans="1:9" ht="15.75" hidden="1">
      <c r="A21" s="11"/>
      <c r="B21" s="19" t="s">
        <v>36</v>
      </c>
      <c r="C21" s="16"/>
      <c r="D21" s="20">
        <f>E21+F21+G21+H21+I21</f>
        <v>38793.585</v>
      </c>
      <c r="E21" s="20">
        <v>11761.637</v>
      </c>
      <c r="F21" s="20">
        <v>5514.008</v>
      </c>
      <c r="G21" s="20">
        <v>6543.718</v>
      </c>
      <c r="H21" s="20">
        <v>9178.862</v>
      </c>
      <c r="I21" s="20">
        <v>5795.36</v>
      </c>
    </row>
    <row r="22" spans="1:9" ht="15.75" hidden="1">
      <c r="A22" s="11"/>
      <c r="B22" s="19" t="s">
        <v>37</v>
      </c>
      <c r="C22" s="16"/>
      <c r="D22" s="20">
        <f>E22+F22+G22+H22+I22</f>
        <v>719.914</v>
      </c>
      <c r="E22" s="20">
        <v>160.1</v>
      </c>
      <c r="F22" s="20">
        <v>70.303</v>
      </c>
      <c r="G22" s="20">
        <v>0</v>
      </c>
      <c r="H22" s="20">
        <v>142.155</v>
      </c>
      <c r="I22" s="20">
        <v>347.356</v>
      </c>
    </row>
    <row r="23" spans="1:9" ht="7.5" customHeight="1" hidden="1">
      <c r="A23" s="11"/>
      <c r="B23" s="19"/>
      <c r="C23" s="16"/>
      <c r="D23" s="21"/>
      <c r="E23" s="22"/>
      <c r="F23" s="22"/>
      <c r="G23" s="22"/>
      <c r="H23" s="22"/>
      <c r="I23" s="22"/>
    </row>
    <row r="24" spans="1:11" ht="15.75">
      <c r="A24" s="11"/>
      <c r="B24" s="23" t="s">
        <v>41</v>
      </c>
      <c r="C24" s="16"/>
      <c r="D24" s="20"/>
      <c r="E24" s="24"/>
      <c r="F24" s="24"/>
      <c r="G24" s="24"/>
      <c r="H24" s="24"/>
      <c r="I24" s="24"/>
      <c r="K24" s="25"/>
    </row>
    <row r="25" spans="1:9" ht="15.75">
      <c r="A25" s="11"/>
      <c r="B25" s="19" t="s">
        <v>62</v>
      </c>
      <c r="C25" s="26"/>
      <c r="D25" s="27">
        <f>E25+F25+G25+H25+I25</f>
        <v>62668889</v>
      </c>
      <c r="E25" s="24">
        <v>19051829</v>
      </c>
      <c r="F25" s="24">
        <v>8832070</v>
      </c>
      <c r="G25" s="24">
        <v>10631405</v>
      </c>
      <c r="H25" s="24">
        <v>14728587</v>
      </c>
      <c r="I25" s="24">
        <v>9424998</v>
      </c>
    </row>
    <row r="26" spans="1:9" ht="7.5" customHeight="1">
      <c r="A26" s="11"/>
      <c r="B26" s="19"/>
      <c r="C26" s="26"/>
      <c r="D26" s="27"/>
      <c r="E26" s="27"/>
      <c r="F26" s="27"/>
      <c r="G26" s="27"/>
      <c r="H26" s="27"/>
      <c r="I26" s="27"/>
    </row>
    <row r="27" spans="1:9" ht="15.75" customHeight="1">
      <c r="A27" s="11"/>
      <c r="B27" s="19" t="s">
        <v>112</v>
      </c>
      <c r="C27" s="26"/>
      <c r="D27" s="27">
        <f>E27+F27+G27+H27+I27</f>
        <v>744343</v>
      </c>
      <c r="E27" s="27">
        <v>672694</v>
      </c>
      <c r="F27" s="27">
        <v>70531</v>
      </c>
      <c r="G27" s="27">
        <v>0</v>
      </c>
      <c r="H27" s="27">
        <v>790</v>
      </c>
      <c r="I27" s="27">
        <v>328</v>
      </c>
    </row>
    <row r="28" spans="1:9" ht="7.5" customHeight="1">
      <c r="A28" s="11"/>
      <c r="B28" s="19"/>
      <c r="C28" s="26"/>
      <c r="D28" s="27"/>
      <c r="E28" s="27"/>
      <c r="F28" s="27"/>
      <c r="G28" s="27"/>
      <c r="H28" s="27"/>
      <c r="I28" s="27"/>
    </row>
    <row r="29" spans="1:9" s="32" customFormat="1" ht="15.75">
      <c r="A29" s="28"/>
      <c r="B29" s="29" t="s">
        <v>53</v>
      </c>
      <c r="C29" s="30"/>
      <c r="D29" s="31">
        <f>E29+F29+G29+H29+I29</f>
        <v>63413232</v>
      </c>
      <c r="E29" s="31">
        <f>E25+E27</f>
        <v>19724523</v>
      </c>
      <c r="F29" s="31">
        <f>F25+F27</f>
        <v>8902601</v>
      </c>
      <c r="G29" s="31">
        <f>G25+G27</f>
        <v>10631405</v>
      </c>
      <c r="H29" s="31">
        <f>H25+H27</f>
        <v>14729377</v>
      </c>
      <c r="I29" s="31">
        <f>I25+I27</f>
        <v>9425326</v>
      </c>
    </row>
    <row r="30" spans="1:9" ht="9" customHeight="1">
      <c r="A30" s="11"/>
      <c r="B30" s="29"/>
      <c r="C30" s="26"/>
      <c r="D30" s="31"/>
      <c r="E30" s="33"/>
      <c r="F30" s="33"/>
      <c r="G30" s="33"/>
      <c r="H30" s="33"/>
      <c r="I30" s="33"/>
    </row>
    <row r="31" spans="1:9" ht="15.75">
      <c r="A31" s="11"/>
      <c r="B31" s="34" t="s">
        <v>3</v>
      </c>
      <c r="C31" s="26" t="s">
        <v>4</v>
      </c>
      <c r="D31" s="35"/>
      <c r="E31" s="36"/>
      <c r="F31" s="36"/>
      <c r="G31" s="36"/>
      <c r="H31" s="36"/>
      <c r="I31" s="36"/>
    </row>
    <row r="32" spans="1:9" ht="17.25">
      <c r="A32" s="37" t="s">
        <v>5</v>
      </c>
      <c r="B32" s="38" t="s">
        <v>32</v>
      </c>
      <c r="C32" s="39">
        <v>0</v>
      </c>
      <c r="D32" s="40">
        <f>E32+F32+G32+H32+I32</f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</row>
    <row r="33" spans="1:9" s="45" customFormat="1" ht="7.5" customHeight="1">
      <c r="A33" s="37"/>
      <c r="B33" s="38"/>
      <c r="C33" s="42"/>
      <c r="D33" s="43"/>
      <c r="E33" s="44"/>
      <c r="F33" s="44"/>
      <c r="G33" s="44"/>
      <c r="H33" s="44"/>
      <c r="I33" s="44"/>
    </row>
    <row r="34" spans="1:9" s="47" customFormat="1" ht="15.75">
      <c r="A34" s="46" t="s">
        <v>6</v>
      </c>
      <c r="B34" s="38" t="s">
        <v>7</v>
      </c>
      <c r="C34" s="39">
        <f>C36+C45</f>
        <v>148490</v>
      </c>
      <c r="D34" s="40">
        <f>E34+F34+G34+H34+I34</f>
        <v>26328427</v>
      </c>
      <c r="E34" s="41">
        <f>E45+E36</f>
        <v>7052958</v>
      </c>
      <c r="F34" s="41">
        <f>F45+F36</f>
        <v>3505000</v>
      </c>
      <c r="G34" s="41">
        <f>G45+G36</f>
        <v>4975000</v>
      </c>
      <c r="H34" s="41">
        <f>H45+H36</f>
        <v>6125469</v>
      </c>
      <c r="I34" s="41">
        <f>I45+I36</f>
        <v>4670000</v>
      </c>
    </row>
    <row r="35" spans="1:9" s="45" customFormat="1" ht="7.5" customHeight="1">
      <c r="A35" s="48"/>
      <c r="B35" s="49"/>
      <c r="C35" s="50"/>
      <c r="D35" s="51"/>
      <c r="E35" s="52"/>
      <c r="F35" s="52"/>
      <c r="G35" s="52"/>
      <c r="H35" s="52"/>
      <c r="I35" s="52"/>
    </row>
    <row r="36" spans="1:9" s="47" customFormat="1" ht="15.75">
      <c r="A36" s="53"/>
      <c r="B36" s="54" t="s">
        <v>8</v>
      </c>
      <c r="C36" s="55">
        <f>C38+C41</f>
        <v>6440</v>
      </c>
      <c r="D36" s="56">
        <f>E36+F36+G36+H36+I36</f>
        <v>2090000</v>
      </c>
      <c r="E36" s="57">
        <f>E38+E41</f>
        <v>0</v>
      </c>
      <c r="F36" s="57">
        <f>F38+F41</f>
        <v>700000</v>
      </c>
      <c r="G36" s="57">
        <f>G38+G41</f>
        <v>1390000</v>
      </c>
      <c r="H36" s="57">
        <f>H38+H41</f>
        <v>0</v>
      </c>
      <c r="I36" s="57">
        <f>I38+I41</f>
        <v>0</v>
      </c>
    </row>
    <row r="37" spans="1:9" ht="5.25" customHeight="1">
      <c r="A37" s="11"/>
      <c r="B37" s="58"/>
      <c r="C37" s="59"/>
      <c r="D37" s="60"/>
      <c r="E37" s="61"/>
      <c r="F37" s="61"/>
      <c r="G37" s="61"/>
      <c r="H37" s="61"/>
      <c r="I37" s="61"/>
    </row>
    <row r="38" spans="1:9" ht="15.75">
      <c r="A38" s="11"/>
      <c r="B38" s="49" t="s">
        <v>12</v>
      </c>
      <c r="C38" s="62">
        <f aca="true" t="shared" si="0" ref="C38:I38">C39</f>
        <v>3500</v>
      </c>
      <c r="D38" s="63">
        <f t="shared" si="0"/>
        <v>700000</v>
      </c>
      <c r="E38" s="63">
        <f t="shared" si="0"/>
        <v>0</v>
      </c>
      <c r="F38" s="63">
        <f t="shared" si="0"/>
        <v>700000</v>
      </c>
      <c r="G38" s="63">
        <f t="shared" si="0"/>
        <v>0</v>
      </c>
      <c r="H38" s="63">
        <f t="shared" si="0"/>
        <v>0</v>
      </c>
      <c r="I38" s="63">
        <f t="shared" si="0"/>
        <v>0</v>
      </c>
    </row>
    <row r="39" spans="1:9" ht="48.75" customHeight="1">
      <c r="A39" s="11"/>
      <c r="B39" s="58" t="s">
        <v>125</v>
      </c>
      <c r="C39" s="59">
        <v>3500</v>
      </c>
      <c r="D39" s="60">
        <f>E39+F39+G39+H39+I39</f>
        <v>700000</v>
      </c>
      <c r="E39" s="61"/>
      <c r="F39" s="61">
        <v>700000</v>
      </c>
      <c r="G39" s="61"/>
      <c r="H39" s="61"/>
      <c r="I39" s="61"/>
    </row>
    <row r="40" spans="1:9" ht="6.75" customHeight="1">
      <c r="A40" s="11"/>
      <c r="B40" s="58"/>
      <c r="C40" s="59"/>
      <c r="D40" s="60"/>
      <c r="E40" s="61"/>
      <c r="F40" s="61"/>
      <c r="G40" s="61"/>
      <c r="H40" s="61"/>
      <c r="I40" s="61"/>
    </row>
    <row r="41" spans="1:9" ht="15.75">
      <c r="A41" s="11"/>
      <c r="B41" s="49" t="s">
        <v>13</v>
      </c>
      <c r="C41" s="62">
        <f>C42+C43</f>
        <v>2940</v>
      </c>
      <c r="D41" s="63">
        <f>E41+F41+G41+H41+I41</f>
        <v>1390000</v>
      </c>
      <c r="E41" s="64">
        <f>E42+E43</f>
        <v>0</v>
      </c>
      <c r="F41" s="64">
        <f>F42+F43</f>
        <v>0</v>
      </c>
      <c r="G41" s="64">
        <f>G42+G43</f>
        <v>1390000</v>
      </c>
      <c r="H41" s="64">
        <f>H42+H43</f>
        <v>0</v>
      </c>
      <c r="I41" s="64">
        <f>I42+I43</f>
        <v>0</v>
      </c>
    </row>
    <row r="42" spans="1:9" ht="31.5">
      <c r="A42" s="11"/>
      <c r="B42" s="58" t="s">
        <v>67</v>
      </c>
      <c r="C42" s="59">
        <f>4410-2460</f>
        <v>1950</v>
      </c>
      <c r="D42" s="60">
        <f>E42+F42+G42+H42+I42</f>
        <v>910000</v>
      </c>
      <c r="E42" s="61"/>
      <c r="F42" s="61"/>
      <c r="G42" s="61">
        <v>910000</v>
      </c>
      <c r="H42" s="61"/>
      <c r="I42" s="61"/>
    </row>
    <row r="43" spans="1:9" ht="45.75" customHeight="1">
      <c r="A43" s="11"/>
      <c r="B43" s="58" t="s">
        <v>132</v>
      </c>
      <c r="C43" s="59">
        <v>990</v>
      </c>
      <c r="D43" s="60">
        <f>E43+F43+G43+H43+I43</f>
        <v>480000</v>
      </c>
      <c r="E43" s="61"/>
      <c r="F43" s="61"/>
      <c r="G43" s="61">
        <v>480000</v>
      </c>
      <c r="H43" s="61"/>
      <c r="I43" s="61"/>
    </row>
    <row r="44" spans="1:9" s="65" customFormat="1" ht="6" customHeight="1">
      <c r="A44" s="48"/>
      <c r="B44" s="58"/>
      <c r="C44" s="59"/>
      <c r="D44" s="60"/>
      <c r="E44" s="61"/>
      <c r="F44" s="61"/>
      <c r="G44" s="61"/>
      <c r="H44" s="61"/>
      <c r="I44" s="61"/>
    </row>
    <row r="45" spans="1:9" s="47" customFormat="1" ht="15.75">
      <c r="A45" s="66"/>
      <c r="B45" s="54" t="s">
        <v>10</v>
      </c>
      <c r="C45" s="55">
        <f>C47+C63+C84</f>
        <v>142050</v>
      </c>
      <c r="D45" s="56">
        <f>E45+F45+G45+H45+I45</f>
        <v>24238427</v>
      </c>
      <c r="E45" s="57">
        <f>E47+E63+E104+E84+E97</f>
        <v>7052958</v>
      </c>
      <c r="F45" s="57">
        <f>F47+F63+F104+F84+F97</f>
        <v>2805000</v>
      </c>
      <c r="G45" s="57">
        <f>G47+G63+G104+G84+G97</f>
        <v>3585000</v>
      </c>
      <c r="H45" s="57">
        <f>H47+H63+H104+H84+H97</f>
        <v>6125469</v>
      </c>
      <c r="I45" s="57">
        <f>I47+I63+I104+I84+I97</f>
        <v>4670000</v>
      </c>
    </row>
    <row r="46" spans="1:9" s="67" customFormat="1" ht="7.5" customHeight="1">
      <c r="A46" s="11"/>
      <c r="B46" s="58"/>
      <c r="C46" s="59"/>
      <c r="D46" s="60"/>
      <c r="E46" s="61"/>
      <c r="F46" s="61"/>
      <c r="G46" s="61"/>
      <c r="H46" s="61"/>
      <c r="I46" s="61"/>
    </row>
    <row r="47" spans="1:9" s="69" customFormat="1" ht="31.5" customHeight="1">
      <c r="A47" s="68" t="s">
        <v>11</v>
      </c>
      <c r="B47" s="29" t="s">
        <v>79</v>
      </c>
      <c r="C47" s="55">
        <f>C49+C54+C58</f>
        <v>74670</v>
      </c>
      <c r="D47" s="56">
        <f>E47+F47+G47+H47+I47</f>
        <v>9305427</v>
      </c>
      <c r="E47" s="57">
        <f>E49+E54+E58</f>
        <v>5658958</v>
      </c>
      <c r="F47" s="57">
        <f>F49+F54+F58</f>
        <v>0</v>
      </c>
      <c r="G47" s="57">
        <f>G49+G54+G58</f>
        <v>2060000</v>
      </c>
      <c r="H47" s="57">
        <f>H49+H54+H58</f>
        <v>1036469</v>
      </c>
      <c r="I47" s="57">
        <f>I49+I54+I58</f>
        <v>550000</v>
      </c>
    </row>
    <row r="48" spans="1:9" ht="6.75" customHeight="1">
      <c r="A48" s="70"/>
      <c r="B48" s="19"/>
      <c r="C48" s="71"/>
      <c r="D48" s="27"/>
      <c r="E48" s="36"/>
      <c r="F48" s="36"/>
      <c r="G48" s="36"/>
      <c r="H48" s="36"/>
      <c r="I48" s="36"/>
    </row>
    <row r="49" spans="1:9" ht="15.75">
      <c r="A49" s="70"/>
      <c r="B49" s="49" t="s">
        <v>9</v>
      </c>
      <c r="C49" s="72">
        <f>C50+C51+C52+C53</f>
        <v>25070</v>
      </c>
      <c r="D49" s="63">
        <f>E49+F49+G49+H49+I49</f>
        <v>3846469</v>
      </c>
      <c r="E49" s="33">
        <f>E50+E51+E52+E53</f>
        <v>1400000</v>
      </c>
      <c r="F49" s="33">
        <f>F50+F51+F52+F53</f>
        <v>0</v>
      </c>
      <c r="G49" s="33">
        <f>G50+G51+G52+G53</f>
        <v>1110000</v>
      </c>
      <c r="H49" s="33">
        <f>H50+H51+H52+H53</f>
        <v>1036469</v>
      </c>
      <c r="I49" s="33">
        <f>I50+I51+I52+I53</f>
        <v>300000</v>
      </c>
    </row>
    <row r="50" spans="1:9" ht="15.75">
      <c r="A50" s="70"/>
      <c r="B50" s="58" t="s">
        <v>63</v>
      </c>
      <c r="C50" s="59">
        <v>6750</v>
      </c>
      <c r="D50" s="60">
        <f>E50+F50+G50+H50+I50</f>
        <v>1400000</v>
      </c>
      <c r="E50" s="36">
        <v>1400000</v>
      </c>
      <c r="F50" s="36"/>
      <c r="G50" s="36"/>
      <c r="H50" s="36"/>
      <c r="I50" s="36"/>
    </row>
    <row r="51" spans="1:11" ht="15.75">
      <c r="A51" s="70"/>
      <c r="B51" s="58" t="s">
        <v>68</v>
      </c>
      <c r="C51" s="59">
        <f>5760-1260</f>
        <v>4500</v>
      </c>
      <c r="D51" s="60">
        <f aca="true" t="shared" si="1" ref="D51:D61">E51+F51+G51+H51+I51</f>
        <v>1110000</v>
      </c>
      <c r="E51" s="36"/>
      <c r="F51" s="36"/>
      <c r="G51" s="36">
        <f>1521000-411000</f>
        <v>1110000</v>
      </c>
      <c r="H51" s="36"/>
      <c r="I51" s="36"/>
      <c r="K51" s="25"/>
    </row>
    <row r="52" spans="1:9" ht="15.75">
      <c r="A52" s="70"/>
      <c r="B52" s="58" t="s">
        <v>71</v>
      </c>
      <c r="C52" s="59">
        <f>13500-4680</f>
        <v>8820</v>
      </c>
      <c r="D52" s="60">
        <f t="shared" si="1"/>
        <v>1036469</v>
      </c>
      <c r="E52" s="36"/>
      <c r="F52" s="36"/>
      <c r="G52" s="36"/>
      <c r="H52" s="36">
        <f>2036469-1000000</f>
        <v>1036469</v>
      </c>
      <c r="I52" s="36"/>
    </row>
    <row r="53" spans="1:9" ht="15.75">
      <c r="A53" s="70"/>
      <c r="B53" s="58" t="s">
        <v>75</v>
      </c>
      <c r="C53" s="59">
        <v>5000</v>
      </c>
      <c r="D53" s="60">
        <f t="shared" si="1"/>
        <v>300000</v>
      </c>
      <c r="E53" s="36"/>
      <c r="F53" s="36"/>
      <c r="G53" s="36"/>
      <c r="H53" s="36"/>
      <c r="I53" s="36">
        <v>300000</v>
      </c>
    </row>
    <row r="54" spans="1:9" ht="15.75">
      <c r="A54" s="70"/>
      <c r="B54" s="49" t="s">
        <v>12</v>
      </c>
      <c r="C54" s="33">
        <f>C55+C56+C57</f>
        <v>18700</v>
      </c>
      <c r="D54" s="63">
        <f t="shared" si="1"/>
        <v>2004318</v>
      </c>
      <c r="E54" s="33">
        <f>E55+E56+E57</f>
        <v>1754318</v>
      </c>
      <c r="F54" s="33">
        <f>F55+F56+F57</f>
        <v>0</v>
      </c>
      <c r="G54" s="33">
        <f>G55+G56+G57</f>
        <v>0</v>
      </c>
      <c r="H54" s="33">
        <f>H55+H56+H57</f>
        <v>0</v>
      </c>
      <c r="I54" s="33">
        <f>I55+I56+I57</f>
        <v>250000</v>
      </c>
    </row>
    <row r="55" spans="1:9" ht="15.75">
      <c r="A55" s="70"/>
      <c r="B55" s="58" t="s">
        <v>113</v>
      </c>
      <c r="C55" s="59">
        <v>11500</v>
      </c>
      <c r="D55" s="60">
        <f>E55+F55+G55+H55+I55</f>
        <v>897000</v>
      </c>
      <c r="E55" s="36">
        <v>897000</v>
      </c>
      <c r="F55" s="33"/>
      <c r="G55" s="33"/>
      <c r="H55" s="33"/>
      <c r="I55" s="33"/>
    </row>
    <row r="56" spans="1:9" ht="31.5">
      <c r="A56" s="70"/>
      <c r="B56" s="19" t="s">
        <v>126</v>
      </c>
      <c r="C56" s="59">
        <v>3000</v>
      </c>
      <c r="D56" s="60">
        <f>E56+F56+G56+H56+I56</f>
        <v>857318</v>
      </c>
      <c r="E56" s="36">
        <v>857318</v>
      </c>
      <c r="F56" s="33"/>
      <c r="G56" s="33"/>
      <c r="H56" s="33"/>
      <c r="I56" s="33"/>
    </row>
    <row r="57" spans="1:9" ht="15.75">
      <c r="A57" s="70"/>
      <c r="B57" s="58" t="s">
        <v>76</v>
      </c>
      <c r="C57" s="59">
        <v>4200</v>
      </c>
      <c r="D57" s="60">
        <f t="shared" si="1"/>
        <v>250000</v>
      </c>
      <c r="E57" s="36"/>
      <c r="F57" s="36"/>
      <c r="G57" s="36"/>
      <c r="H57" s="36"/>
      <c r="I57" s="36">
        <v>250000</v>
      </c>
    </row>
    <row r="58" spans="1:9" ht="15.75">
      <c r="A58" s="70"/>
      <c r="B58" s="49" t="s">
        <v>13</v>
      </c>
      <c r="C58" s="62">
        <f>C59+C60+C61</f>
        <v>30900</v>
      </c>
      <c r="D58" s="63">
        <f t="shared" si="1"/>
        <v>3454640</v>
      </c>
      <c r="E58" s="33">
        <f>E59+E60+E61</f>
        <v>2504640</v>
      </c>
      <c r="F58" s="33">
        <f>F59+F61</f>
        <v>0</v>
      </c>
      <c r="G58" s="33">
        <f>G59+G60+G61</f>
        <v>950000</v>
      </c>
      <c r="H58" s="33">
        <f>H59</f>
        <v>0</v>
      </c>
      <c r="I58" s="33">
        <f>I59</f>
        <v>0</v>
      </c>
    </row>
    <row r="59" spans="1:9" ht="15.75">
      <c r="A59" s="70"/>
      <c r="B59" s="58" t="s">
        <v>65</v>
      </c>
      <c r="C59" s="59">
        <f>18000-10800</f>
        <v>7200</v>
      </c>
      <c r="D59" s="60">
        <f>E59+F59+G59+H59+I59</f>
        <v>1500000</v>
      </c>
      <c r="E59" s="36">
        <f>2500000-1000000</f>
        <v>1500000</v>
      </c>
      <c r="F59" s="36"/>
      <c r="G59" s="36"/>
      <c r="H59" s="36"/>
      <c r="I59" s="36"/>
    </row>
    <row r="60" spans="1:9" ht="15.75">
      <c r="A60" s="70"/>
      <c r="B60" s="19" t="s">
        <v>64</v>
      </c>
      <c r="C60" s="59">
        <v>19500</v>
      </c>
      <c r="D60" s="60">
        <f>E60+F60+G60+H60+I60</f>
        <v>1004640</v>
      </c>
      <c r="E60" s="36">
        <v>1004640</v>
      </c>
      <c r="F60" s="36"/>
      <c r="G60" s="36"/>
      <c r="H60" s="36"/>
      <c r="I60" s="36"/>
    </row>
    <row r="61" spans="1:9" ht="15.75">
      <c r="A61" s="70"/>
      <c r="B61" s="19" t="s">
        <v>69</v>
      </c>
      <c r="C61" s="59">
        <v>4200</v>
      </c>
      <c r="D61" s="60">
        <f t="shared" si="1"/>
        <v>950000</v>
      </c>
      <c r="E61" s="36"/>
      <c r="F61" s="36"/>
      <c r="G61" s="36">
        <v>950000</v>
      </c>
      <c r="H61" s="36"/>
      <c r="I61" s="36"/>
    </row>
    <row r="62" spans="1:9" s="9" customFormat="1" ht="6.75" customHeight="1">
      <c r="A62" s="11"/>
      <c r="B62" s="58"/>
      <c r="C62" s="59"/>
      <c r="D62" s="60"/>
      <c r="E62" s="61"/>
      <c r="F62" s="61"/>
      <c r="G62" s="61"/>
      <c r="H62" s="61"/>
      <c r="I62" s="61"/>
    </row>
    <row r="63" spans="1:9" s="73" customFormat="1" ht="15.75">
      <c r="A63" s="68" t="s">
        <v>14</v>
      </c>
      <c r="B63" s="29" t="s">
        <v>15</v>
      </c>
      <c r="C63" s="55">
        <f>C65+C70+C77</f>
        <v>37050</v>
      </c>
      <c r="D63" s="56">
        <f>E63+F63+G63+H63+I63</f>
        <v>6929200</v>
      </c>
      <c r="E63" s="57">
        <f>E65+E70+E77</f>
        <v>210000</v>
      </c>
      <c r="F63" s="57">
        <f>F65+F70+F77</f>
        <v>1120000</v>
      </c>
      <c r="G63" s="57">
        <f>G65+G70+G77</f>
        <v>479200</v>
      </c>
      <c r="H63" s="57">
        <f>H65+H70+H77</f>
        <v>3020000</v>
      </c>
      <c r="I63" s="57">
        <f>I65+I70+I77</f>
        <v>2100000</v>
      </c>
    </row>
    <row r="64" spans="1:9" s="75" customFormat="1" ht="5.25" customHeight="1">
      <c r="A64" s="74"/>
      <c r="B64" s="58"/>
      <c r="C64" s="59"/>
      <c r="D64" s="60"/>
      <c r="E64" s="61"/>
      <c r="F64" s="61"/>
      <c r="G64" s="61"/>
      <c r="H64" s="61"/>
      <c r="I64" s="61"/>
    </row>
    <row r="65" spans="1:9" ht="15.75">
      <c r="A65" s="76"/>
      <c r="B65" s="49" t="s">
        <v>9</v>
      </c>
      <c r="C65" s="62">
        <f>C66+C67+C68</f>
        <v>12365</v>
      </c>
      <c r="D65" s="63">
        <f>E65+F65+G65+H65+I65</f>
        <v>2239000</v>
      </c>
      <c r="E65" s="64">
        <f>E66+E67+E68</f>
        <v>0</v>
      </c>
      <c r="F65" s="64">
        <f>F66+F67+F68</f>
        <v>720000</v>
      </c>
      <c r="G65" s="64">
        <f>G66+G67+G68</f>
        <v>319000</v>
      </c>
      <c r="H65" s="64">
        <f>H66+H67+H68</f>
        <v>0</v>
      </c>
      <c r="I65" s="64">
        <f>I66+I67+I68</f>
        <v>1200000</v>
      </c>
    </row>
    <row r="66" spans="1:9" s="69" customFormat="1" ht="15.75">
      <c r="A66" s="77"/>
      <c r="B66" s="58" t="s">
        <v>88</v>
      </c>
      <c r="C66" s="59">
        <v>3600</v>
      </c>
      <c r="D66" s="60">
        <f>E66+F66+G66+H66+I66</f>
        <v>720000</v>
      </c>
      <c r="E66" s="61"/>
      <c r="F66" s="61">
        <v>720000</v>
      </c>
      <c r="G66" s="78"/>
      <c r="H66" s="78"/>
      <c r="I66" s="78"/>
    </row>
    <row r="67" spans="1:9" ht="31.5">
      <c r="A67" s="11"/>
      <c r="B67" s="58" t="s">
        <v>131</v>
      </c>
      <c r="C67" s="59">
        <v>765</v>
      </c>
      <c r="D67" s="60">
        <f>E67+F67+G67+H67+I67</f>
        <v>319000</v>
      </c>
      <c r="E67" s="61"/>
      <c r="F67" s="61"/>
      <c r="G67" s="61">
        <v>319000</v>
      </c>
      <c r="H67" s="61"/>
      <c r="I67" s="61"/>
    </row>
    <row r="68" spans="1:9" ht="15.75">
      <c r="A68" s="11"/>
      <c r="B68" s="58" t="s">
        <v>75</v>
      </c>
      <c r="C68" s="59">
        <v>8000</v>
      </c>
      <c r="D68" s="60">
        <f>E68+F68+G68+H68+I68</f>
        <v>1200000</v>
      </c>
      <c r="E68" s="61"/>
      <c r="F68" s="61"/>
      <c r="G68" s="61"/>
      <c r="H68" s="61"/>
      <c r="I68" s="61">
        <v>1200000</v>
      </c>
    </row>
    <row r="69" spans="1:9" ht="5.25" customHeight="1">
      <c r="A69" s="79"/>
      <c r="B69" s="80"/>
      <c r="C69" s="81"/>
      <c r="D69" s="60"/>
      <c r="E69" s="61"/>
      <c r="F69" s="61"/>
      <c r="G69" s="61"/>
      <c r="H69" s="61"/>
      <c r="I69" s="61"/>
    </row>
    <row r="70" spans="1:9" ht="15.75">
      <c r="A70" s="79"/>
      <c r="B70" s="49" t="s">
        <v>12</v>
      </c>
      <c r="C70" s="62">
        <f>C71+C72+C73+C74+C75</f>
        <v>10475</v>
      </c>
      <c r="D70" s="63">
        <f aca="true" t="shared" si="2" ref="D70:D75">E70+F70+G70+H70+I70</f>
        <v>2440200</v>
      </c>
      <c r="E70" s="64">
        <f>E71+E72+E73+E74+E75</f>
        <v>210000</v>
      </c>
      <c r="F70" s="61">
        <f>F71+F72+F73+F74+F75</f>
        <v>400000</v>
      </c>
      <c r="G70" s="64">
        <f>G71+G72+G73+G74+G75</f>
        <v>160200</v>
      </c>
      <c r="H70" s="64">
        <f>H71+H72+H73+H74+H75</f>
        <v>770000</v>
      </c>
      <c r="I70" s="64">
        <f>I71+I72+I73+I74+I75</f>
        <v>900000</v>
      </c>
    </row>
    <row r="71" spans="1:9" ht="18" customHeight="1">
      <c r="A71" s="11"/>
      <c r="B71" s="58" t="s">
        <v>66</v>
      </c>
      <c r="C71" s="59">
        <v>500</v>
      </c>
      <c r="D71" s="60">
        <f t="shared" si="2"/>
        <v>210000</v>
      </c>
      <c r="E71" s="61">
        <v>210000</v>
      </c>
      <c r="F71" s="61"/>
      <c r="G71" s="61"/>
      <c r="H71" s="61"/>
      <c r="I71" s="61"/>
    </row>
    <row r="72" spans="1:9" ht="16.5" customHeight="1">
      <c r="A72" s="11"/>
      <c r="B72" s="118" t="s">
        <v>89</v>
      </c>
      <c r="C72" s="116">
        <f>4100-2100</f>
        <v>2000</v>
      </c>
      <c r="D72" s="117">
        <f t="shared" si="2"/>
        <v>400000</v>
      </c>
      <c r="E72" s="117"/>
      <c r="F72" s="117">
        <f>820000-420000</f>
        <v>400000</v>
      </c>
      <c r="G72" s="117"/>
      <c r="H72" s="117"/>
      <c r="I72" s="117"/>
    </row>
    <row r="73" spans="1:9" ht="34.5" customHeight="1">
      <c r="A73" s="11"/>
      <c r="B73" s="58" t="s">
        <v>139</v>
      </c>
      <c r="C73" s="59">
        <v>385</v>
      </c>
      <c r="D73" s="60">
        <f t="shared" si="2"/>
        <v>160200</v>
      </c>
      <c r="E73" s="61"/>
      <c r="F73" s="61"/>
      <c r="G73" s="61">
        <v>160200</v>
      </c>
      <c r="H73" s="61"/>
      <c r="I73" s="61"/>
    </row>
    <row r="74" spans="1:12" ht="18" customHeight="1">
      <c r="A74" s="11"/>
      <c r="B74" s="58" t="s">
        <v>54</v>
      </c>
      <c r="C74" s="59">
        <f>7510-4220</f>
        <v>3290</v>
      </c>
      <c r="D74" s="60">
        <f t="shared" si="2"/>
        <v>770000</v>
      </c>
      <c r="E74" s="61"/>
      <c r="F74" s="61"/>
      <c r="G74" s="61"/>
      <c r="H74" s="61">
        <f>1370000-600000</f>
        <v>770000</v>
      </c>
      <c r="I74" s="61"/>
      <c r="L74" s="25"/>
    </row>
    <row r="75" spans="1:9" ht="16.5" customHeight="1">
      <c r="A75" s="11"/>
      <c r="B75" s="58" t="s">
        <v>77</v>
      </c>
      <c r="C75" s="59">
        <v>4300</v>
      </c>
      <c r="D75" s="60">
        <f t="shared" si="2"/>
        <v>900000</v>
      </c>
      <c r="E75" s="61"/>
      <c r="F75" s="61"/>
      <c r="G75" s="61"/>
      <c r="H75" s="61"/>
      <c r="I75" s="61">
        <v>900000</v>
      </c>
    </row>
    <row r="76" spans="1:9" ht="7.5" customHeight="1">
      <c r="A76" s="79"/>
      <c r="B76" s="80"/>
      <c r="C76" s="81"/>
      <c r="D76" s="60"/>
      <c r="E76" s="61"/>
      <c r="F76" s="61"/>
      <c r="G76" s="61"/>
      <c r="H76" s="61"/>
      <c r="I76" s="61"/>
    </row>
    <row r="77" spans="1:9" ht="15.75">
      <c r="A77" s="79"/>
      <c r="B77" s="49" t="s">
        <v>13</v>
      </c>
      <c r="C77" s="62">
        <f>C78+C79+C80+C81+C82</f>
        <v>14210</v>
      </c>
      <c r="D77" s="63">
        <f aca="true" t="shared" si="3" ref="D77:D82">E77+F77+G77+H77+I77</f>
        <v>2250000</v>
      </c>
      <c r="E77" s="64">
        <f>E78+E79+E80+E81+E82</f>
        <v>0</v>
      </c>
      <c r="F77" s="64">
        <f>F78+F79+F80+F81+F82</f>
        <v>0</v>
      </c>
      <c r="G77" s="64">
        <f>G78+G79+G80+G81+G82</f>
        <v>0</v>
      </c>
      <c r="H77" s="64">
        <f>H78+H79+H80+H81+H82</f>
        <v>2250000</v>
      </c>
      <c r="I77" s="64">
        <f>I78+I79+I80+I81+I82</f>
        <v>0</v>
      </c>
    </row>
    <row r="78" spans="1:9" ht="6.75" customHeight="1">
      <c r="A78" s="11"/>
      <c r="B78" s="58"/>
      <c r="C78" s="59"/>
      <c r="D78" s="60"/>
      <c r="E78" s="61"/>
      <c r="F78" s="61"/>
      <c r="G78" s="61"/>
      <c r="H78" s="61"/>
      <c r="I78" s="82"/>
    </row>
    <row r="79" spans="1:9" ht="15" customHeight="1">
      <c r="A79" s="11"/>
      <c r="B79" s="58" t="s">
        <v>117</v>
      </c>
      <c r="C79" s="59">
        <v>4310</v>
      </c>
      <c r="D79" s="60">
        <f>E79+F79+G79+H79+I79</f>
        <v>630000</v>
      </c>
      <c r="E79" s="61"/>
      <c r="F79" s="82"/>
      <c r="G79" s="82"/>
      <c r="H79" s="61">
        <v>630000</v>
      </c>
      <c r="I79" s="82"/>
    </row>
    <row r="80" spans="1:9" ht="15.75">
      <c r="A80" s="11"/>
      <c r="B80" s="58" t="s">
        <v>127</v>
      </c>
      <c r="C80" s="59">
        <v>2400</v>
      </c>
      <c r="D80" s="60">
        <f t="shared" si="3"/>
        <v>350000</v>
      </c>
      <c r="E80" s="61"/>
      <c r="F80" s="61"/>
      <c r="G80" s="61"/>
      <c r="H80" s="61">
        <v>350000</v>
      </c>
      <c r="I80" s="82"/>
    </row>
    <row r="81" spans="1:9" ht="15.75">
      <c r="A81" s="11"/>
      <c r="B81" s="58" t="s">
        <v>72</v>
      </c>
      <c r="C81" s="59">
        <v>3600</v>
      </c>
      <c r="D81" s="60">
        <f t="shared" si="3"/>
        <v>550000</v>
      </c>
      <c r="E81" s="61"/>
      <c r="F81" s="61"/>
      <c r="G81" s="61"/>
      <c r="H81" s="61">
        <v>550000</v>
      </c>
      <c r="I81" s="82"/>
    </row>
    <row r="82" spans="1:9" ht="15.75">
      <c r="A82" s="11"/>
      <c r="B82" s="58" t="s">
        <v>73</v>
      </c>
      <c r="C82" s="59">
        <v>3900</v>
      </c>
      <c r="D82" s="60">
        <f t="shared" si="3"/>
        <v>720000</v>
      </c>
      <c r="E82" s="61"/>
      <c r="F82" s="82"/>
      <c r="G82" s="82"/>
      <c r="H82" s="61">
        <v>720000</v>
      </c>
      <c r="I82" s="82"/>
    </row>
    <row r="83" spans="1:9" ht="5.25" customHeight="1">
      <c r="A83" s="11"/>
      <c r="B83" s="80"/>
      <c r="C83" s="81"/>
      <c r="D83" s="83"/>
      <c r="E83" s="84"/>
      <c r="F83" s="84"/>
      <c r="G83" s="84"/>
      <c r="H83" s="84"/>
      <c r="I83" s="84"/>
    </row>
    <row r="84" spans="1:9" s="85" customFormat="1" ht="15.75">
      <c r="A84" s="68" t="s">
        <v>16</v>
      </c>
      <c r="B84" s="29" t="s">
        <v>17</v>
      </c>
      <c r="C84" s="55">
        <f>C86+C90</f>
        <v>30330</v>
      </c>
      <c r="D84" s="56">
        <f>E84+F84+G84+H84+I84</f>
        <v>1587000</v>
      </c>
      <c r="E84" s="57">
        <f>E86+E90</f>
        <v>0</v>
      </c>
      <c r="F84" s="57">
        <f>F86+F90</f>
        <v>500000</v>
      </c>
      <c r="G84" s="57">
        <f>G86+G90</f>
        <v>416000</v>
      </c>
      <c r="H84" s="57">
        <f>H86+H90</f>
        <v>331000</v>
      </c>
      <c r="I84" s="57">
        <f>I86+I90</f>
        <v>340000</v>
      </c>
    </row>
    <row r="85" spans="1:9" s="90" customFormat="1" ht="6" customHeight="1">
      <c r="A85" s="86"/>
      <c r="B85" s="54"/>
      <c r="C85" s="87"/>
      <c r="D85" s="88"/>
      <c r="E85" s="89"/>
      <c r="F85" s="89"/>
      <c r="G85" s="89"/>
      <c r="H85" s="89"/>
      <c r="I85" s="89"/>
    </row>
    <row r="86" spans="1:9" s="90" customFormat="1" ht="15.75">
      <c r="A86" s="76"/>
      <c r="B86" s="49" t="s">
        <v>12</v>
      </c>
      <c r="C86" s="62">
        <f>C87+C88</f>
        <v>7350</v>
      </c>
      <c r="D86" s="63">
        <f>E86+F86+G86+H86+I86</f>
        <v>295800</v>
      </c>
      <c r="E86" s="64">
        <f>E87+E88</f>
        <v>0</v>
      </c>
      <c r="F86" s="64">
        <f>F87+F88</f>
        <v>0</v>
      </c>
      <c r="G86" s="64">
        <f>G87+G88</f>
        <v>0</v>
      </c>
      <c r="H86" s="64">
        <f>H87+H88</f>
        <v>145800</v>
      </c>
      <c r="I86" s="64">
        <f>I87+I88</f>
        <v>150000</v>
      </c>
    </row>
    <row r="87" spans="1:9" s="90" customFormat="1" ht="15.75">
      <c r="A87" s="11"/>
      <c r="B87" s="58" t="s">
        <v>101</v>
      </c>
      <c r="C87" s="59">
        <v>2850</v>
      </c>
      <c r="D87" s="60">
        <f>E87+F87+G87+H87+I87</f>
        <v>145800</v>
      </c>
      <c r="E87" s="61"/>
      <c r="F87" s="61"/>
      <c r="G87" s="61"/>
      <c r="H87" s="61">
        <v>145800</v>
      </c>
      <c r="I87" s="61"/>
    </row>
    <row r="88" spans="1:9" s="90" customFormat="1" ht="15" customHeight="1">
      <c r="A88" s="11"/>
      <c r="B88" s="58" t="s">
        <v>81</v>
      </c>
      <c r="C88" s="59">
        <v>4500</v>
      </c>
      <c r="D88" s="60">
        <f>E88+F88+G88+H88+I88</f>
        <v>150000</v>
      </c>
      <c r="E88" s="61"/>
      <c r="F88" s="61"/>
      <c r="G88" s="61"/>
      <c r="H88" s="61"/>
      <c r="I88" s="61">
        <v>150000</v>
      </c>
    </row>
    <row r="89" spans="1:9" s="75" customFormat="1" ht="6.75" customHeight="1">
      <c r="A89" s="76"/>
      <c r="B89" s="80"/>
      <c r="C89" s="81"/>
      <c r="D89" s="60"/>
      <c r="E89" s="61"/>
      <c r="F89" s="91"/>
      <c r="G89" s="91"/>
      <c r="H89" s="91"/>
      <c r="I89" s="91"/>
    </row>
    <row r="90" spans="1:9" s="75" customFormat="1" ht="15.75">
      <c r="A90" s="76"/>
      <c r="B90" s="49" t="s">
        <v>13</v>
      </c>
      <c r="C90" s="62">
        <f>C91+C92+C93+C94+C95</f>
        <v>22980</v>
      </c>
      <c r="D90" s="63">
        <f aca="true" t="shared" si="4" ref="D90:D95">E90+F90+G90+H90+I90</f>
        <v>1291200</v>
      </c>
      <c r="E90" s="64">
        <f>E91+E92+E93+E94+E95</f>
        <v>0</v>
      </c>
      <c r="F90" s="64">
        <f>F91+F92+F93+F94+F95</f>
        <v>500000</v>
      </c>
      <c r="G90" s="64">
        <f>G91+G92+G93+G94+G95</f>
        <v>416000</v>
      </c>
      <c r="H90" s="64">
        <f>H91+H92+H93+H94+H95</f>
        <v>185200</v>
      </c>
      <c r="I90" s="64">
        <f>I91+I92+I93+I94+I95</f>
        <v>190000</v>
      </c>
    </row>
    <row r="91" spans="1:9" s="69" customFormat="1" ht="15.75">
      <c r="A91" s="77"/>
      <c r="B91" s="58" t="s">
        <v>90</v>
      </c>
      <c r="C91" s="59">
        <v>4300</v>
      </c>
      <c r="D91" s="60">
        <f t="shared" si="4"/>
        <v>200000</v>
      </c>
      <c r="E91" s="78"/>
      <c r="F91" s="61">
        <v>200000</v>
      </c>
      <c r="G91" s="78"/>
      <c r="H91" s="78"/>
      <c r="I91" s="78"/>
    </row>
    <row r="92" spans="1:9" s="75" customFormat="1" ht="31.5">
      <c r="A92" s="76"/>
      <c r="B92" s="58" t="s">
        <v>18</v>
      </c>
      <c r="C92" s="59">
        <f>8600-2150</f>
        <v>6450</v>
      </c>
      <c r="D92" s="60">
        <f t="shared" si="4"/>
        <v>300000</v>
      </c>
      <c r="E92" s="61"/>
      <c r="F92" s="61">
        <f>400000-100000</f>
        <v>300000</v>
      </c>
      <c r="G92" s="64"/>
      <c r="H92" s="64"/>
      <c r="I92" s="64"/>
    </row>
    <row r="93" spans="1:9" s="73" customFormat="1" ht="17.25" customHeight="1">
      <c r="A93" s="11"/>
      <c r="B93" s="58" t="s">
        <v>70</v>
      </c>
      <c r="C93" s="59">
        <v>5580</v>
      </c>
      <c r="D93" s="60">
        <f t="shared" si="4"/>
        <v>416000</v>
      </c>
      <c r="E93" s="61"/>
      <c r="F93" s="61"/>
      <c r="G93" s="61">
        <v>416000</v>
      </c>
      <c r="H93" s="61"/>
      <c r="I93" s="61"/>
    </row>
    <row r="94" spans="1:9" s="73" customFormat="1" ht="15.75">
      <c r="A94" s="11"/>
      <c r="B94" s="58" t="s">
        <v>106</v>
      </c>
      <c r="C94" s="59">
        <v>3650</v>
      </c>
      <c r="D94" s="60">
        <f t="shared" si="4"/>
        <v>185200</v>
      </c>
      <c r="E94" s="61"/>
      <c r="F94" s="61"/>
      <c r="G94" s="61"/>
      <c r="H94" s="61">
        <v>185200</v>
      </c>
      <c r="I94" s="61"/>
    </row>
    <row r="95" spans="1:9" s="73" customFormat="1" ht="15.75">
      <c r="A95" s="11"/>
      <c r="B95" s="58" t="s">
        <v>82</v>
      </c>
      <c r="C95" s="59">
        <v>3000</v>
      </c>
      <c r="D95" s="60">
        <f t="shared" si="4"/>
        <v>190000</v>
      </c>
      <c r="E95" s="61"/>
      <c r="F95" s="61"/>
      <c r="G95" s="61"/>
      <c r="H95" s="61"/>
      <c r="I95" s="61">
        <v>190000</v>
      </c>
    </row>
    <row r="96" spans="1:9" ht="6" customHeight="1">
      <c r="A96" s="11"/>
      <c r="B96" s="58"/>
      <c r="C96" s="59"/>
      <c r="D96" s="60"/>
      <c r="E96" s="61"/>
      <c r="F96" s="61"/>
      <c r="G96" s="61"/>
      <c r="H96" s="61"/>
      <c r="I96" s="61"/>
    </row>
    <row r="97" spans="1:9" s="69" customFormat="1" ht="15.75">
      <c r="A97" s="68" t="s">
        <v>19</v>
      </c>
      <c r="B97" s="29" t="s">
        <v>20</v>
      </c>
      <c r="C97" s="57">
        <f>C99+C101</f>
        <v>0</v>
      </c>
      <c r="D97" s="56">
        <f>E97+F97+G97+H97+I97</f>
        <v>790000</v>
      </c>
      <c r="E97" s="57">
        <f>E99+E101</f>
        <v>0</v>
      </c>
      <c r="F97" s="57">
        <f>F99+F101</f>
        <v>0</v>
      </c>
      <c r="G97" s="57">
        <f>G99+G101</f>
        <v>0</v>
      </c>
      <c r="H97" s="57">
        <f>H99+H101</f>
        <v>0</v>
      </c>
      <c r="I97" s="57">
        <f>I99+I101</f>
        <v>790000</v>
      </c>
    </row>
    <row r="98" spans="1:9" ht="6" customHeight="1">
      <c r="A98" s="86"/>
      <c r="B98" s="54"/>
      <c r="C98" s="87"/>
      <c r="D98" s="88"/>
      <c r="E98" s="89"/>
      <c r="F98" s="89"/>
      <c r="G98" s="89"/>
      <c r="H98" s="89"/>
      <c r="I98" s="89"/>
    </row>
    <row r="99" spans="1:9" ht="15.75">
      <c r="A99" s="92"/>
      <c r="B99" s="49" t="s">
        <v>9</v>
      </c>
      <c r="C99" s="63"/>
      <c r="D99" s="63">
        <f>E99+F99+G99+H99+I99</f>
        <v>190000</v>
      </c>
      <c r="E99" s="63">
        <f>E100</f>
        <v>0</v>
      </c>
      <c r="F99" s="63">
        <f>F100</f>
        <v>0</v>
      </c>
      <c r="G99" s="63">
        <f>G100</f>
        <v>0</v>
      </c>
      <c r="H99" s="63">
        <f>H100</f>
        <v>0</v>
      </c>
      <c r="I99" s="63">
        <f>I100</f>
        <v>190000</v>
      </c>
    </row>
    <row r="100" spans="1:9" ht="33" customHeight="1">
      <c r="A100" s="92"/>
      <c r="B100" s="58" t="s">
        <v>55</v>
      </c>
      <c r="C100" s="59"/>
      <c r="D100" s="60">
        <f>E100+F100+G100+H100+I100</f>
        <v>190000</v>
      </c>
      <c r="E100" s="61"/>
      <c r="F100" s="61"/>
      <c r="G100" s="61"/>
      <c r="H100" s="61"/>
      <c r="I100" s="61">
        <v>190000</v>
      </c>
    </row>
    <row r="101" spans="1:9" ht="15.75">
      <c r="A101" s="92"/>
      <c r="B101" s="49" t="s">
        <v>13</v>
      </c>
      <c r="C101" s="62"/>
      <c r="D101" s="63">
        <f>E101+F101+G101+H101+I101</f>
        <v>600000</v>
      </c>
      <c r="E101" s="64">
        <f>E102</f>
        <v>0</v>
      </c>
      <c r="F101" s="64">
        <f>F102</f>
        <v>0</v>
      </c>
      <c r="G101" s="64">
        <f>G102</f>
        <v>0</v>
      </c>
      <c r="H101" s="64">
        <f>H102</f>
        <v>0</v>
      </c>
      <c r="I101" s="64">
        <f>I102</f>
        <v>600000</v>
      </c>
    </row>
    <row r="102" spans="1:9" ht="31.5">
      <c r="A102" s="92"/>
      <c r="B102" s="58" t="s">
        <v>78</v>
      </c>
      <c r="C102" s="59"/>
      <c r="D102" s="60">
        <f>E102+F102+G102+H102+I102</f>
        <v>600000</v>
      </c>
      <c r="E102" s="61"/>
      <c r="F102" s="61"/>
      <c r="G102" s="61"/>
      <c r="H102" s="61"/>
      <c r="I102" s="61">
        <v>600000</v>
      </c>
    </row>
    <row r="103" spans="1:9" ht="3.75" customHeight="1">
      <c r="A103" s="92"/>
      <c r="B103" s="58"/>
      <c r="C103" s="59"/>
      <c r="D103" s="60"/>
      <c r="E103" s="61"/>
      <c r="F103" s="61"/>
      <c r="G103" s="61"/>
      <c r="H103" s="61"/>
      <c r="I103" s="61"/>
    </row>
    <row r="104" spans="1:9" s="69" customFormat="1" ht="31.5">
      <c r="A104" s="68" t="s">
        <v>21</v>
      </c>
      <c r="B104" s="29" t="s">
        <v>22</v>
      </c>
      <c r="C104" s="55">
        <f>C108+C128</f>
        <v>8726</v>
      </c>
      <c r="D104" s="56">
        <f>E104+F104+G104+H104+I104</f>
        <v>5626800</v>
      </c>
      <c r="E104" s="57">
        <f>E106+E108+E128+E136+E146</f>
        <v>1184000</v>
      </c>
      <c r="F104" s="57">
        <f>F106+F108+F128+F136+F146</f>
        <v>1185000</v>
      </c>
      <c r="G104" s="57">
        <f>G106+G108+G128+G136+G146</f>
        <v>629800</v>
      </c>
      <c r="H104" s="57">
        <f>H106+H108+H128+H136+H146</f>
        <v>1738000</v>
      </c>
      <c r="I104" s="57">
        <f>I106+I108+I128+I136+I146</f>
        <v>890000</v>
      </c>
    </row>
    <row r="105" spans="1:9" ht="6" customHeight="1">
      <c r="A105" s="93"/>
      <c r="B105" s="54"/>
      <c r="C105" s="94"/>
      <c r="D105" s="95"/>
      <c r="E105" s="82"/>
      <c r="F105" s="61"/>
      <c r="G105" s="61"/>
      <c r="H105" s="61"/>
      <c r="I105" s="61"/>
    </row>
    <row r="106" spans="1:9" ht="15.75">
      <c r="A106" s="96" t="s">
        <v>23</v>
      </c>
      <c r="B106" s="49" t="s">
        <v>49</v>
      </c>
      <c r="C106" s="97">
        <f>60+31.8+11.9+25+80+24</f>
        <v>232.7</v>
      </c>
      <c r="D106" s="63">
        <f>E106+F106+G106+H106+I106</f>
        <v>1499900</v>
      </c>
      <c r="E106" s="64">
        <v>650000</v>
      </c>
      <c r="F106" s="64">
        <f>160000+60000</f>
        <v>220000</v>
      </c>
      <c r="G106" s="64">
        <v>199900</v>
      </c>
      <c r="H106" s="64">
        <v>240000</v>
      </c>
      <c r="I106" s="64">
        <v>190000</v>
      </c>
    </row>
    <row r="107" spans="1:9" ht="6" customHeight="1">
      <c r="A107" s="74"/>
      <c r="B107" s="58"/>
      <c r="C107" s="98"/>
      <c r="D107" s="60"/>
      <c r="E107" s="61"/>
      <c r="F107" s="61"/>
      <c r="G107" s="61"/>
      <c r="H107" s="61"/>
      <c r="I107" s="61"/>
    </row>
    <row r="108" spans="1:9" ht="15.75">
      <c r="A108" s="96" t="s">
        <v>24</v>
      </c>
      <c r="B108" s="49" t="s">
        <v>34</v>
      </c>
      <c r="C108" s="97">
        <f>C110+C115+C123</f>
        <v>8726</v>
      </c>
      <c r="D108" s="63">
        <f>E108+F108+G108+H108+I108</f>
        <v>3091900</v>
      </c>
      <c r="E108" s="64">
        <f>E110+E115+E123</f>
        <v>534000</v>
      </c>
      <c r="F108" s="64">
        <f>F110+F115+F123</f>
        <v>290000</v>
      </c>
      <c r="G108" s="64">
        <f>G110+G115+G123</f>
        <v>199900</v>
      </c>
      <c r="H108" s="64">
        <f>H110+H115+H123</f>
        <v>1498000</v>
      </c>
      <c r="I108" s="64">
        <f>I110+I115+I123</f>
        <v>570000</v>
      </c>
    </row>
    <row r="109" spans="1:9" ht="7.5" customHeight="1">
      <c r="A109" s="96"/>
      <c r="B109" s="49"/>
      <c r="C109" s="97"/>
      <c r="D109" s="63"/>
      <c r="E109" s="64"/>
      <c r="F109" s="64"/>
      <c r="G109" s="64"/>
      <c r="H109" s="64"/>
      <c r="I109" s="64"/>
    </row>
    <row r="110" spans="1:9" ht="15.75">
      <c r="A110" s="96"/>
      <c r="B110" s="49" t="s">
        <v>9</v>
      </c>
      <c r="C110" s="97">
        <f>C111+C112+C113</f>
        <v>3735</v>
      </c>
      <c r="D110" s="63">
        <f>E110+F110+G110+H110+I110</f>
        <v>1040000</v>
      </c>
      <c r="E110" s="64">
        <f>E111+E112+E113</f>
        <v>0</v>
      </c>
      <c r="F110" s="64">
        <f>F111+F112+F113</f>
        <v>150000</v>
      </c>
      <c r="G110" s="64">
        <f>G111+G112+G113</f>
        <v>0</v>
      </c>
      <c r="H110" s="64">
        <f>H111+H112+H113</f>
        <v>700000</v>
      </c>
      <c r="I110" s="64">
        <f>I111+I112+I113</f>
        <v>190000</v>
      </c>
    </row>
    <row r="111" spans="1:9" ht="18" customHeight="1">
      <c r="A111" s="96"/>
      <c r="B111" s="58" t="s">
        <v>118</v>
      </c>
      <c r="C111" s="59">
        <v>960</v>
      </c>
      <c r="D111" s="60">
        <f>E111+F111+G111+H111+I111</f>
        <v>150000</v>
      </c>
      <c r="E111" s="61"/>
      <c r="F111" s="61">
        <v>150000</v>
      </c>
      <c r="G111" s="61"/>
      <c r="H111" s="61"/>
      <c r="I111" s="61"/>
    </row>
    <row r="112" spans="1:9" ht="15.75">
      <c r="A112" s="74"/>
      <c r="B112" s="58" t="s">
        <v>56</v>
      </c>
      <c r="C112" s="59">
        <v>2400</v>
      </c>
      <c r="D112" s="60">
        <f>E112+F112+G112+H112+I112</f>
        <v>700000</v>
      </c>
      <c r="E112" s="61"/>
      <c r="F112" s="61"/>
      <c r="G112" s="61"/>
      <c r="H112" s="61">
        <v>700000</v>
      </c>
      <c r="I112" s="61"/>
    </row>
    <row r="113" spans="1:9" ht="15.75">
      <c r="A113" s="74"/>
      <c r="B113" s="58" t="s">
        <v>83</v>
      </c>
      <c r="C113" s="59">
        <v>375</v>
      </c>
      <c r="D113" s="60">
        <f>E113+F113+G113+H113+I113</f>
        <v>190000</v>
      </c>
      <c r="E113" s="61"/>
      <c r="F113" s="61"/>
      <c r="G113" s="61"/>
      <c r="H113" s="61"/>
      <c r="I113" s="61">
        <v>190000</v>
      </c>
    </row>
    <row r="114" spans="1:9" ht="5.25" customHeight="1">
      <c r="A114" s="74"/>
      <c r="B114" s="58"/>
      <c r="C114" s="59"/>
      <c r="D114" s="60"/>
      <c r="E114" s="61"/>
      <c r="F114" s="61"/>
      <c r="G114" s="61"/>
      <c r="H114" s="61"/>
      <c r="I114" s="61"/>
    </row>
    <row r="115" spans="1:9" ht="15.75">
      <c r="A115" s="74"/>
      <c r="B115" s="49" t="s">
        <v>12</v>
      </c>
      <c r="C115" s="64">
        <f>C116+C117+C118+C119+C120+C121+C122</f>
        <v>3420</v>
      </c>
      <c r="D115" s="63">
        <f aca="true" t="shared" si="5" ref="D115:D122">E115+F115+G115+H115+I115</f>
        <v>1364000</v>
      </c>
      <c r="E115" s="64">
        <f>E116+E117+E118+E119+E120+E121+E122</f>
        <v>534000</v>
      </c>
      <c r="F115" s="64">
        <f>F116+F117+F118+F119+F120+F121+F122</f>
        <v>140000</v>
      </c>
      <c r="G115" s="64">
        <f>G116+G117+G118+G119+G120+G121+G122</f>
        <v>0</v>
      </c>
      <c r="H115" s="64">
        <f>H116+H117+H118+H119+H120+H121+H122</f>
        <v>500000</v>
      </c>
      <c r="I115" s="64">
        <f>I116+I117+I118+I119+I120+I121+I122</f>
        <v>190000</v>
      </c>
    </row>
    <row r="116" spans="1:9" ht="47.25">
      <c r="A116" s="74"/>
      <c r="B116" s="58" t="s">
        <v>136</v>
      </c>
      <c r="C116" s="59">
        <v>250</v>
      </c>
      <c r="D116" s="60">
        <f t="shared" si="5"/>
        <v>130000</v>
      </c>
      <c r="E116" s="61">
        <v>130000</v>
      </c>
      <c r="F116" s="61"/>
      <c r="G116" s="61"/>
      <c r="H116" s="61"/>
      <c r="I116" s="61"/>
    </row>
    <row r="117" spans="1:9" ht="33" customHeight="1">
      <c r="A117" s="74"/>
      <c r="B117" s="58" t="s">
        <v>135</v>
      </c>
      <c r="C117" s="59">
        <v>250</v>
      </c>
      <c r="D117" s="60">
        <f t="shared" si="5"/>
        <v>130000</v>
      </c>
      <c r="E117" s="61">
        <v>130000</v>
      </c>
      <c r="F117" s="61"/>
      <c r="G117" s="61"/>
      <c r="H117" s="61"/>
      <c r="I117" s="61"/>
    </row>
    <row r="118" spans="1:9" ht="33" customHeight="1">
      <c r="A118" s="74"/>
      <c r="B118" s="58" t="s">
        <v>134</v>
      </c>
      <c r="C118" s="59">
        <v>350</v>
      </c>
      <c r="D118" s="60">
        <f t="shared" si="5"/>
        <v>130000</v>
      </c>
      <c r="E118" s="61">
        <v>130000</v>
      </c>
      <c r="F118" s="61"/>
      <c r="G118" s="61"/>
      <c r="H118" s="61"/>
      <c r="I118" s="61"/>
    </row>
    <row r="119" spans="1:9" ht="33" customHeight="1">
      <c r="A119" s="74"/>
      <c r="B119" s="58" t="s">
        <v>138</v>
      </c>
      <c r="C119" s="59">
        <v>420</v>
      </c>
      <c r="D119" s="60">
        <f t="shared" si="5"/>
        <v>144000</v>
      </c>
      <c r="E119" s="61">
        <v>144000</v>
      </c>
      <c r="F119" s="61"/>
      <c r="G119" s="61"/>
      <c r="H119" s="61"/>
      <c r="I119" s="61"/>
    </row>
    <row r="120" spans="1:9" ht="18" customHeight="1">
      <c r="A120" s="74"/>
      <c r="B120" s="58" t="s">
        <v>91</v>
      </c>
      <c r="C120" s="59">
        <v>900</v>
      </c>
      <c r="D120" s="60">
        <f t="shared" si="5"/>
        <v>140000</v>
      </c>
      <c r="E120" s="61"/>
      <c r="F120" s="61">
        <v>140000</v>
      </c>
      <c r="G120" s="61"/>
      <c r="H120" s="61"/>
      <c r="I120" s="61"/>
    </row>
    <row r="121" spans="1:9" ht="33" customHeight="1">
      <c r="A121" s="74"/>
      <c r="B121" s="58" t="s">
        <v>137</v>
      </c>
      <c r="C121" s="59">
        <v>1000</v>
      </c>
      <c r="D121" s="60">
        <f>E121+F121+G121+H121+I121</f>
        <v>500000</v>
      </c>
      <c r="E121" s="61"/>
      <c r="F121" s="61"/>
      <c r="G121" s="61"/>
      <c r="H121" s="61">
        <v>500000</v>
      </c>
      <c r="I121" s="61"/>
    </row>
    <row r="122" spans="1:9" ht="15.75">
      <c r="A122" s="74"/>
      <c r="B122" s="58" t="s">
        <v>57</v>
      </c>
      <c r="C122" s="59">
        <v>250</v>
      </c>
      <c r="D122" s="60">
        <f t="shared" si="5"/>
        <v>190000</v>
      </c>
      <c r="E122" s="61"/>
      <c r="F122" s="61"/>
      <c r="G122" s="61"/>
      <c r="H122" s="61"/>
      <c r="I122" s="61">
        <v>190000</v>
      </c>
    </row>
    <row r="123" spans="1:9" ht="15.75">
      <c r="A123" s="74"/>
      <c r="B123" s="49" t="s">
        <v>13</v>
      </c>
      <c r="C123" s="62">
        <f>C125+C126+C124</f>
        <v>1571</v>
      </c>
      <c r="D123" s="63">
        <f>E123+F123+G123+H123+I123</f>
        <v>687900</v>
      </c>
      <c r="E123" s="64">
        <f>E125+E126</f>
        <v>0</v>
      </c>
      <c r="F123" s="64">
        <f>F125+F126</f>
        <v>0</v>
      </c>
      <c r="G123" s="64">
        <f>G124+G125+G126</f>
        <v>199900</v>
      </c>
      <c r="H123" s="64">
        <f>H125+H126</f>
        <v>298000</v>
      </c>
      <c r="I123" s="64">
        <f>I125+I126</f>
        <v>190000</v>
      </c>
    </row>
    <row r="124" spans="1:9" ht="15.75">
      <c r="A124" s="74"/>
      <c r="B124" s="58" t="s">
        <v>114</v>
      </c>
      <c r="C124" s="59">
        <v>296</v>
      </c>
      <c r="D124" s="60">
        <f>E124+F124+G124+H124+I124</f>
        <v>199900</v>
      </c>
      <c r="E124" s="64"/>
      <c r="F124" s="64"/>
      <c r="G124" s="61">
        <v>199900</v>
      </c>
      <c r="H124" s="64"/>
      <c r="I124" s="64"/>
    </row>
    <row r="125" spans="1:9" ht="15.75">
      <c r="A125" s="74"/>
      <c r="B125" s="58" t="s">
        <v>107</v>
      </c>
      <c r="C125" s="59">
        <v>900</v>
      </c>
      <c r="D125" s="60">
        <f>E125+F125+G125+H125+I125</f>
        <v>298000</v>
      </c>
      <c r="E125" s="61"/>
      <c r="F125" s="61"/>
      <c r="G125" s="61"/>
      <c r="H125" s="61">
        <v>298000</v>
      </c>
      <c r="I125" s="61"/>
    </row>
    <row r="126" spans="1:9" ht="15.75">
      <c r="A126" s="74"/>
      <c r="B126" s="58" t="s">
        <v>84</v>
      </c>
      <c r="C126" s="59">
        <v>375</v>
      </c>
      <c r="D126" s="60">
        <f>E126+F126+G126+H126+I126</f>
        <v>190000</v>
      </c>
      <c r="E126" s="61"/>
      <c r="F126" s="61"/>
      <c r="G126" s="61"/>
      <c r="H126" s="61"/>
      <c r="I126" s="61">
        <v>190000</v>
      </c>
    </row>
    <row r="127" spans="1:9" ht="5.25" customHeight="1">
      <c r="A127" s="74"/>
      <c r="B127" s="58"/>
      <c r="C127" s="59"/>
      <c r="D127" s="60"/>
      <c r="E127" s="61"/>
      <c r="F127" s="61"/>
      <c r="G127" s="61"/>
      <c r="H127" s="61"/>
      <c r="I127" s="61"/>
    </row>
    <row r="128" spans="1:9" s="75" customFormat="1" ht="15.75">
      <c r="A128" s="96" t="s">
        <v>35</v>
      </c>
      <c r="B128" s="49" t="s">
        <v>85</v>
      </c>
      <c r="C128" s="62"/>
      <c r="D128" s="63">
        <f aca="true" t="shared" si="6" ref="D128:D134">E128+F128+G128+H128+I128</f>
        <v>545000</v>
      </c>
      <c r="E128" s="64">
        <f>E129+E132</f>
        <v>0</v>
      </c>
      <c r="F128" s="64">
        <f>F129+F132</f>
        <v>300000</v>
      </c>
      <c r="G128" s="64">
        <f>G129+G132</f>
        <v>115000</v>
      </c>
      <c r="H128" s="64">
        <f>H129+H132</f>
        <v>0</v>
      </c>
      <c r="I128" s="64">
        <f>I129+I132</f>
        <v>130000</v>
      </c>
    </row>
    <row r="129" spans="1:9" s="75" customFormat="1" ht="15.75">
      <c r="A129" s="96"/>
      <c r="B129" s="49" t="s">
        <v>9</v>
      </c>
      <c r="C129" s="62"/>
      <c r="D129" s="63">
        <f t="shared" si="6"/>
        <v>315000</v>
      </c>
      <c r="E129" s="64">
        <f>E130+E131</f>
        <v>0</v>
      </c>
      <c r="F129" s="64">
        <f>F130+F131</f>
        <v>200000</v>
      </c>
      <c r="G129" s="64">
        <f>G130+G131</f>
        <v>115000</v>
      </c>
      <c r="H129" s="64">
        <f>H130+H131</f>
        <v>0</v>
      </c>
      <c r="I129" s="64">
        <f>I130+I131</f>
        <v>0</v>
      </c>
    </row>
    <row r="130" spans="1:9" s="69" customFormat="1" ht="15.75">
      <c r="A130" s="99"/>
      <c r="B130" s="58" t="s">
        <v>104</v>
      </c>
      <c r="C130" s="59"/>
      <c r="D130" s="60">
        <f t="shared" si="6"/>
        <v>200000</v>
      </c>
      <c r="E130" s="78"/>
      <c r="F130" s="61">
        <v>200000</v>
      </c>
      <c r="G130" s="78"/>
      <c r="H130" s="78"/>
      <c r="I130" s="78"/>
    </row>
    <row r="131" spans="1:9" ht="15.75">
      <c r="A131" s="74"/>
      <c r="B131" s="58" t="s">
        <v>68</v>
      </c>
      <c r="C131" s="59"/>
      <c r="D131" s="60">
        <f t="shared" si="6"/>
        <v>115000</v>
      </c>
      <c r="E131" s="61"/>
      <c r="F131" s="61"/>
      <c r="G131" s="61">
        <v>115000</v>
      </c>
      <c r="H131" s="61"/>
      <c r="I131" s="61"/>
    </row>
    <row r="132" spans="1:9" ht="15.75">
      <c r="A132" s="74"/>
      <c r="B132" s="49" t="s">
        <v>13</v>
      </c>
      <c r="C132" s="62"/>
      <c r="D132" s="63">
        <f t="shared" si="6"/>
        <v>230000</v>
      </c>
      <c r="E132" s="64">
        <f>E133+E134</f>
        <v>0</v>
      </c>
      <c r="F132" s="64">
        <f>F133+F134</f>
        <v>100000</v>
      </c>
      <c r="G132" s="64">
        <f>G133+G134</f>
        <v>0</v>
      </c>
      <c r="H132" s="64">
        <f>H133+H134</f>
        <v>0</v>
      </c>
      <c r="I132" s="64">
        <f>I133+I134</f>
        <v>130000</v>
      </c>
    </row>
    <row r="133" spans="1:9" ht="17.25" customHeight="1">
      <c r="A133" s="74"/>
      <c r="B133" s="58" t="s">
        <v>93</v>
      </c>
      <c r="C133" s="59"/>
      <c r="D133" s="60">
        <f t="shared" si="6"/>
        <v>100000</v>
      </c>
      <c r="E133" s="61"/>
      <c r="F133" s="61">
        <v>100000</v>
      </c>
      <c r="G133" s="61"/>
      <c r="H133" s="61"/>
      <c r="I133" s="61"/>
    </row>
    <row r="134" spans="1:9" ht="15.75">
      <c r="A134" s="74"/>
      <c r="B134" s="58" t="s">
        <v>128</v>
      </c>
      <c r="C134" s="59"/>
      <c r="D134" s="60">
        <f t="shared" si="6"/>
        <v>130000</v>
      </c>
      <c r="E134" s="61"/>
      <c r="F134" s="61"/>
      <c r="G134" s="61"/>
      <c r="H134" s="61"/>
      <c r="I134" s="61">
        <v>130000</v>
      </c>
    </row>
    <row r="135" spans="1:9" ht="5.25" customHeight="1">
      <c r="A135" s="74"/>
      <c r="B135" s="58"/>
      <c r="C135" s="59"/>
      <c r="D135" s="60"/>
      <c r="E135" s="61"/>
      <c r="F135" s="61"/>
      <c r="G135" s="61"/>
      <c r="H135" s="61"/>
      <c r="I135" s="61"/>
    </row>
    <row r="136" spans="1:9" s="47" customFormat="1" ht="17.25" customHeight="1">
      <c r="A136" s="100" t="s">
        <v>43</v>
      </c>
      <c r="B136" s="49" t="s">
        <v>92</v>
      </c>
      <c r="C136" s="62"/>
      <c r="D136" s="63">
        <f aca="true" t="shared" si="7" ref="D136:D144">E136+F136+G136+H136+I136</f>
        <v>290000</v>
      </c>
      <c r="E136" s="64">
        <f>E137+E140+E142</f>
        <v>0</v>
      </c>
      <c r="F136" s="64">
        <f>F137+F140+F142</f>
        <v>175000</v>
      </c>
      <c r="G136" s="64">
        <f>G137+G140+G142</f>
        <v>115000</v>
      </c>
      <c r="H136" s="64">
        <f>H137+H140+H142</f>
        <v>0</v>
      </c>
      <c r="I136" s="64">
        <f>I137+I140+I142</f>
        <v>0</v>
      </c>
    </row>
    <row r="137" spans="1:9" s="47" customFormat="1" ht="17.25" customHeight="1">
      <c r="A137" s="100"/>
      <c r="B137" s="49" t="s">
        <v>9</v>
      </c>
      <c r="C137" s="62"/>
      <c r="D137" s="63">
        <f t="shared" si="7"/>
        <v>75000</v>
      </c>
      <c r="E137" s="64">
        <f>E138+E139</f>
        <v>0</v>
      </c>
      <c r="F137" s="64">
        <f>F138+F139</f>
        <v>75000</v>
      </c>
      <c r="G137" s="64">
        <f>G138+G139</f>
        <v>0</v>
      </c>
      <c r="H137" s="64">
        <f>H138+H139</f>
        <v>0</v>
      </c>
      <c r="I137" s="64">
        <f>I138+I139</f>
        <v>0</v>
      </c>
    </row>
    <row r="138" spans="1:9" s="69" customFormat="1" ht="33" customHeight="1">
      <c r="A138" s="99"/>
      <c r="B138" s="58" t="s">
        <v>99</v>
      </c>
      <c r="C138" s="59"/>
      <c r="D138" s="60">
        <f t="shared" si="7"/>
        <v>35000</v>
      </c>
      <c r="E138" s="61"/>
      <c r="F138" s="61">
        <v>35000</v>
      </c>
      <c r="G138" s="78"/>
      <c r="H138" s="78"/>
      <c r="I138" s="78"/>
    </row>
    <row r="139" spans="1:9" s="69" customFormat="1" ht="15" customHeight="1">
      <c r="A139" s="99"/>
      <c r="B139" s="58" t="s">
        <v>108</v>
      </c>
      <c r="C139" s="59"/>
      <c r="D139" s="60">
        <f t="shared" si="7"/>
        <v>40000</v>
      </c>
      <c r="E139" s="61"/>
      <c r="F139" s="61">
        <v>40000</v>
      </c>
      <c r="G139" s="78"/>
      <c r="H139" s="78"/>
      <c r="I139" s="78"/>
    </row>
    <row r="140" spans="1:9" s="69" customFormat="1" ht="15" customHeight="1">
      <c r="A140" s="99"/>
      <c r="B140" s="49" t="s">
        <v>12</v>
      </c>
      <c r="C140" s="59"/>
      <c r="D140" s="63">
        <f t="shared" si="7"/>
        <v>50000</v>
      </c>
      <c r="E140" s="64">
        <f>E141</f>
        <v>0</v>
      </c>
      <c r="F140" s="64">
        <f>F141</f>
        <v>50000</v>
      </c>
      <c r="G140" s="64">
        <f>G141</f>
        <v>0</v>
      </c>
      <c r="H140" s="64">
        <f>H141</f>
        <v>0</v>
      </c>
      <c r="I140" s="64">
        <f>I141</f>
        <v>0</v>
      </c>
    </row>
    <row r="141" spans="1:9" s="69" customFormat="1" ht="30.75" customHeight="1">
      <c r="A141" s="99"/>
      <c r="B141" s="58" t="s">
        <v>109</v>
      </c>
      <c r="C141" s="59"/>
      <c r="D141" s="60">
        <f t="shared" si="7"/>
        <v>50000</v>
      </c>
      <c r="E141" s="78"/>
      <c r="F141" s="61">
        <v>50000</v>
      </c>
      <c r="G141" s="78"/>
      <c r="H141" s="78"/>
      <c r="I141" s="78"/>
    </row>
    <row r="142" spans="1:9" s="69" customFormat="1" ht="15" customHeight="1">
      <c r="A142" s="99"/>
      <c r="B142" s="49" t="s">
        <v>13</v>
      </c>
      <c r="C142" s="59"/>
      <c r="D142" s="63">
        <f t="shared" si="7"/>
        <v>165000</v>
      </c>
      <c r="E142" s="64">
        <f>E143</f>
        <v>0</v>
      </c>
      <c r="F142" s="64">
        <f>F143</f>
        <v>50000</v>
      </c>
      <c r="G142" s="64">
        <f>G143+G144</f>
        <v>115000</v>
      </c>
      <c r="H142" s="64">
        <f>H143</f>
        <v>0</v>
      </c>
      <c r="I142" s="64">
        <f>I143</f>
        <v>0</v>
      </c>
    </row>
    <row r="143" spans="1:9" s="69" customFormat="1" ht="30.75" customHeight="1">
      <c r="A143" s="99"/>
      <c r="B143" s="58" t="s">
        <v>110</v>
      </c>
      <c r="C143" s="59"/>
      <c r="D143" s="60">
        <f t="shared" si="7"/>
        <v>50000</v>
      </c>
      <c r="E143" s="78"/>
      <c r="F143" s="61">
        <v>50000</v>
      </c>
      <c r="G143" s="78"/>
      <c r="H143" s="78"/>
      <c r="I143" s="78"/>
    </row>
    <row r="144" spans="1:9" s="69" customFormat="1" ht="30.75" customHeight="1">
      <c r="A144" s="99"/>
      <c r="B144" s="58" t="s">
        <v>115</v>
      </c>
      <c r="C144" s="59"/>
      <c r="D144" s="60">
        <f t="shared" si="7"/>
        <v>115000</v>
      </c>
      <c r="E144" s="78"/>
      <c r="F144" s="61"/>
      <c r="G144" s="61">
        <v>115000</v>
      </c>
      <c r="H144" s="78"/>
      <c r="I144" s="78"/>
    </row>
    <row r="145" spans="1:9" s="101" customFormat="1" ht="4.5" customHeight="1">
      <c r="A145" s="99"/>
      <c r="B145" s="58"/>
      <c r="C145" s="59"/>
      <c r="D145" s="60"/>
      <c r="E145" s="78"/>
      <c r="F145" s="61"/>
      <c r="G145" s="78"/>
      <c r="H145" s="78"/>
      <c r="I145" s="78"/>
    </row>
    <row r="146" spans="1:9" s="47" customFormat="1" ht="30.75" customHeight="1">
      <c r="A146" s="100" t="s">
        <v>97</v>
      </c>
      <c r="B146" s="49" t="s">
        <v>100</v>
      </c>
      <c r="C146" s="62"/>
      <c r="D146" s="63">
        <f aca="true" t="shared" si="8" ref="D146:D154">E146+F146+G146+H146+I146</f>
        <v>200000</v>
      </c>
      <c r="E146" s="64">
        <f>E147+E150+E153</f>
        <v>0</v>
      </c>
      <c r="F146" s="64">
        <f>F147+F150+F153</f>
        <v>200000</v>
      </c>
      <c r="G146" s="64">
        <f>G147+G150+G153</f>
        <v>0</v>
      </c>
      <c r="H146" s="64">
        <f>H147+H150+H153</f>
        <v>0</v>
      </c>
      <c r="I146" s="64">
        <f>I147+I150+I153</f>
        <v>0</v>
      </c>
    </row>
    <row r="147" spans="1:9" s="69" customFormat="1" ht="15" customHeight="1">
      <c r="A147" s="99"/>
      <c r="B147" s="49" t="s">
        <v>9</v>
      </c>
      <c r="C147" s="62"/>
      <c r="D147" s="63">
        <f t="shared" si="8"/>
        <v>100000</v>
      </c>
      <c r="E147" s="64">
        <f>E148+E149</f>
        <v>0</v>
      </c>
      <c r="F147" s="64">
        <f>F148+F149</f>
        <v>100000</v>
      </c>
      <c r="G147" s="64">
        <f>G148+G149</f>
        <v>0</v>
      </c>
      <c r="H147" s="64">
        <f>H148+H149</f>
        <v>0</v>
      </c>
      <c r="I147" s="64">
        <f>I148+I149</f>
        <v>0</v>
      </c>
    </row>
    <row r="148" spans="1:9" s="69" customFormat="1" ht="30.75" customHeight="1">
      <c r="A148" s="99"/>
      <c r="B148" s="58" t="s">
        <v>94</v>
      </c>
      <c r="C148" s="59"/>
      <c r="D148" s="60">
        <f t="shared" si="8"/>
        <v>60000</v>
      </c>
      <c r="E148" s="61"/>
      <c r="F148" s="61">
        <v>60000</v>
      </c>
      <c r="G148" s="78"/>
      <c r="H148" s="78"/>
      <c r="I148" s="78"/>
    </row>
    <row r="149" spans="1:9" s="69" customFormat="1" ht="31.5" customHeight="1">
      <c r="A149" s="99"/>
      <c r="B149" s="58" t="s">
        <v>111</v>
      </c>
      <c r="C149" s="59"/>
      <c r="D149" s="60">
        <f t="shared" si="8"/>
        <v>40000</v>
      </c>
      <c r="E149" s="61"/>
      <c r="F149" s="61">
        <v>40000</v>
      </c>
      <c r="G149" s="78"/>
      <c r="H149" s="78"/>
      <c r="I149" s="78"/>
    </row>
    <row r="150" spans="1:9" s="69" customFormat="1" ht="15" customHeight="1">
      <c r="A150" s="99"/>
      <c r="B150" s="49" t="s">
        <v>12</v>
      </c>
      <c r="C150" s="62"/>
      <c r="D150" s="63">
        <f t="shared" si="8"/>
        <v>70000</v>
      </c>
      <c r="E150" s="64">
        <f>E151+E152</f>
        <v>0</v>
      </c>
      <c r="F150" s="64">
        <f>F151+F152</f>
        <v>70000</v>
      </c>
      <c r="G150" s="64">
        <f>G151+G152</f>
        <v>0</v>
      </c>
      <c r="H150" s="64">
        <f>H151+H152</f>
        <v>0</v>
      </c>
      <c r="I150" s="64">
        <f>I151+I152</f>
        <v>0</v>
      </c>
    </row>
    <row r="151" spans="1:9" s="69" customFormat="1" ht="33" customHeight="1">
      <c r="A151" s="99"/>
      <c r="B151" s="58" t="s">
        <v>95</v>
      </c>
      <c r="C151" s="59"/>
      <c r="D151" s="60">
        <f t="shared" si="8"/>
        <v>40000</v>
      </c>
      <c r="E151" s="78"/>
      <c r="F151" s="61">
        <v>40000</v>
      </c>
      <c r="G151" s="78"/>
      <c r="H151" s="78"/>
      <c r="I151" s="78"/>
    </row>
    <row r="152" spans="1:9" s="69" customFormat="1" ht="33" customHeight="1">
      <c r="A152" s="99"/>
      <c r="B152" s="58" t="s">
        <v>96</v>
      </c>
      <c r="C152" s="59"/>
      <c r="D152" s="60">
        <f t="shared" si="8"/>
        <v>30000</v>
      </c>
      <c r="E152" s="78"/>
      <c r="F152" s="61">
        <v>30000</v>
      </c>
      <c r="G152" s="78"/>
      <c r="H152" s="78"/>
      <c r="I152" s="78"/>
    </row>
    <row r="153" spans="1:9" s="69" customFormat="1" ht="15" customHeight="1">
      <c r="A153" s="99"/>
      <c r="B153" s="49" t="s">
        <v>13</v>
      </c>
      <c r="C153" s="62"/>
      <c r="D153" s="63">
        <f t="shared" si="8"/>
        <v>30000</v>
      </c>
      <c r="E153" s="64">
        <f>E154</f>
        <v>0</v>
      </c>
      <c r="F153" s="64">
        <f>F154</f>
        <v>30000</v>
      </c>
      <c r="G153" s="64">
        <f>G154</f>
        <v>0</v>
      </c>
      <c r="H153" s="64">
        <f>H154</f>
        <v>0</v>
      </c>
      <c r="I153" s="64">
        <f>I154</f>
        <v>0</v>
      </c>
    </row>
    <row r="154" spans="1:9" s="69" customFormat="1" ht="30.75" customHeight="1">
      <c r="A154" s="99"/>
      <c r="B154" s="58" t="s">
        <v>98</v>
      </c>
      <c r="C154" s="59"/>
      <c r="D154" s="60">
        <f t="shared" si="8"/>
        <v>30000</v>
      </c>
      <c r="E154" s="78"/>
      <c r="F154" s="61">
        <v>30000</v>
      </c>
      <c r="G154" s="78"/>
      <c r="H154" s="78"/>
      <c r="I154" s="78"/>
    </row>
    <row r="155" spans="1:9" ht="6" customHeight="1">
      <c r="A155" s="74"/>
      <c r="B155" s="58"/>
      <c r="C155" s="98"/>
      <c r="D155" s="102"/>
      <c r="E155" s="84"/>
      <c r="F155" s="84"/>
      <c r="G155" s="84"/>
      <c r="H155" s="84"/>
      <c r="I155" s="84"/>
    </row>
    <row r="156" spans="1:9" s="32" customFormat="1" ht="17.25">
      <c r="A156" s="37" t="s">
        <v>26</v>
      </c>
      <c r="B156" s="38" t="s">
        <v>25</v>
      </c>
      <c r="C156" s="103">
        <f>D156++E156+F156+G156+H156+I156</f>
        <v>0</v>
      </c>
      <c r="D156" s="51">
        <f>E156+F156+G156+H156+I156</f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</row>
    <row r="157" spans="1:9" s="32" customFormat="1" ht="9" customHeight="1">
      <c r="A157" s="37"/>
      <c r="B157" s="38"/>
      <c r="C157" s="104"/>
      <c r="D157" s="88"/>
      <c r="E157" s="82"/>
      <c r="F157" s="82"/>
      <c r="G157" s="82"/>
      <c r="H157" s="82"/>
      <c r="I157" s="82"/>
    </row>
    <row r="158" spans="1:9" ht="17.25">
      <c r="A158" s="37" t="s">
        <v>27</v>
      </c>
      <c r="B158" s="38" t="s">
        <v>80</v>
      </c>
      <c r="C158" s="105"/>
      <c r="D158" s="51">
        <f>E158+F158+G158+H158+I158</f>
        <v>20666708</v>
      </c>
      <c r="E158" s="52">
        <v>5229826</v>
      </c>
      <c r="F158" s="52">
        <v>3407510</v>
      </c>
      <c r="G158" s="52">
        <v>3855509</v>
      </c>
      <c r="H158" s="52">
        <v>5122993</v>
      </c>
      <c r="I158" s="52">
        <v>3050870</v>
      </c>
    </row>
    <row r="159" spans="1:9" ht="7.5" customHeight="1">
      <c r="A159" s="11"/>
      <c r="B159" s="58"/>
      <c r="C159" s="106"/>
      <c r="D159" s="102"/>
      <c r="E159" s="84"/>
      <c r="F159" s="84"/>
      <c r="G159" s="84"/>
      <c r="H159" s="84"/>
      <c r="I159" s="84"/>
    </row>
    <row r="160" spans="1:9" ht="32.25" customHeight="1">
      <c r="A160" s="37" t="s">
        <v>28</v>
      </c>
      <c r="B160" s="38" t="s">
        <v>31</v>
      </c>
      <c r="C160" s="105"/>
      <c r="D160" s="51">
        <f aca="true" t="shared" si="9" ref="D160:D165">E160+F160+G160+H160+I160</f>
        <v>2308388</v>
      </c>
      <c r="E160" s="52">
        <f>E161+E162+E163+E164+E165</f>
        <v>812405</v>
      </c>
      <c r="F160" s="52">
        <f>F161+F162+F163+F164+F165</f>
        <v>317903</v>
      </c>
      <c r="G160" s="52">
        <f>G161+G162+G163+G164+G165</f>
        <v>473034</v>
      </c>
      <c r="H160" s="52">
        <f>H161+H162+H163+H164+H165</f>
        <v>558671</v>
      </c>
      <c r="I160" s="52">
        <f>I161+I162+I163+I164+I165</f>
        <v>146375</v>
      </c>
    </row>
    <row r="161" spans="1:9" ht="48" customHeight="1">
      <c r="A161" s="11"/>
      <c r="B161" s="58" t="s">
        <v>133</v>
      </c>
      <c r="C161" s="106"/>
      <c r="D161" s="60">
        <f t="shared" si="9"/>
        <v>300000</v>
      </c>
      <c r="E161" s="61">
        <v>300000</v>
      </c>
      <c r="F161" s="61"/>
      <c r="G161" s="61"/>
      <c r="H161" s="61"/>
      <c r="I161" s="61"/>
    </row>
    <row r="162" spans="1:9" ht="18" customHeight="1">
      <c r="A162" s="11"/>
      <c r="B162" s="107" t="s">
        <v>47</v>
      </c>
      <c r="C162" s="108"/>
      <c r="D162" s="60">
        <f t="shared" si="9"/>
        <v>50000</v>
      </c>
      <c r="E162" s="61"/>
      <c r="F162" s="61">
        <v>50000</v>
      </c>
      <c r="G162" s="61"/>
      <c r="H162" s="61"/>
      <c r="I162" s="61"/>
    </row>
    <row r="163" spans="1:9" ht="47.25">
      <c r="A163" s="11"/>
      <c r="B163" s="107" t="s">
        <v>87</v>
      </c>
      <c r="C163" s="108"/>
      <c r="D163" s="60">
        <f t="shared" si="9"/>
        <v>150000</v>
      </c>
      <c r="E163" s="61"/>
      <c r="F163" s="61"/>
      <c r="G163" s="61">
        <v>150000</v>
      </c>
      <c r="H163" s="61"/>
      <c r="I163" s="61"/>
    </row>
    <row r="164" spans="1:9" ht="31.5">
      <c r="A164" s="11"/>
      <c r="B164" s="107" t="s">
        <v>60</v>
      </c>
      <c r="C164" s="108"/>
      <c r="D164" s="60">
        <f t="shared" si="9"/>
        <v>1738388</v>
      </c>
      <c r="E164" s="61">
        <f>402405+110000</f>
        <v>512405</v>
      </c>
      <c r="F164" s="61">
        <v>197903</v>
      </c>
      <c r="G164" s="61">
        <v>323034</v>
      </c>
      <c r="H164" s="61">
        <v>558671</v>
      </c>
      <c r="I164" s="61">
        <v>146375</v>
      </c>
    </row>
    <row r="165" spans="1:9" ht="15.75" customHeight="1">
      <c r="A165" s="11"/>
      <c r="B165" s="107" t="s">
        <v>129</v>
      </c>
      <c r="C165" s="108"/>
      <c r="D165" s="60">
        <f t="shared" si="9"/>
        <v>70000</v>
      </c>
      <c r="E165" s="61"/>
      <c r="F165" s="61">
        <v>70000</v>
      </c>
      <c r="G165" s="61"/>
      <c r="H165" s="61"/>
      <c r="I165" s="61"/>
    </row>
    <row r="166" spans="1:9" ht="6.75" customHeight="1">
      <c r="A166" s="11"/>
      <c r="B166" s="58"/>
      <c r="C166" s="106"/>
      <c r="D166" s="60"/>
      <c r="E166" s="61"/>
      <c r="F166" s="61"/>
      <c r="G166" s="61"/>
      <c r="H166" s="61"/>
      <c r="I166" s="61"/>
    </row>
    <row r="167" spans="1:11" ht="17.25">
      <c r="A167" s="37" t="s">
        <v>29</v>
      </c>
      <c r="B167" s="38" t="s">
        <v>40</v>
      </c>
      <c r="C167" s="105"/>
      <c r="D167" s="51">
        <f>E167+F167+G167+H167+I167</f>
        <v>3050142</v>
      </c>
      <c r="E167" s="52">
        <f>3121538+83-42-287-1861958</f>
        <v>1259334</v>
      </c>
      <c r="F167" s="52">
        <f>450000+41-134</f>
        <v>449907</v>
      </c>
      <c r="G167" s="52">
        <f>97661+4+7-160</f>
        <v>97512</v>
      </c>
      <c r="H167" s="52">
        <f>954044-33-217</f>
        <v>953794</v>
      </c>
      <c r="I167" s="52">
        <f>289354+328+8+49-144</f>
        <v>289595</v>
      </c>
      <c r="K167" s="25"/>
    </row>
    <row r="168" spans="1:9" ht="5.25" customHeight="1">
      <c r="A168" s="109"/>
      <c r="B168" s="19"/>
      <c r="C168" s="106"/>
      <c r="D168" s="60"/>
      <c r="E168" s="61"/>
      <c r="F168" s="61"/>
      <c r="G168" s="61"/>
      <c r="H168" s="61"/>
      <c r="I168" s="61"/>
    </row>
    <row r="169" spans="1:9" ht="17.25">
      <c r="A169" s="37" t="s">
        <v>33</v>
      </c>
      <c r="B169" s="38" t="s">
        <v>39</v>
      </c>
      <c r="C169" s="105"/>
      <c r="D169" s="51">
        <f>E169+F169+G169+H169+I169</f>
        <v>959217</v>
      </c>
      <c r="E169" s="52">
        <f>E170+E171+E172</f>
        <v>0</v>
      </c>
      <c r="F169" s="52">
        <f>F170+F171+F172</f>
        <v>222281</v>
      </c>
      <c r="G169" s="52">
        <f>G170+G171+G172</f>
        <v>0</v>
      </c>
      <c r="H169" s="52">
        <f>H170+H171+H172</f>
        <v>468450</v>
      </c>
      <c r="I169" s="52">
        <f>I170+I171+I172</f>
        <v>268486</v>
      </c>
    </row>
    <row r="170" spans="1:11" s="69" customFormat="1" ht="34.5" customHeight="1">
      <c r="A170" s="110"/>
      <c r="B170" s="19" t="s">
        <v>119</v>
      </c>
      <c r="C170" s="111"/>
      <c r="D170" s="60">
        <f>E170+F170+G170+H170+I170</f>
        <v>222281</v>
      </c>
      <c r="E170" s="61"/>
      <c r="F170" s="61">
        <v>222281</v>
      </c>
      <c r="G170" s="61"/>
      <c r="H170" s="61"/>
      <c r="I170" s="61"/>
      <c r="K170" s="112"/>
    </row>
    <row r="171" spans="1:9" ht="15.75">
      <c r="A171" s="109"/>
      <c r="B171" s="19" t="s">
        <v>116</v>
      </c>
      <c r="C171" s="106"/>
      <c r="D171" s="60">
        <f>E171+F171+G171+H171+I171</f>
        <v>468450</v>
      </c>
      <c r="E171" s="61"/>
      <c r="F171" s="61"/>
      <c r="G171" s="61"/>
      <c r="H171" s="61">
        <v>468450</v>
      </c>
      <c r="I171" s="61"/>
    </row>
    <row r="172" spans="1:9" ht="15.75">
      <c r="A172" s="109"/>
      <c r="B172" s="19" t="s">
        <v>74</v>
      </c>
      <c r="C172" s="106"/>
      <c r="D172" s="60">
        <f>E172+F172+G172+H172+I172</f>
        <v>268486</v>
      </c>
      <c r="E172" s="61"/>
      <c r="F172" s="61"/>
      <c r="G172" s="61"/>
      <c r="H172" s="61">
        <v>0</v>
      </c>
      <c r="I172" s="61">
        <v>268486</v>
      </c>
    </row>
    <row r="173" spans="1:9" ht="7.5" customHeight="1">
      <c r="A173" s="109"/>
      <c r="B173" s="19"/>
      <c r="C173" s="106"/>
      <c r="D173" s="60"/>
      <c r="E173" s="61"/>
      <c r="F173" s="61"/>
      <c r="G173" s="61"/>
      <c r="H173" s="61"/>
      <c r="I173" s="61"/>
    </row>
    <row r="174" spans="1:9" s="45" customFormat="1" ht="17.25">
      <c r="A174" s="37" t="s">
        <v>38</v>
      </c>
      <c r="B174" s="38" t="s">
        <v>42</v>
      </c>
      <c r="C174" s="105"/>
      <c r="D174" s="51">
        <f>E174+F174+G174+H174+I174</f>
        <v>10100350</v>
      </c>
      <c r="E174" s="52">
        <f>E175+E176+E177+E178</f>
        <v>5370000</v>
      </c>
      <c r="F174" s="52">
        <f>F175+F176+F177+F178</f>
        <v>1000000</v>
      </c>
      <c r="G174" s="52">
        <f>G175+G176+G177+G178</f>
        <v>1230350</v>
      </c>
      <c r="H174" s="52">
        <f>H175+H176+H177+H178</f>
        <v>1500000</v>
      </c>
      <c r="I174" s="52">
        <f>I175+I176+I177+I178</f>
        <v>1000000</v>
      </c>
    </row>
    <row r="175" spans="1:9" ht="47.25">
      <c r="A175" s="109"/>
      <c r="B175" s="19" t="s">
        <v>140</v>
      </c>
      <c r="C175" s="106"/>
      <c r="D175" s="60">
        <f>E175+F175+G175+H175+I175</f>
        <v>5370000</v>
      </c>
      <c r="E175" s="61">
        <v>5370000</v>
      </c>
      <c r="F175" s="61"/>
      <c r="G175" s="61"/>
      <c r="H175" s="61"/>
      <c r="I175" s="61"/>
    </row>
    <row r="176" spans="1:9" ht="47.25">
      <c r="A176" s="109"/>
      <c r="B176" s="19" t="s">
        <v>130</v>
      </c>
      <c r="C176" s="106"/>
      <c r="D176" s="60">
        <f>E176+F176+G176+H176+I176</f>
        <v>1230350</v>
      </c>
      <c r="E176" s="61"/>
      <c r="F176" s="61"/>
      <c r="G176" s="61">
        <v>1230350</v>
      </c>
      <c r="H176" s="61"/>
      <c r="I176" s="61"/>
    </row>
    <row r="177" spans="1:9" ht="51" customHeight="1">
      <c r="A177" s="109"/>
      <c r="B177" s="19" t="s">
        <v>120</v>
      </c>
      <c r="C177" s="106"/>
      <c r="D177" s="60">
        <f>E177+F177+G177+H177+I177</f>
        <v>1500000</v>
      </c>
      <c r="E177" s="61"/>
      <c r="F177" s="61"/>
      <c r="G177" s="61"/>
      <c r="H177" s="61">
        <v>1500000</v>
      </c>
      <c r="I177" s="61"/>
    </row>
    <row r="178" spans="1:9" ht="15.75">
      <c r="A178" s="109"/>
      <c r="B178" s="19" t="s">
        <v>86</v>
      </c>
      <c r="C178" s="106"/>
      <c r="D178" s="60">
        <f>E178+F178+G178+H178+I178</f>
        <v>2000000</v>
      </c>
      <c r="E178" s="61"/>
      <c r="F178" s="61">
        <v>1000000</v>
      </c>
      <c r="G178" s="61"/>
      <c r="H178" s="61"/>
      <c r="I178" s="61">
        <v>1000000</v>
      </c>
    </row>
    <row r="179" spans="1:9" ht="6.75" customHeight="1">
      <c r="A179" s="109"/>
      <c r="B179" s="19"/>
      <c r="C179" s="106"/>
      <c r="D179" s="60"/>
      <c r="E179" s="61"/>
      <c r="F179" s="61"/>
      <c r="G179" s="61"/>
      <c r="H179" s="61"/>
      <c r="I179" s="61"/>
    </row>
    <row r="180" spans="1:9" ht="17.25">
      <c r="A180" s="113"/>
      <c r="B180" s="54" t="s">
        <v>58</v>
      </c>
      <c r="C180" s="105"/>
      <c r="D180" s="51">
        <f>E180+F180+G180+H180+I180</f>
        <v>63413232</v>
      </c>
      <c r="E180" s="52">
        <f>E32+E34+E156+E158+E160+E167+E169+E174</f>
        <v>19724523</v>
      </c>
      <c r="F180" s="52">
        <f>F32+F34+F156+F158+F160+F167+F169+F174</f>
        <v>8902601</v>
      </c>
      <c r="G180" s="52">
        <f>G32+G34+G156+G158+G160+G167+G169+G174</f>
        <v>10631405</v>
      </c>
      <c r="H180" s="52">
        <f>H32+H34+H156+H158+H160+H167+H169+H174</f>
        <v>14729377</v>
      </c>
      <c r="I180" s="52">
        <f>I32+I34+I156+I158+I160+I167+I169+I174</f>
        <v>9425326</v>
      </c>
    </row>
    <row r="190" ht="12.75">
      <c r="G190" s="4" t="s">
        <v>4</v>
      </c>
    </row>
  </sheetData>
  <sheetProtection/>
  <mergeCells count="13">
    <mergeCell ref="F6:I6"/>
    <mergeCell ref="A13:I13"/>
    <mergeCell ref="A14:I14"/>
    <mergeCell ref="A17:A18"/>
    <mergeCell ref="B17:B18"/>
    <mergeCell ref="C17:C18"/>
    <mergeCell ref="D17:D18"/>
    <mergeCell ref="E17:I17"/>
    <mergeCell ref="F4:I4"/>
    <mergeCell ref="F5:I5"/>
    <mergeCell ref="H1:I1"/>
    <mergeCell ref="F2:I2"/>
    <mergeCell ref="F3:I3"/>
  </mergeCells>
  <printOptions horizontalCentered="1"/>
  <pageMargins left="0.3937007874015748" right="0.3937007874015748" top="0.7874015748031497" bottom="0.3937007874015748" header="0" footer="0"/>
  <pageSetup firstPageNumber="154" useFirstPageNumber="1" fitToHeight="7" horizontalDpi="600" verticalDpi="600" orientation="landscape" paperSize="9" scale="93" r:id="rId1"/>
  <headerFooter alignWithMargins="0">
    <oddHeader>&amp;C&amp;P</oddHead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Pro</cp:lastModifiedBy>
  <cp:lastPrinted>2019-04-03T07:38:40Z</cp:lastPrinted>
  <dcterms:created xsi:type="dcterms:W3CDTF">2014-12-25T06:21:39Z</dcterms:created>
  <dcterms:modified xsi:type="dcterms:W3CDTF">2019-04-03T07:39:29Z</dcterms:modified>
  <cp:category/>
  <cp:version/>
  <cp:contentType/>
  <cp:contentStatus/>
</cp:coreProperties>
</file>