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bp11\Documents\Изменения в закон о РБ на 2019 год\доработка режимной папки\с изменениями по ГС СМИ  и Дуб.ЦРБ 17.05.19\"/>
    </mc:Choice>
  </mc:AlternateContent>
  <xr:revisionPtr revIDLastSave="0" documentId="13_ncr:1_{134D96E4-69C1-4C26-976B-1F2611AC73D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 9" sheetId="6" r:id="rId1"/>
  </sheets>
  <definedNames>
    <definedName name="_xlnm.Print_Titles" localSheetId="0">'Приложение № 9'!$9:$9</definedName>
  </definedNames>
  <calcPr calcId="181029"/>
</workbook>
</file>

<file path=xl/calcChain.xml><?xml version="1.0" encoding="utf-8"?>
<calcChain xmlns="http://schemas.openxmlformats.org/spreadsheetml/2006/main">
  <c r="F173" i="6" l="1"/>
  <c r="F176" i="6"/>
  <c r="F32" i="6"/>
  <c r="F177" i="6" l="1"/>
  <c r="F219" i="6"/>
  <c r="F37" i="6"/>
  <c r="F293" i="6"/>
  <c r="F248" i="6"/>
  <c r="F290" i="6"/>
  <c r="F57" i="6" l="1"/>
  <c r="F53" i="6"/>
  <c r="F108" i="6"/>
  <c r="F119" i="6"/>
  <c r="F166" i="6"/>
  <c r="F17" i="6"/>
  <c r="F45" i="6"/>
  <c r="F299" i="6"/>
  <c r="F300" i="6" s="1"/>
  <c r="F67" i="6" l="1"/>
  <c r="F68" i="6" s="1"/>
  <c r="F141" i="6"/>
  <c r="F138" i="6"/>
  <c r="F97" i="6"/>
  <c r="F228" i="6"/>
  <c r="F226" i="6"/>
  <c r="F215" i="6"/>
  <c r="F208" i="6"/>
  <c r="F197" i="6"/>
  <c r="F187" i="6"/>
  <c r="F86" i="6"/>
  <c r="F76" i="6"/>
  <c r="F77" i="6" l="1"/>
  <c r="F81" i="6" s="1"/>
  <c r="F70" i="6"/>
  <c r="F29" i="6"/>
  <c r="F345" i="6" l="1"/>
  <c r="F346" i="6" s="1"/>
  <c r="F341" i="6"/>
  <c r="F342" i="6" s="1"/>
  <c r="F317" i="6"/>
  <c r="F308" i="6"/>
  <c r="F306" i="6"/>
  <c r="F285" i="6"/>
  <c r="F280" i="6"/>
  <c r="F277" i="6"/>
  <c r="F274" i="6"/>
  <c r="F265" i="6"/>
  <c r="F266" i="6" s="1"/>
  <c r="F258" i="6"/>
  <c r="F260" i="6" s="1"/>
  <c r="F254" i="6"/>
  <c r="F243" i="6"/>
  <c r="F238" i="6"/>
  <c r="F235" i="6"/>
  <c r="F223" i="6"/>
  <c r="F201" i="6"/>
  <c r="D194" i="6"/>
  <c r="D195" i="6" s="1"/>
  <c r="F190" i="6"/>
  <c r="F203" i="6" s="1"/>
  <c r="D189" i="6"/>
  <c r="D190" i="6" s="1"/>
  <c r="D191" i="6" s="1"/>
  <c r="D184" i="6"/>
  <c r="D185" i="6" s="1"/>
  <c r="D186" i="6" s="1"/>
  <c r="D187" i="6" s="1"/>
  <c r="F156" i="6"/>
  <c r="F152" i="6"/>
  <c r="F135" i="6"/>
  <c r="F132" i="6"/>
  <c r="F129" i="6"/>
  <c r="F111" i="6"/>
  <c r="F104" i="6"/>
  <c r="F100" i="6"/>
  <c r="F94" i="6"/>
  <c r="F88" i="6"/>
  <c r="F71" i="6"/>
  <c r="F50" i="6"/>
  <c r="F46" i="6"/>
  <c r="F43" i="6"/>
  <c r="F38" i="6"/>
  <c r="F39" i="6" s="1"/>
  <c r="F26" i="6"/>
  <c r="F23" i="6"/>
  <c r="F18" i="6"/>
  <c r="F15" i="6"/>
  <c r="C201" i="6"/>
  <c r="C119" i="6"/>
  <c r="C108" i="6"/>
  <c r="C258" i="6"/>
  <c r="C260" i="6" s="1"/>
  <c r="C166" i="6"/>
  <c r="C317" i="6"/>
  <c r="C308" i="6"/>
  <c r="C306" i="6"/>
  <c r="C285" i="6"/>
  <c r="C86" i="6"/>
  <c r="C88" i="6" s="1"/>
  <c r="C50" i="6"/>
  <c r="C53" i="6"/>
  <c r="C57" i="6"/>
  <c r="C345" i="6"/>
  <c r="C346" i="6" s="1"/>
  <c r="C341" i="6"/>
  <c r="C342" i="6" s="1"/>
  <c r="C280" i="6"/>
  <c r="C277" i="6"/>
  <c r="C274" i="6"/>
  <c r="C265" i="6"/>
  <c r="C266" i="6" s="1"/>
  <c r="C254" i="6"/>
  <c r="C248" i="6"/>
  <c r="C243" i="6"/>
  <c r="C238" i="6"/>
  <c r="C235" i="6"/>
  <c r="C223" i="6"/>
  <c r="C219" i="6"/>
  <c r="C215" i="6"/>
  <c r="C208" i="6"/>
  <c r="A194" i="6"/>
  <c r="A195" i="6" s="1"/>
  <c r="C190" i="6"/>
  <c r="A189" i="6"/>
  <c r="A190" i="6" s="1"/>
  <c r="A191" i="6" s="1"/>
  <c r="A184" i="6"/>
  <c r="A185" i="6" s="1"/>
  <c r="A186" i="6" s="1"/>
  <c r="A187" i="6" s="1"/>
  <c r="C156" i="6"/>
  <c r="C152" i="6"/>
  <c r="C135" i="6"/>
  <c r="C132" i="6"/>
  <c r="C129" i="6"/>
  <c r="C111" i="6"/>
  <c r="C104" i="6"/>
  <c r="C97" i="6"/>
  <c r="C100" i="6" s="1"/>
  <c r="C94" i="6"/>
  <c r="C81" i="6"/>
  <c r="C71" i="6"/>
  <c r="C68" i="6"/>
  <c r="C46" i="6"/>
  <c r="C43" i="6"/>
  <c r="C38" i="6"/>
  <c r="C39" i="6" s="1"/>
  <c r="C26" i="6"/>
  <c r="C23" i="6"/>
  <c r="C18" i="6"/>
  <c r="C15" i="6"/>
  <c r="F33" i="6" l="1"/>
  <c r="F294" i="6"/>
  <c r="F142" i="6"/>
  <c r="F261" i="6"/>
  <c r="F167" i="6"/>
  <c r="F47" i="6"/>
  <c r="F312" i="6"/>
  <c r="F318" i="6" s="1"/>
  <c r="C47" i="6"/>
  <c r="C203" i="6"/>
  <c r="C261" i="6" s="1"/>
  <c r="F19" i="6"/>
  <c r="F65" i="6"/>
  <c r="F120" i="6" s="1"/>
  <c r="F347" i="6"/>
  <c r="C19" i="6"/>
  <c r="C142" i="6"/>
  <c r="C167" i="6"/>
  <c r="C65" i="6"/>
  <c r="C120" i="6" s="1"/>
  <c r="C33" i="6"/>
  <c r="C294" i="6"/>
  <c r="C347" i="6"/>
  <c r="C312" i="6"/>
  <c r="C318" i="6" s="1"/>
  <c r="F178" i="6" l="1"/>
  <c r="F301" i="6"/>
  <c r="C178" i="6"/>
  <c r="C301" i="6"/>
  <c r="F302" i="6" l="1"/>
  <c r="C302" i="6"/>
  <c r="C350" i="6" s="1"/>
  <c r="F350" i="6"/>
  <c r="H350" i="6" l="1"/>
  <c r="G302" i="6"/>
</calcChain>
</file>

<file path=xl/sharedStrings.xml><?xml version="1.0" encoding="utf-8"?>
<sst xmlns="http://schemas.openxmlformats.org/spreadsheetml/2006/main" count="539" uniqueCount="272">
  <si>
    <t>Выполнение среднего ремонта контактно-кабельных сетей для г. Тирасполя МУП "Тираспольское троллейбусное управление"                                                       им. И. А. Добросоцкого</t>
  </si>
  <si>
    <t xml:space="preserve">Капитальный ремонт административного здания МГБ, г.Тирасполь, ул. Манойлова, 35 </t>
  </si>
  <si>
    <t xml:space="preserve">Капитальный ремонт административного здания МГБ, г.Тирасполь, ул. Шутова, 7 </t>
  </si>
  <si>
    <t xml:space="preserve">Капитальный ремонт помещений штаба казармы № 1, казармы № 2, в/ч 4043, расположенных  в г. Тирасполе, ул. Шевченко, 95/7 </t>
  </si>
  <si>
    <t>ВСЕГО по программе капитальных вложений и программе капитального ремонта на 2019 год</t>
  </si>
  <si>
    <t>Погашение кредиторской задолженности по состоянию на 01.01.2019 года и полное исполнение договорных обязательств           2018 года на приобретение медицинского оборудования и предметов длительного пользования (статья 240 120)</t>
  </si>
  <si>
    <t>Погашение кредиторской задолженности по состоянию на 01.01.2019 года и полное исполнение договорных обязательств           2018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Республиканское бюро судебно-медицинских экспертиз, комиссии врачебной экспертизы жизнеспособности) (статья 110350)</t>
  </si>
  <si>
    <t>Погашение кредиторской задолженности по состоянию на 01.01.2019 года и полное исполнение договорных обязательств           2018 года по протезированию льготной категории граждан (за исключением зубопротезирования) (статья 111 054)</t>
  </si>
  <si>
    <t>Итого по 240120</t>
  </si>
  <si>
    <t>Налоговая инспекция г. Каменки</t>
  </si>
  <si>
    <t>Налоговая инспекция г. Рыбницы</t>
  </si>
  <si>
    <t>Итого по программе капитальных вложений налоговых органов</t>
  </si>
  <si>
    <t>Программа по укреплению противопаводковых дамб в республике</t>
  </si>
  <si>
    <t>Освещение в ночное время, кабели, расходные материалы и прочие расходные материалы</t>
  </si>
  <si>
    <t>Приобретение видеокамер, програмного обеспечения, серверов, оконечного оборудования (точка доступа WI-FI), боксов и прочего оборудования</t>
  </si>
  <si>
    <t>№ п/п</t>
  </si>
  <si>
    <t xml:space="preserve">Наименование объекта </t>
  </si>
  <si>
    <t>Сумма, руб.</t>
  </si>
  <si>
    <t>Программа капитальных вложений</t>
  </si>
  <si>
    <t>Капитальные вложения в строительство объектов социально-культурного назначения (240 230)</t>
  </si>
  <si>
    <t>Министерство здравоохранения Приднестровской Молдавской Республики</t>
  </si>
  <si>
    <t>Итого</t>
  </si>
  <si>
    <t>Министерство просвещения Приднестровской Молдавской Республики</t>
  </si>
  <si>
    <t>Министерство обороны Приднестровской Молдавской Республики</t>
  </si>
  <si>
    <t>Министерство по социальной защите и труду  Приднестровской Молдавской Республики</t>
  </si>
  <si>
    <t>Государственная администрация Дубоссарского района и г. Дубоссары</t>
  </si>
  <si>
    <t>Министерство внутренних дел Приднестровской Молдавской Республики</t>
  </si>
  <si>
    <t>Итого по подстатье 240 230</t>
  </si>
  <si>
    <t>Капитальные вложения в строительство коммунальных объектов (240 250)</t>
  </si>
  <si>
    <t>Итого по программе капитальных вложений</t>
  </si>
  <si>
    <t xml:space="preserve">Программа капитального ремонта </t>
  </si>
  <si>
    <t>Капитальный ремонт объектов социально-культурного назначения (240 330)</t>
  </si>
  <si>
    <t>Государственная администрация г. Бендеры</t>
  </si>
  <si>
    <t>Итого по программе капитального ремонта</t>
  </si>
  <si>
    <t>Капитальный ремонт объектов административного назначения (240 340)</t>
  </si>
  <si>
    <t>Капитальные вложения в строительство объектов админитративного назначения (240 240)</t>
  </si>
  <si>
    <t>Судебный департамент при Верховном суде Приднестровской Молдавской Республики</t>
  </si>
  <si>
    <t>Секретно</t>
  </si>
  <si>
    <t xml:space="preserve"> Министерство государственной безопасности Приднестровской Молдавской Республики</t>
  </si>
  <si>
    <t>Завершение строительства нового здания для МУ "Центр социально-психологической реабилитации детей с ОПЖ", г. Дубоссары, в том числе проектные работы</t>
  </si>
  <si>
    <t>Итого по подстатье 240 240</t>
  </si>
  <si>
    <t>Итого по подстатье 240 330</t>
  </si>
  <si>
    <t>Итого по подстатье 240 250</t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</si>
  <si>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г. Тирасполь, в том числе проектные работы</t>
  </si>
  <si>
    <t>Государственная служба охраны Приднестровской Молдавской Республики</t>
  </si>
  <si>
    <t>Итого по подстатье 240 340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</si>
  <si>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</si>
  <si>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</si>
  <si>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</si>
  <si>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</si>
  <si>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Капитальный ремонт МОУ "Рыбницкая РСОШ № 8, г. Рыбница, ул. Севастопольская, 22</t>
  </si>
  <si>
    <t>Приобретение производственного оборудования и предметов для государственных предприятий (240 110)</t>
  </si>
  <si>
    <t>Итого по подстатье 240 110</t>
  </si>
  <si>
    <t>Приобретение не производственного оборудования и предметов длительного пользования для государственных учреждений (240 120)</t>
  </si>
  <si>
    <t>Итого по подстатье 240 120</t>
  </si>
  <si>
    <t>Завершение строительства специализированного учреждения МСКОУ № 2, ул. К. Либкнехта, 144а, г. Тирасполь (общестроительные и проектные работы)</t>
  </si>
  <si>
    <t xml:space="preserve">Реконструкция   автономной газовой котельной воспитательного учреждения, Каменский район, с. Александровка, в том числе проектные работы                                                 </t>
  </si>
  <si>
    <t>Строительство котельной в МОУ "Кременчугская школа" с. Кременчуг, в том числе проектные работы</t>
  </si>
  <si>
    <t>Создание Центрального Екатерининского парка по ул. 25 Октября (от ул. Шевченко до пер. Бочковского), в том числе проектные работы</t>
  </si>
  <si>
    <t>Капитальный ремонт ГУП ОК "Днестровские зори"</t>
  </si>
  <si>
    <t>Завершение строительства ГУ "Республиканский спортивно-реабилитационный восстановительный центр инвалидов", расположенный по адресу: г. Тирасполь, ул. Ленина, 1/3</t>
  </si>
  <si>
    <t>Капитальный ремонт Дубоссарской детской художественной школы</t>
  </si>
  <si>
    <t>Капитальные вложения в жилищное строительство (240 210)</t>
  </si>
  <si>
    <t>Итого по подстатье 240 210</t>
  </si>
  <si>
    <t xml:space="preserve">Государственная администрация г. Бендеры </t>
  </si>
  <si>
    <t>Строительство и обустройство детских игровых площадок</t>
  </si>
  <si>
    <t>Реконструкция кровли детского сада "Ивушка" с обустройством водосточной системы, в том числе проектные работы</t>
  </si>
  <si>
    <t>Государственная служба исполнения наказаний Министерства юстиции Приднестровской Молдавской Республики</t>
  </si>
  <si>
    <t>Строительство и обустройство детских игровых площадок.</t>
  </si>
  <si>
    <t>Строительство и обустройство детских игровых (совмещённых) площадок.</t>
  </si>
  <si>
    <t>Реконструкция Дома культуры с. Владимировка</t>
  </si>
  <si>
    <t>Капитальный ремонт ДК с. Терновка</t>
  </si>
  <si>
    <t>Приобретение  и модернизация подвижного состава для МУП "Бендерское троллейбусное управление" г. Бендеры</t>
  </si>
  <si>
    <t>Реконструкция гребной базы в г. Бендеры, в том числе проектные работы</t>
  </si>
  <si>
    <t xml:space="preserve">Государственная служба экологического контроля Приднестровской Молдавской Республики </t>
  </si>
  <si>
    <t>Подключение ГУ "Государственный заповедник "Ягорлык" к телекоммуникационным сетям</t>
  </si>
  <si>
    <t>Капитальные вложения в строительство производственных объектов"(240 220)</t>
  </si>
  <si>
    <t>Итого по подстатье 240 220</t>
  </si>
  <si>
    <t>Программа развития материально-технической базы</t>
  </si>
  <si>
    <t>Приобретение инвалидных колясок для инвалидов (статья 130 630)</t>
  </si>
  <si>
    <t>Итого по программе развития материально-технической базы</t>
  </si>
  <si>
    <t>Программа исполнения наказов избирателей</t>
  </si>
  <si>
    <t>Капитальный ремонт производственных объектов (240 320)</t>
  </si>
  <si>
    <t>Итого по подстатье 240 320</t>
  </si>
  <si>
    <t xml:space="preserve">Министерство сельского хозяйства и природных ресурсов Приднестровской Молдавской Республики </t>
  </si>
  <si>
    <t>Программа развития системы "Безопасный город"</t>
  </si>
  <si>
    <t>Приобретение прочих расходных материалов  и предметов снабжения (110 360)</t>
  </si>
  <si>
    <t>Приобретение оборудования для видеонаблюдения и предметов длительного пользования (240 120)</t>
  </si>
  <si>
    <t>Итого по подстатье (110 360)</t>
  </si>
  <si>
    <t>Итого по подстатье (240 120)</t>
  </si>
  <si>
    <t>Итого по программе развития системы "Безопасный город"</t>
  </si>
  <si>
    <t>Строительство и обустройство детских игровых (совмещённых) площадок</t>
  </si>
  <si>
    <t>Капитальный ремонт приемного отделения ГУ «Бендерская центральная городская больница» по адресу г.Бендеры, ул.Б.Восстания, 146 , в том числе проектные работы</t>
  </si>
  <si>
    <t>Капитальный ремонт кровли СВА п. Красное, по адресу ул. Рабочая,2а, в том числе проектные работы</t>
  </si>
  <si>
    <t>ИТОГО ПО ВСЕМ ПРОГРАММАМ</t>
  </si>
  <si>
    <t>Программа капитальных вложений налоговых органов</t>
  </si>
  <si>
    <t xml:space="preserve">Министерство финансов Приднестровской Молдавской Республики </t>
  </si>
  <si>
    <t>Капитальный ремонт поликлиники № 5  ГУ «Тираспольский клинический центр амбулаторно-поликлинической помощи» по адресу г. Тирасполь, ул. Шевченко, 81/10, в том числе проектные работы</t>
  </si>
  <si>
    <t>Капитальный ремонт филиала поликлиники № 6 ГУ «Тираспольский клинический центр амбулаторно-поликлинической помощи» по адресу г. Тирасполь, ул. Федько, 16  в том числе проектные работы</t>
  </si>
  <si>
    <t>Капитальный ремонт кровли лечебного корпуса ГУ «Бендерская центральная городская больница» по адресу г.Бендеры, ул.Б.Восстания, 146,  в том числе проектные работы</t>
  </si>
  <si>
    <t>Капитальный ремонт прачечной ГУ «Республиканская туберкулезная больница» по адресу г.Бендеры, ул.Б.Восстания, 148, в том числе проектные работы</t>
  </si>
  <si>
    <t>Капитальный ремонт кровли административного здания ГУ "Республиканский центр матери и ребенка" по адресу г.Тирасполь, пер. Днестровский, 3, в том числе проектные работы</t>
  </si>
  <si>
    <t xml:space="preserve">Капитальный ремонт кровли здания прачечной ГУ "Каменская центральная районная больница" по адресу г.Каменка, ул. Кирова, 300/2, в том числе проектные работы </t>
  </si>
  <si>
    <t xml:space="preserve">Капитальный ремонт МОУ  "Рыбницкая  РСОШ  № 3", г. Рыбница, ул. Ленина, 60, в том числе проектные работы </t>
  </si>
  <si>
    <t>Капитальный ремонт МОУ "Рыбницкая средняя общеобразовательная школа - интернат", г. Рыбница, ул. Маяковского, 41, в том числе проектные работы</t>
  </si>
  <si>
    <t>Капитальный ремонт прочих объектов (240 360)</t>
  </si>
  <si>
    <t>Реконструкция ГУ "Республиканский кожно-венерологический диспансер" по  адресу г. Тирасполь, ул. Восстания, 59, в том числе проектные работы</t>
  </si>
  <si>
    <t>Обустройство лифта в поликлинике ГУ "Слободзейская центральная районная больница" по адресу г.Слободзея, ул.Ленина, 98а, в том числе проектные работы</t>
  </si>
  <si>
    <t>Капитальный ремонт кровли здания СВА с.Суклея ГУ «Тираспольский клинический центр амбулаторно-поликлинической помощи» по адресу с.Суклея, ул.Гагарина, 69, в том числе проектные работы</t>
  </si>
  <si>
    <t xml:space="preserve">Капитальный ремонт инженерных сетей поликлиники № 2 ГУ «Бендерский центр амбулаторно-поликлинической помощи» по адресу г. Бендеры, ул. Калинина, 62, в том числе проектные работы и благоустройство территории </t>
  </si>
  <si>
    <t>Завершение капитального ремонта инфекционного отделения ГУ "Рыбницкая центральная районная больница"</t>
  </si>
  <si>
    <t>Капитальный ремонт кровли, отмостки СВА с.Незавертайловка, по адресу ул. Жукова, 32, в том числе проектные работы</t>
  </si>
  <si>
    <t>Капитальный ремонт кровли здания поликлиники ГУ «Дубоссарская центральная районная больница», по адресу г. Дубоссары, ул. Моргулец, 3а, в том числе проектные работы</t>
  </si>
  <si>
    <t>Реконструкция  приёмного отделения здания  ГУ "Республиканская клиническая больница" по ул. Мира, 33,  г. Тирасполь, с обеспечением подъезда машин скорой медицинской помощи, в том числе проектные работы</t>
  </si>
  <si>
    <t>Реконструкция инженерных сетей  ГУ "Республиканская клиническая больница" по ул. Мира, 33, г. Тирасполь, в том числе проектные работы</t>
  </si>
  <si>
    <t>Устройство бетонного покрытия на площадке Дома культуры п. Карманово</t>
  </si>
  <si>
    <t xml:space="preserve">Министерство экономического развития Приднестровской Молдавской Республики </t>
  </si>
  <si>
    <t>Поставка и монтаж оборудования очистного сооружения хозяйственно-бытовых сточных вод в с. Карманово Григориопольского района</t>
  </si>
  <si>
    <t>Поставка и монтаж оборудования очистного сооружения хозяйственно-бытовых сточных вод в с. Парканы Слободзейского района</t>
  </si>
  <si>
    <t>Поставка и монтаж оборудования очистного сооружения хозяйственно-бытовых сточных вод в с. Фрунзе Слободзейского района</t>
  </si>
  <si>
    <t>Подвод сетей теплоснабжения к зданию интерната МОУ ДО "Каменская СДЮШОР"</t>
  </si>
  <si>
    <t>Смета расходов Фонда капитальных вложений на 2019 год</t>
  </si>
  <si>
    <t>"О республиканском бюджете на 2019 год"</t>
  </si>
  <si>
    <t xml:space="preserve">Министерство здравоохранения Приднестровской Молдавской Республики 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</si>
  <si>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Республиканское бюро судебно-медицинских экспертиз, комиссии врачебной экспертизы жизнеспособности) (статья 110 350)</t>
  </si>
  <si>
    <t>Протезирование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</si>
  <si>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по протезированию льготной категории граждан (за исключением зубопротезирования) (статья 111 054)</t>
  </si>
  <si>
    <t>Строительство ФАП с. Гидирим  ГУ "Рыбницкая центральная районная больница", в том числе проектные работы</t>
  </si>
  <si>
    <t>Реконструкция канализационного коллектора, расположенного в г. Бендеры по ул. Котовского</t>
  </si>
  <si>
    <t>Приобретение оборудования и предметов длительного пользования (статья 240 120)</t>
  </si>
  <si>
    <t xml:space="preserve">Государственная служба по культуре и историческому наследию Приднестровской Молдавской Республики </t>
  </si>
  <si>
    <t>1.</t>
  </si>
  <si>
    <t>Приобретение оборудования и предметов длительного пользования, программного обеспечения</t>
  </si>
  <si>
    <t>Капитальный ремонт административных зданий (240 340)</t>
  </si>
  <si>
    <t>2.</t>
  </si>
  <si>
    <t xml:space="preserve">Государственная администрация г. Тирасполя и г. Днестровска </t>
  </si>
  <si>
    <t>Приобретение технологического оборудования (подъёмник стреловой самоходный ППС-12.8.5.Э (АП-7М)) для  МУП "Тираспольское троллейбусное управление" им.И.А.Добросоцкого в г. Тирасполе</t>
  </si>
  <si>
    <t>Приобретение жилья для инвалидов войны - защитников Приднестровья  на территории Приднестровской Молдавской Республики</t>
  </si>
  <si>
    <t xml:space="preserve">Продление (строительство) троллейбусной линии на микрорайон "Солнечный" по ул. 40 лет Победы - ул.Мацнева - ул.Ленинградская в г. Бендеры, в том числе проектные работы </t>
  </si>
  <si>
    <t>Реконструкция   здания, лит. А, на территории ГУ "Григориопольская центральная районная больница" по ул. Урицкого, 73а,       г. Григориополь, в том числе капитальный ремонт внутрибольничных дорог, проектные работы</t>
  </si>
  <si>
    <t>Реконструкция ГУ "Тираспольский клинический центр амбулаторно-поликлинической помощи" по ул.Свердлова,50, г. Тирасполь (обустройство шахты и монтаж лифта)</t>
  </si>
  <si>
    <t>Реконструкция здания пищеблока ГУ «Республиканская туберкулезная больница» по адресу г.Бендеры, ул.Б.Восстания, 148,  в том числе проектные работы</t>
  </si>
  <si>
    <r>
      <t xml:space="preserve">Реконструкция   здания,  лит. 3Б, на территории ГУ "Григориопольская центральная районная больница" под размещение педиатрического отделения на первом этаже по ул. Урицкого, 73а,  г. Григориополь, в том числе проектные работы </t>
    </r>
    <r>
      <rPr>
        <b/>
        <i/>
        <sz val="11"/>
        <rFont val="Times New Roman"/>
        <family val="1"/>
        <charset val="204"/>
      </rPr>
      <t>(кредиторская задолженность за 2018год)</t>
    </r>
  </si>
  <si>
    <t>Реконструкция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</si>
  <si>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>Создание сквера "Солнечный", г. Тирасполь, ул.Милева</t>
  </si>
  <si>
    <t>Строительство лицея-интерната на базе МОУ "Тираспольская средняя общеобразовательная школа № 4"</t>
  </si>
  <si>
    <t>Создание  парка имени  Александра Невского на территории исторического военно-мемориального комплекса "Бендерская крепость", и реконструкция исторического военно-мемориального  комплекса "Бендерская крепость" ГУП "ИВМК "Бендерская крепость" МВД ПМР (новое строительство), в том числе проектные работы</t>
  </si>
  <si>
    <t>Государственная администрация Слободзейского района и г. Слободзеи</t>
  </si>
  <si>
    <t>Государственная администрация Григориопольского района и г. Григориополя</t>
  </si>
  <si>
    <t>Государственная администрация  Рыбницкого района и г. Рыбницы</t>
  </si>
  <si>
    <t>Реконструкция совмещенной рулонной кровли 5-этажного учебного корпуса ГОУ ВПО "Приднестровский государственный институт искусств", расположенного по адресу г. Тирасполь, ул. Свердлова,19 (литер А2)</t>
  </si>
  <si>
    <t>Реконструкция здания Главного штаба (надстройка 4-го этажа, устройство отдельно стоящей мачты для антены связи), строительство КПП и караульного помещения (общестроительные, проектные работы и благоустройство)</t>
  </si>
  <si>
    <t>Строительство хранилища техники в военном городке №17,  г. Бендеры</t>
  </si>
  <si>
    <t>Строительство ПТОРа в военном городке №17, г. Бендеры</t>
  </si>
  <si>
    <t>Строительство газовой котельной в военном городке № 17, г. Бендеры</t>
  </si>
  <si>
    <t>Строительство 2-этажной казармы на 200 человек, в том числе инженерно-геологические изыскания, топографическая съёмка, проектные работы</t>
  </si>
  <si>
    <t>Администрация Президента Приднестровской Молдавской Республики</t>
  </si>
  <si>
    <t xml:space="preserve">Строительство дороги от ул. К. Либкнехта до корпуса № 1 Администрации Президента, расположенного по адресу г. Тирасполь, ул. К. Маркса, 187. Участок № 2. Территория Администрации Президента 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</si>
  <si>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 Григориопольский район, пос. Глиное, ул. Микояна, 61,  в том числе проектные работы</t>
  </si>
  <si>
    <t>Реконструкция   автономной газовой котельной  Учреждения исполнения наказаний № 2,  г.Тирасполь,  ул. Гребеницкий проезд,18, в том числе проектные работы</t>
  </si>
  <si>
    <t>Реконструкция   автономной газовой котельной  Учреждения исполнения наказаний № 3,  г.Тирасполь,  ул. Лазо, 7, в том числе проектные работы</t>
  </si>
  <si>
    <t>Реконструкция   автономной газовой котельной женского участка ЛТП ЦМПиСР ГСИН МЮ ПМР, Слободзейский район, с.Карагаш,  ул. Ленина, 56а, в том числе проектные работы</t>
  </si>
  <si>
    <t>Реконструкция   автономной газовой котельной  Учреждения исполнения наказаний №1, здание банно-прачечного комбината, Григориопольский район , с.Глиное,  ул. Микояна, 60, в том числе проектные работы</t>
  </si>
  <si>
    <t>Реконструкция наружных сетей электроснабжения 10 кВТ и 04 кВт и перенос подстанции в военном городке № 11, г. Рыбница</t>
  </si>
  <si>
    <t>Капитальный ремонт фасада педиатрического стационара ГУ «Бендерский центр матери и ребенка» по адресу г.Бендеры,           ул. Протягайловская, 6, в том числе проектные работы</t>
  </si>
  <si>
    <t>Капитальный ремонт  СВА по адресу с. Карагаш, ул. Фрунзе, 129а</t>
  </si>
  <si>
    <t>Капитальный ремонт инженерных сетей ГУ"Слободзейская центральная районная больница", по адресу г. Слободзея,                 пер. Больничный,1, в том числе проектные работы</t>
  </si>
  <si>
    <t>Капитальный ремонт кровли лечебного корпуса педиатрического стационара ГУ "Рыбницкая центральная районная больница" по адресу г. Рыбница, ул Вальченко, 69</t>
  </si>
  <si>
    <t>Капитальный ремонт ГУ "Республиканский центр матери и ребёнка", г. Тирасполь, ул. 1 Мая, 58, в том числе проектные работы</t>
  </si>
  <si>
    <t xml:space="preserve">Капитальный ремонт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 </t>
  </si>
  <si>
    <t>Капитальный ремонт ГОУ "Попенкская школа-интернат для детей-сирот и детей, оставшихся без попечения родителей",  Рыбницкий район, с. Попенки</t>
  </si>
  <si>
    <t>Капитальный ремонт ГУ "Республиканский специализированный дом ребёнка", г. Тирасполь, ул. 1 Мая, 26</t>
  </si>
  <si>
    <t>Капитальный ремонт кровли в  государственном образовательном учреждении среднего профессионального образования "Тираспольский аграрно-технический колледж им. М.В. Фрунзе"</t>
  </si>
  <si>
    <t>Капитальный ремонт объекта ГОУ "Республиканский кадетский корпус им. светлейшего князя Г.А. Потёмкина-Таврического"</t>
  </si>
  <si>
    <t>Капитальный ремонт по объекту: бассейн "Дельфин" по ул. Горького,9а,  в том числе проектные работы</t>
  </si>
  <si>
    <t>Капитальный ремонт по объекту: МОУ "Бендерская гимназия № 1", расположенного в г. Бендеры, ул. Шестакова, 27</t>
  </si>
  <si>
    <t>Капитальный ремонт по объекту: МОУ "БСОШ № 20", с. Гиска, ул. Ленина, 130</t>
  </si>
  <si>
    <t>Капитальный ремонт по объекту: МОУ "БДС № 43", ул. 40 лет Победы, 41</t>
  </si>
  <si>
    <t>Капитальный ремонт по объекту: МОУ "БДС № 25", ул. Космонавтов, 33</t>
  </si>
  <si>
    <t>Капитальный ремонт по объекту: МОУ "БДС № 14", ул. Коммунистическая, 193</t>
  </si>
  <si>
    <t>Государственная администрация Слобоздейского района и г. Слободзеи</t>
  </si>
  <si>
    <t>Капитальный ремонт объекта: Дом культуры с. Малаешты Григорипольского района, в том числе проектные работы</t>
  </si>
  <si>
    <t>Капитальный ремонт объекта: детский сад "Сказка", г. Григориополь</t>
  </si>
  <si>
    <t>Капитальный ремонт объекта: МОУ «Григориопольская общеобразовательная средняя школа № 2 им. А. Стоева с лицейскими классами»</t>
  </si>
  <si>
    <t>Капитальный ремонт объекта: детский сад "Семецветик" с. Шипка</t>
  </si>
  <si>
    <t>Капитальный ремонт объекта: Дом культуры с. Катериновка, в том числе проектные работы</t>
  </si>
  <si>
    <t>Капитальный ремонт здания интерната, расположенного в г. Каменке, ул. Кирова, 59а</t>
  </si>
  <si>
    <t>Капитальный ремонт по объекту МОУ ДО "Каменский  ДДЮТ", г. Каменка, ул  Ленина, 24</t>
  </si>
  <si>
    <t>Государственная администрация г. Тирасполя и г. Днестровска</t>
  </si>
  <si>
    <t xml:space="preserve">      Итого по 240340</t>
  </si>
  <si>
    <t>Расширение маршрутной сети городского электротранспорта, проектирование и строительство троллейбусной линии по                                    ул. Юности к ТЦ "Галион" в г. Тирасполе МУП "Тираспольское троллейбусное управление" им. И. А. Добросоцкого</t>
  </si>
  <si>
    <t>Завершение работ по реконструкции  помещения в здании,расположенном по адресу г. Бендеры, ул. Первомайская,49, с целью создания центра спортивной подготовки для людей с ограниченными физическими возможностями, в том числе проектные работы</t>
  </si>
  <si>
    <t>Аркада-реконструкция центральной части г. Слободзеи, в том числе проектные работы</t>
  </si>
  <si>
    <t>Реконструкция   автономной газовой котельной войсковой части 2102 ВВ МЮ ПМР (3-я рота), Григориопольский район, с.Глиное,  ул. Микояна,60, в том числе проектные работы</t>
  </si>
  <si>
    <t>Строительтво наружных теплосетей и монтаж внутридомовых инженерных сетей отопления в военном городке № 20,                               г. Тирасполь</t>
  </si>
  <si>
    <t>Капитальный ремонт Дубоссарской русской средней общеобразовательной школы № 4</t>
  </si>
  <si>
    <t>Устройство покрытия строевого плаца на территории ГОУ "РКК им. светлейшего князя Г.А. Потемкина-Таврического" МВД ПМР</t>
  </si>
  <si>
    <t xml:space="preserve">Капитальный ремонт по объекту: МОУ "Теоретический лицей" по ул. Советской, 66 </t>
  </si>
  <si>
    <t>Капитальный ремонт здания Тираспольского городского суда, расположенного по адресу г. Тирасполь, ул. Ленина, 26</t>
  </si>
  <si>
    <t>Капитальный ремонт здания Бендерского городского суда, расположенного по адресу г. Бендеры, ул. Пушкина, 50</t>
  </si>
  <si>
    <t>Капитальный ремонт здания Григориопольского районного суда,  расположенного по адресу г. Григориополь, ул. Дзержинского, 34</t>
  </si>
  <si>
    <t>Капитальный ремонт здания  суда г. Дубоссары и Дубоссарского района, расположенного по адресу г. Дубоссары, ул. Ленина, 136</t>
  </si>
  <si>
    <t>Капитальный ремонт здания суда г. Рыбницы и Рыбницкого района, расположенного по адресу г. Рыбница, ул. Ленина, 1а</t>
  </si>
  <si>
    <t>Капитальный ремонт в административном здании Верховного суда ПМР, расположенного по адресу г. Тирасполь, ул. Юности, 29</t>
  </si>
  <si>
    <t>Капитальный ремонт здания Арбитражного суда, расположенного по адресу г. Тирасполь, ул. Ленина, 1/2</t>
  </si>
  <si>
    <t xml:space="preserve">Сравнительная таблица </t>
  </si>
  <si>
    <t>Текущая редакция</t>
  </si>
  <si>
    <t>Предлагаемая редакция</t>
  </si>
  <si>
    <t>Приобретение нового специализированного автотранспортного средства (модель - машина аварийная АТ-70 М-041-ГАЗон Некст C41R13) МУП "Тираспольское троллейбусное управление имени И.А.Добросоцкого в г. Тирасполь</t>
  </si>
  <si>
    <t>Приобретение 3-х (трех) автобусов (не менее 8, 16,24 мест)</t>
  </si>
  <si>
    <r>
      <t>Завершение строительства ГУ "Республиканский спортивно-реабилитационный восстановительный центр инвалидов", расположенный по адресу: г. Тирасполь, ул. Ленина, 1/3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</si>
  <si>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r>
      <t xml:space="preserve">Строительство лицея-интерната на базе МОУ "Тираспольская средняя общеобразовательная школа № 4" 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</si>
  <si>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t>Строительство бельведера-колоннады (ансамбль строений парадного въезда в г. Тирасполь со стороны г. Бендеры)</t>
  </si>
  <si>
    <t>Устройство  покрытия на площадке Дома культуры п. Карманово</t>
  </si>
  <si>
    <t>Поставка и монтаж оборудования очистного сооружения хозяйственно-бытовых сточных вод  п. Маяк Григориопольского района</t>
  </si>
  <si>
    <t>Капитальный ремонт санузлов ГУ "Григориопольская центральная больница", расположенных по адресам: г. Григориополь, ул. Дзержинского,34 и г. Григориополь, ул. Урицкого,73а</t>
  </si>
  <si>
    <t>Капитальный ремонт кровли хранилища техники в военном городке №17 г. Бендеры</t>
  </si>
  <si>
    <t xml:space="preserve"> Капитальный ремонт ГОУ "Бендерская специальная коррекционная школа-интернат IV,VII видов" г. Бендеры, ул 12 Октября 81/В</t>
  </si>
  <si>
    <t>Государственная администрация г. Тирасполь и г. Днестровск</t>
  </si>
  <si>
    <t>Государственная администрация Григориопольского района и г. Григориополь</t>
  </si>
  <si>
    <t>Государственная администрация Каменского района и г. Каменка</t>
  </si>
  <si>
    <t>Государственная администрация  Рыбницкого района и г. Рыбница</t>
  </si>
  <si>
    <t>Арбитражный суд Приднестровской Молдавской Республики</t>
  </si>
  <si>
    <t>Верховный суд Приднестровской Молдавской Республики</t>
  </si>
  <si>
    <t>Приобретение непроизводственного оборудования и предметов длительного пользования для государственных учреждений (240 120)</t>
  </si>
  <si>
    <t>Строительтво наружных теплосетей и монтаж внутридомовых инженерных сетей отопления в военном городке № 20,г. Тирасполь</t>
  </si>
  <si>
    <t>Реконструкция   автономной газовой котельной центрального органа уголовно-исполнительной системы, г.Тирасполь, ул. Мира,50, корп. 3074</t>
  </si>
  <si>
    <t>Реконструкция   автономной газовой котельной центрального органа уголовно-исполнительной системы, г.Тирасполь,   ул. Мира,50, корп. 3074</t>
  </si>
  <si>
    <t>Устройство покрытия территории ГОУ ВПО "Приднестровский государственный институт искусств"</t>
  </si>
  <si>
    <t>Строительство хлораторной станции на территории ГУ "Республиканская туберкулёзная больница" по адресу г. Бендеры,  ул. Б.Восстания, 148, в том числе проектные работы</t>
  </si>
  <si>
    <t xml:space="preserve">Государственная администрация г. Тирасполь и г. Днестровска </t>
  </si>
  <si>
    <t xml:space="preserve">Счетная палата Приднестровской Молдавской Республики </t>
  </si>
  <si>
    <t>Реконструкция  котельной с заменой котлов, по адресу г. Тирасполь, ул . Ленина,1/2</t>
  </si>
  <si>
    <t xml:space="preserve">Следственный комитет Приднестровской Молдавской Республики </t>
  </si>
  <si>
    <r>
      <t xml:space="preserve">Строительство газовой котельной в военном городке № 17, г. Бендеры, </t>
    </r>
    <r>
      <rPr>
        <sz val="11"/>
        <color rgb="FFFF0000"/>
        <rFont val="Times New Roman"/>
        <family val="1"/>
        <charset val="204"/>
      </rPr>
      <t>в том числе проектные работы</t>
    </r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</si>
  <si>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</si>
  <si>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</si>
  <si>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 xml:space="preserve">Приобретение материалов для выполнения капитального ремонта административного здания МГБ г.Тирасполь, ул. Манойлова, 35 </t>
  </si>
  <si>
    <t xml:space="preserve">Приобретение материалов для выполнения капитального ремонта помещений штаба казармы № 1, казармы № 2 в/ч 4043 расположенных  в г. Тирасполь, ул. Шевченко, 95/7 </t>
  </si>
  <si>
    <t>Итого по подстатье 110 360</t>
  </si>
  <si>
    <r>
      <t>Капитальный ремонт административного здания МГБ, г.Тирасполь, ул. Шутова, 7,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</si>
  <si>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t>Приобретение материалов для строительства хранилища техники в Военном городке №17  г. Бендеры</t>
  </si>
  <si>
    <t>Приобретение материалов для строительства ПТОРа в Военном городке №17  г. Бендеры</t>
  </si>
  <si>
    <t>Реконструкция здания Главного штаба (надстройка 4-го этажа, устройство отдельно стоящей мачты для антенны связи), строительство КПП и караульного помещения (общестроительные, проектные работы и благоустройство)</t>
  </si>
  <si>
    <r>
      <rPr>
        <sz val="11"/>
        <color rgb="FFFF0000"/>
        <rFont val="Times New Roman"/>
        <family val="1"/>
        <charset val="204"/>
      </rPr>
      <t xml:space="preserve">Строительство нового здания </t>
    </r>
    <r>
      <rPr>
        <sz val="11"/>
        <rFont val="Times New Roman"/>
        <family val="1"/>
        <charset val="204"/>
      </rPr>
      <t>для МУ "Центр социально-психологической реабилитации детей с ОПЖ", г. Дубоссары, в том числе проектные работы</t>
    </r>
  </si>
  <si>
    <r>
      <t>Реконструкция канализационного</t>
    </r>
    <r>
      <rPr>
        <sz val="11"/>
        <color rgb="FFFF0000"/>
        <rFont val="Times New Roman"/>
        <family val="1"/>
        <charset val="204"/>
      </rPr>
      <t xml:space="preserve"> и ливневого коллекторов</t>
    </r>
    <r>
      <rPr>
        <sz val="11"/>
        <color indexed="8"/>
        <rFont val="Times New Roman"/>
        <family val="1"/>
        <charset val="204"/>
      </rPr>
      <t xml:space="preserve">, расположенных в г. Бендеры по </t>
    </r>
    <r>
      <rPr>
        <sz val="11"/>
        <color rgb="FFFF0000"/>
        <rFont val="Times New Roman"/>
        <family val="1"/>
        <charset val="204"/>
      </rPr>
      <t>ул. Лазо, ул.Ленина</t>
    </r>
  </si>
  <si>
    <r>
      <t>Капитальный ремонт Дубоссарской детской художественной школы, в том числе проектные работы,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</si>
  <si>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r>
      <t xml:space="preserve">Капитальный ремонт Дубоссарской русской средней общеобразовательной школы № 4, </t>
    </r>
    <r>
      <rPr>
        <sz val="11"/>
        <color rgb="FFFF0000"/>
        <rFont val="Times New Roman"/>
        <family val="1"/>
        <charset val="204"/>
      </rPr>
      <t>в том числе проектные работы</t>
    </r>
  </si>
  <si>
    <t xml:space="preserve">Капитальный ремонт актового зала, коридора, фойе и санузлов 6 этажа  здания Следственного комитета ПМР, расположенного по адресу: г. Тирасполь, пер. 8 Марта д.3 </t>
  </si>
  <si>
    <r>
      <t>Капитальный ремонт здания Бендерского городского суда, расположенного по адресу г. Бендеры, ул. Пушкина, 50,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</si>
  <si>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r>
      <t>Капитальный ремонт объекта: детский сад "Семецветик" с. Шипка,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</si>
  <si>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t>Газификация домов малоимущих членов ОО «Республиканский союз защитников ПМР» проживающих в сельской местности</t>
  </si>
  <si>
    <t>Прокладка сетей водоснабжения в с. Ержово, Рыбницкого района</t>
  </si>
  <si>
    <t>Теплоснабжение здания Дома культуры с. Подойма Каменский район</t>
  </si>
  <si>
    <r>
      <t xml:space="preserve">Капитальный ремонт здания Григориопольского районного суда,  расположенного по адресу г. Григориополь, ул. Дзержинского, 34, 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</si>
  <si>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r>
      <t xml:space="preserve">Капитальный ремонт здания  суда г. Дубоссары и Дубоссарского района, расположенного по адресу г. Дубоссары, ул. Ленина, 136  </t>
    </r>
    <r>
      <rPr>
        <sz val="11"/>
        <color rgb="FFFF0000"/>
        <rFont val="Times New Roman"/>
        <family val="1"/>
        <charset val="204"/>
      </rPr>
      <t>в том числе проектные работы</t>
    </r>
  </si>
  <si>
    <r>
      <t xml:space="preserve">Реконструкция ГУ "Республиканский кожно-венерологический диспансер" по  адресу г. Тирасполь, ул. Восстания, </t>
    </r>
    <r>
      <rPr>
        <sz val="11"/>
        <color rgb="FFFF0000"/>
        <rFont val="Times New Roman"/>
        <family val="1"/>
        <charset val="204"/>
      </rPr>
      <t>57/1</t>
    </r>
    <r>
      <rPr>
        <sz val="11"/>
        <rFont val="Times New Roman"/>
        <family val="1"/>
        <charset val="204"/>
      </rPr>
      <t>, в том числе проектные работы</t>
    </r>
  </si>
  <si>
    <t>Капитальный ремонт по объекту МОУ ДО "Каменская детская художественная школа", г. Каменка, ул. Ленина,1</t>
  </si>
  <si>
    <t>Капитальный ремонт кровли здания Следственного комитета Приднестровской Молдавской Республики расположенного по адресу: г. Тирасполь, пер. 8 Марта д.3</t>
  </si>
  <si>
    <t>Капитальный ремонт кровель и монтаж водосточных систем многоквартирных жилых домов в г. Дубоссары , пострадавших вследствие  стихийного бедствия</t>
  </si>
  <si>
    <t>Капитальный ремонт административного здания, расположенного по адресу г.Тирасполь ул. Советская,81а</t>
  </si>
  <si>
    <t>Капитальный ремонт помещений на городском стадионе г. Днестровск</t>
  </si>
  <si>
    <t>Капитальный ремонт мягкой кровли учебных корпусов "Б" и "Г" ГОУ "Республиканский молдавский-теоритический лицей-комплекс", г. Тирасполь</t>
  </si>
  <si>
    <t xml:space="preserve">к Приложению №5 к проекту закона Приднестровской Молдавской Республики </t>
  </si>
  <si>
    <t xml:space="preserve">"О внесении изменений в Закон Приднестровской Молдавской Республики </t>
  </si>
  <si>
    <t>Государственная служба средств массовой информации Приднестровской Молдавской Республики</t>
  </si>
  <si>
    <t xml:space="preserve">Приобретение  монтажного оборудования, оборудования для сохранения архивов, съемочного оборудования и оборудования АСБ (аппаратно-студийного блока) для ГУ «Приднестровская Государственная Телерадиокомпания» </t>
  </si>
  <si>
    <t xml:space="preserve">Приобретение комплектующих для  монтажного оборудования, оборудования для сохранения архивов, съемочного оборудования и оборудования АСБ (аппаратно-студийного блока) для ГУ «Приднестровская Государственная Телерадиокомпания» </t>
  </si>
  <si>
    <t>Строительство навесов и смотровой ямы для служебного автотранспорта по адресу: г. Тирасполь, пер. 8 Марта, д.3, подпорной стены между территориями Государственной администрации г. Тирасполя и г. Днестровск и Следственным комитетом ПМР</t>
  </si>
  <si>
    <t>Завершение строительства учебного блока для отделения хореографии в детской школе  искусств п. Первомайск</t>
  </si>
  <si>
    <t>Капитальный ремонт здания ГУ «Дубоссарская центральная районная больница» (замена оконных блоков), по адресу г. Дубоссары, ул.Фрунзе, 46</t>
  </si>
  <si>
    <t xml:space="preserve">Капитальный ремонт административных помещений 6 этажа и лестничного марша здания Следственного комитета ПМР, расположенного по адресу: г. Тирасполь, пер. 8 Марта д.3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</si>
</sst>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Calibri"/>
      <family val="2"/>
      <charset val="204"/>
    </font>
    <font>
      <sz val="13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u/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323">
    <xf numFmtId="0" fontId="0" fillId="0" borderId="0" xfId="0"/>
    <xf numFmtId="0" fontId="15" fillId="0" borderId="43" xfId="0" applyFont="1" applyFill="1" applyBorder="1" applyAlignment="1">
      <alignment horizontal="center" vertical="center"/>
    </xf>
    <xf numFmtId="3" fontId="15" fillId="0" borderId="3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1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right"/>
    </xf>
    <xf numFmtId="0" fontId="2" fillId="0" borderId="0" xfId="0" applyFont="1" applyFill="1"/>
    <xf numFmtId="0" fontId="8" fillId="0" borderId="0" xfId="0" applyFont="1" applyFill="1"/>
    <xf numFmtId="0" fontId="1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3" fontId="3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4" fontId="7" fillId="0" borderId="9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3" fillId="0" borderId="9" xfId="0" applyFont="1" applyFill="1" applyBorder="1"/>
    <xf numFmtId="0" fontId="1" fillId="0" borderId="9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0" fontId="7" fillId="0" borderId="22" xfId="0" applyFont="1" applyFill="1" applyBorder="1"/>
    <xf numFmtId="3" fontId="1" fillId="0" borderId="8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 vertical="center"/>
    </xf>
    <xf numFmtId="0" fontId="3" fillId="0" borderId="32" xfId="0" applyFont="1" applyFill="1" applyBorder="1"/>
    <xf numFmtId="3" fontId="3" fillId="0" borderId="29" xfId="0" applyNumberFormat="1" applyFont="1" applyFill="1" applyBorder="1" applyAlignment="1">
      <alignment horizontal="right"/>
    </xf>
    <xf numFmtId="0" fontId="3" fillId="0" borderId="33" xfId="0" applyFont="1" applyFill="1" applyBorder="1"/>
    <xf numFmtId="3" fontId="3" fillId="0" borderId="8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vertical="center"/>
    </xf>
    <xf numFmtId="0" fontId="2" fillId="0" borderId="35" xfId="0" applyFont="1" applyFill="1" applyBorder="1"/>
    <xf numFmtId="3" fontId="2" fillId="0" borderId="31" xfId="0" applyNumberFormat="1" applyFont="1" applyFill="1" applyBorder="1" applyAlignment="1">
      <alignment horizontal="right"/>
    </xf>
    <xf numFmtId="0" fontId="2" fillId="0" borderId="36" xfId="0" applyFont="1" applyFill="1" applyBorder="1"/>
    <xf numFmtId="3" fontId="2" fillId="0" borderId="29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center"/>
    </xf>
    <xf numFmtId="0" fontId="11" fillId="0" borderId="11" xfId="0" applyFont="1" applyFill="1" applyBorder="1"/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20" fillId="0" borderId="8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3" fontId="15" fillId="0" borderId="9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vertical="top" wrapText="1"/>
    </xf>
    <xf numFmtId="0" fontId="22" fillId="0" borderId="22" xfId="0" applyFont="1" applyFill="1" applyBorder="1" applyAlignment="1">
      <alignment vertical="top" wrapText="1"/>
    </xf>
    <xf numFmtId="3" fontId="20" fillId="0" borderId="42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wrapText="1"/>
    </xf>
    <xf numFmtId="3" fontId="20" fillId="0" borderId="30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top" wrapText="1"/>
    </xf>
    <xf numFmtId="3" fontId="20" fillId="0" borderId="29" xfId="0" applyNumberFormat="1" applyFont="1" applyFill="1" applyBorder="1" applyAlignment="1">
      <alignment horizontal="righ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3" fontId="16" fillId="0" borderId="9" xfId="0" applyNumberFormat="1" applyFont="1" applyFill="1" applyBorder="1" applyAlignment="1">
      <alignment horizontal="right" vertical="center"/>
    </xf>
    <xf numFmtId="0" fontId="15" fillId="0" borderId="5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3" fillId="0" borderId="27" xfId="0" applyFont="1" applyFill="1" applyBorder="1" applyAlignment="1">
      <alignment horizontal="left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5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  <xf numFmtId="0" fontId="28" fillId="0" borderId="33" xfId="0" applyFont="1" applyFill="1" applyBorder="1" applyAlignment="1">
      <alignment horizontal="left" vertical="center" wrapText="1"/>
    </xf>
    <xf numFmtId="4" fontId="24" fillId="0" borderId="33" xfId="0" applyNumberFormat="1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3" fontId="1" fillId="0" borderId="41" xfId="0" applyNumberFormat="1" applyFont="1" applyFill="1" applyBorder="1" applyAlignment="1">
      <alignment horizontal="right" vertical="center"/>
    </xf>
    <xf numFmtId="3" fontId="1" fillId="0" borderId="41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0" fillId="0" borderId="5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25" fillId="0" borderId="8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/>
    </xf>
    <xf numFmtId="3" fontId="22" fillId="0" borderId="8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right" vertical="center"/>
    </xf>
    <xf numFmtId="3" fontId="20" fillId="0" borderId="30" xfId="0" applyNumberFormat="1" applyFont="1" applyFill="1" applyBorder="1" applyAlignment="1">
      <alignment horizontal="right" vertical="center"/>
    </xf>
    <xf numFmtId="0" fontId="22" fillId="0" borderId="9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29" fillId="0" borderId="38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0"/>
  <sheetViews>
    <sheetView tabSelected="1" zoomScale="90" zoomScaleNormal="90" zoomScaleSheetLayoutView="85" workbookViewId="0">
      <pane ySplit="9" topLeftCell="A325" activePane="bottomLeft" state="frozen"/>
      <selection pane="bottomLeft" activeCell="F350" sqref="A1:F350"/>
    </sheetView>
  </sheetViews>
  <sheetFormatPr defaultColWidth="8.85546875" defaultRowHeight="15.75" x14ac:dyDescent="0.25"/>
  <cols>
    <col min="1" max="1" width="4" style="11" customWidth="1"/>
    <col min="2" max="2" width="72.85546875" style="13" customWidth="1"/>
    <col min="3" max="3" width="13.7109375" style="125" customWidth="1"/>
    <col min="4" max="4" width="4" style="11" customWidth="1"/>
    <col min="5" max="5" width="71.5703125" style="13" customWidth="1"/>
    <col min="6" max="6" width="13.42578125" style="125" customWidth="1"/>
    <col min="7" max="7" width="11.42578125" style="13" customWidth="1"/>
    <col min="8" max="8" width="15.42578125" style="13" customWidth="1"/>
    <col min="9" max="16384" width="8.85546875" style="13"/>
  </cols>
  <sheetData>
    <row r="1" spans="1:6" s="10" customFormat="1" ht="15" x14ac:dyDescent="0.25">
      <c r="A1" s="299" t="s">
        <v>205</v>
      </c>
      <c r="B1" s="299"/>
      <c r="C1" s="299"/>
      <c r="D1" s="299"/>
      <c r="E1" s="299"/>
      <c r="F1" s="299"/>
    </row>
    <row r="2" spans="1:6" s="10" customFormat="1" ht="15" x14ac:dyDescent="0.25">
      <c r="A2" s="299" t="s">
        <v>263</v>
      </c>
      <c r="B2" s="299"/>
      <c r="C2" s="299"/>
      <c r="D2" s="299"/>
      <c r="E2" s="299"/>
      <c r="F2" s="299"/>
    </row>
    <row r="3" spans="1:6" s="10" customFormat="1" ht="15" x14ac:dyDescent="0.25">
      <c r="A3" s="299" t="s">
        <v>264</v>
      </c>
      <c r="B3" s="299"/>
      <c r="C3" s="299"/>
      <c r="D3" s="299"/>
      <c r="E3" s="299"/>
      <c r="F3" s="299"/>
    </row>
    <row r="4" spans="1:6" s="10" customFormat="1" ht="15" x14ac:dyDescent="0.25">
      <c r="A4" s="299" t="s">
        <v>122</v>
      </c>
      <c r="B4" s="299"/>
      <c r="C4" s="299"/>
      <c r="D4" s="299"/>
      <c r="E4" s="299"/>
      <c r="F4" s="299"/>
    </row>
    <row r="5" spans="1:6" s="10" customFormat="1" x14ac:dyDescent="0.25">
      <c r="A5" s="11"/>
      <c r="C5" s="12"/>
      <c r="D5" s="11"/>
      <c r="F5" s="12"/>
    </row>
    <row r="6" spans="1:6" ht="15.75" customHeight="1" x14ac:dyDescent="0.25">
      <c r="A6" s="275" t="s">
        <v>121</v>
      </c>
      <c r="B6" s="275"/>
      <c r="C6" s="275"/>
      <c r="D6" s="275"/>
      <c r="E6" s="275"/>
      <c r="F6" s="275"/>
    </row>
    <row r="7" spans="1:6" ht="15.75" customHeight="1" thickBot="1" x14ac:dyDescent="0.3">
      <c r="A7" s="126"/>
      <c r="B7" s="126"/>
      <c r="C7" s="126"/>
      <c r="D7" s="126"/>
      <c r="E7" s="126"/>
      <c r="F7" s="126"/>
    </row>
    <row r="8" spans="1:6" ht="16.5" thickBot="1" x14ac:dyDescent="0.3">
      <c r="A8" s="306" t="s">
        <v>206</v>
      </c>
      <c r="B8" s="307"/>
      <c r="C8" s="307"/>
      <c r="D8" s="307" t="s">
        <v>207</v>
      </c>
      <c r="E8" s="307"/>
      <c r="F8" s="312"/>
    </row>
    <row r="9" spans="1:6" ht="26.25" thickBot="1" x14ac:dyDescent="0.3">
      <c r="A9" s="209" t="s">
        <v>15</v>
      </c>
      <c r="B9" s="210" t="s">
        <v>16</v>
      </c>
      <c r="C9" s="18" t="s">
        <v>17</v>
      </c>
      <c r="D9" s="209" t="s">
        <v>15</v>
      </c>
      <c r="E9" s="210" t="s">
        <v>16</v>
      </c>
      <c r="F9" s="18" t="s">
        <v>17</v>
      </c>
    </row>
    <row r="10" spans="1:6" ht="6" customHeight="1" thickBot="1" x14ac:dyDescent="0.3">
      <c r="A10" s="19"/>
      <c r="B10" s="20"/>
      <c r="C10" s="21"/>
      <c r="D10" s="19"/>
      <c r="E10" s="20"/>
      <c r="F10" s="21"/>
    </row>
    <row r="11" spans="1:6" ht="17.25" thickBot="1" x14ac:dyDescent="0.3">
      <c r="A11" s="309" t="s">
        <v>18</v>
      </c>
      <c r="B11" s="310"/>
      <c r="C11" s="311"/>
      <c r="D11" s="309"/>
      <c r="E11" s="310"/>
      <c r="F11" s="311"/>
    </row>
    <row r="12" spans="1:6" ht="15.75" customHeight="1" x14ac:dyDescent="0.25">
      <c r="A12" s="237" t="s">
        <v>51</v>
      </c>
      <c r="B12" s="238"/>
      <c r="C12" s="238"/>
      <c r="D12" s="238"/>
      <c r="E12" s="238"/>
      <c r="F12" s="239"/>
    </row>
    <row r="13" spans="1:6" ht="15.75" customHeight="1" x14ac:dyDescent="0.25">
      <c r="A13" s="243" t="s">
        <v>135</v>
      </c>
      <c r="B13" s="244"/>
      <c r="C13" s="244"/>
      <c r="D13" s="244"/>
      <c r="E13" s="244"/>
      <c r="F13" s="245"/>
    </row>
    <row r="14" spans="1:6" ht="60" x14ac:dyDescent="0.25">
      <c r="A14" s="22">
        <v>1</v>
      </c>
      <c r="B14" s="23" t="s">
        <v>136</v>
      </c>
      <c r="C14" s="24">
        <v>1510000</v>
      </c>
      <c r="D14" s="22">
        <v>1</v>
      </c>
      <c r="E14" s="175" t="s">
        <v>208</v>
      </c>
      <c r="F14" s="24">
        <v>1510000</v>
      </c>
    </row>
    <row r="15" spans="1:6" x14ac:dyDescent="0.25">
      <c r="A15" s="22"/>
      <c r="B15" s="25" t="s">
        <v>21</v>
      </c>
      <c r="C15" s="26">
        <f>C14</f>
        <v>1510000</v>
      </c>
      <c r="D15" s="22"/>
      <c r="E15" s="25" t="s">
        <v>21</v>
      </c>
      <c r="F15" s="26">
        <f>F14</f>
        <v>1510000</v>
      </c>
    </row>
    <row r="16" spans="1:6" ht="15.75" customHeight="1" x14ac:dyDescent="0.25">
      <c r="A16" s="243" t="s">
        <v>32</v>
      </c>
      <c r="B16" s="244"/>
      <c r="C16" s="244"/>
      <c r="D16" s="244"/>
      <c r="E16" s="244"/>
      <c r="F16" s="245"/>
    </row>
    <row r="17" spans="1:6" ht="30" customHeight="1" x14ac:dyDescent="0.25">
      <c r="A17" s="22">
        <v>1</v>
      </c>
      <c r="B17" s="27" t="s">
        <v>72</v>
      </c>
      <c r="C17" s="24">
        <v>3900000</v>
      </c>
      <c r="D17" s="22">
        <v>1</v>
      </c>
      <c r="E17" s="27" t="s">
        <v>72</v>
      </c>
      <c r="F17" s="130">
        <f>3900000-1844670</f>
        <v>2055330</v>
      </c>
    </row>
    <row r="18" spans="1:6" ht="16.5" thickBot="1" x14ac:dyDescent="0.3">
      <c r="A18" s="22"/>
      <c r="B18" s="25" t="s">
        <v>21</v>
      </c>
      <c r="C18" s="28">
        <f>C17</f>
        <v>3900000</v>
      </c>
      <c r="D18" s="22"/>
      <c r="E18" s="25" t="s">
        <v>21</v>
      </c>
      <c r="F18" s="28">
        <f>F17</f>
        <v>2055330</v>
      </c>
    </row>
    <row r="19" spans="1:6" ht="16.5" thickBot="1" x14ac:dyDescent="0.3">
      <c r="A19" s="29"/>
      <c r="B19" s="30" t="s">
        <v>52</v>
      </c>
      <c r="C19" s="21">
        <f>C15+C18</f>
        <v>5410000</v>
      </c>
      <c r="D19" s="29"/>
      <c r="E19" s="30" t="s">
        <v>52</v>
      </c>
      <c r="F19" s="21">
        <f>F15+F18</f>
        <v>3565330</v>
      </c>
    </row>
    <row r="20" spans="1:6" ht="15.75" customHeight="1" x14ac:dyDescent="0.25">
      <c r="A20" s="237" t="s">
        <v>53</v>
      </c>
      <c r="B20" s="238"/>
      <c r="C20" s="238"/>
      <c r="D20" s="238"/>
      <c r="E20" s="238"/>
      <c r="F20" s="239"/>
    </row>
    <row r="21" spans="1:6" x14ac:dyDescent="0.25">
      <c r="A21" s="231" t="s">
        <v>23</v>
      </c>
      <c r="B21" s="232"/>
      <c r="C21" s="232"/>
      <c r="D21" s="232"/>
      <c r="E21" s="232"/>
      <c r="F21" s="233"/>
    </row>
    <row r="22" spans="1:6" x14ac:dyDescent="0.25">
      <c r="A22" s="31">
        <v>1</v>
      </c>
      <c r="B22" s="32" t="s">
        <v>37</v>
      </c>
      <c r="C22" s="26">
        <v>5000000</v>
      </c>
      <c r="D22" s="31">
        <v>1</v>
      </c>
      <c r="E22" s="32" t="s">
        <v>37</v>
      </c>
      <c r="F22" s="26">
        <v>5000000</v>
      </c>
    </row>
    <row r="23" spans="1:6" x14ac:dyDescent="0.25">
      <c r="A23" s="31"/>
      <c r="B23" s="25" t="s">
        <v>21</v>
      </c>
      <c r="C23" s="26">
        <f>C22</f>
        <v>5000000</v>
      </c>
      <c r="D23" s="31"/>
      <c r="E23" s="25" t="s">
        <v>21</v>
      </c>
      <c r="F23" s="26">
        <f>F22</f>
        <v>5000000</v>
      </c>
    </row>
    <row r="24" spans="1:6" x14ac:dyDescent="0.25">
      <c r="A24" s="231" t="s">
        <v>44</v>
      </c>
      <c r="B24" s="232"/>
      <c r="C24" s="232"/>
      <c r="D24" s="232"/>
      <c r="E24" s="232"/>
      <c r="F24" s="233"/>
    </row>
    <row r="25" spans="1:6" x14ac:dyDescent="0.25">
      <c r="A25" s="31">
        <v>1</v>
      </c>
      <c r="B25" s="32" t="s">
        <v>37</v>
      </c>
      <c r="C25" s="26">
        <v>3655000</v>
      </c>
      <c r="D25" s="31">
        <v>1</v>
      </c>
      <c r="E25" s="32" t="s">
        <v>37</v>
      </c>
      <c r="F25" s="26">
        <v>3655000</v>
      </c>
    </row>
    <row r="26" spans="1:6" x14ac:dyDescent="0.25">
      <c r="A26" s="31"/>
      <c r="B26" s="25" t="s">
        <v>21</v>
      </c>
      <c r="C26" s="26">
        <f>C25</f>
        <v>3655000</v>
      </c>
      <c r="D26" s="31"/>
      <c r="E26" s="25" t="s">
        <v>21</v>
      </c>
      <c r="F26" s="26">
        <f>F25</f>
        <v>3655000</v>
      </c>
    </row>
    <row r="27" spans="1:6" x14ac:dyDescent="0.25">
      <c r="A27" s="243" t="s">
        <v>24</v>
      </c>
      <c r="B27" s="244"/>
      <c r="C27" s="244"/>
      <c r="D27" s="244"/>
      <c r="E27" s="244"/>
      <c r="F27" s="245"/>
    </row>
    <row r="28" spans="1:6" x14ac:dyDescent="0.25">
      <c r="A28" s="129"/>
      <c r="B28" s="70"/>
      <c r="C28" s="183"/>
      <c r="D28" s="184">
        <v>1</v>
      </c>
      <c r="E28" s="153" t="s">
        <v>209</v>
      </c>
      <c r="F28" s="130">
        <v>1300000</v>
      </c>
    </row>
    <row r="29" spans="1:6" x14ac:dyDescent="0.25">
      <c r="A29" s="129"/>
      <c r="B29" s="70"/>
      <c r="C29" s="88"/>
      <c r="D29" s="129"/>
      <c r="E29" s="60" t="s">
        <v>21</v>
      </c>
      <c r="F29" s="83">
        <f>F28</f>
        <v>1300000</v>
      </c>
    </row>
    <row r="30" spans="1:6" x14ac:dyDescent="0.25">
      <c r="A30" s="243" t="s">
        <v>265</v>
      </c>
      <c r="B30" s="244"/>
      <c r="C30" s="244"/>
      <c r="D30" s="244"/>
      <c r="E30" s="244"/>
      <c r="F30" s="245"/>
    </row>
    <row r="31" spans="1:6" ht="60" x14ac:dyDescent="0.25">
      <c r="A31" s="31"/>
      <c r="B31" s="25"/>
      <c r="C31" s="211"/>
      <c r="D31" s="186">
        <v>1</v>
      </c>
      <c r="E31" s="152" t="s">
        <v>266</v>
      </c>
      <c r="F31" s="187">
        <v>1496774</v>
      </c>
    </row>
    <row r="32" spans="1:6" ht="16.5" thickBot="1" x14ac:dyDescent="0.3">
      <c r="A32" s="129"/>
      <c r="B32" s="70"/>
      <c r="C32" s="88"/>
      <c r="D32" s="186"/>
      <c r="E32" s="188" t="s">
        <v>21</v>
      </c>
      <c r="F32" s="189">
        <f>F31</f>
        <v>1496774</v>
      </c>
    </row>
    <row r="33" spans="1:6" ht="16.5" thickBot="1" x14ac:dyDescent="0.3">
      <c r="A33" s="29"/>
      <c r="B33" s="30" t="s">
        <v>54</v>
      </c>
      <c r="C33" s="21">
        <f>C23+C26</f>
        <v>8655000</v>
      </c>
      <c r="D33" s="29"/>
      <c r="E33" s="30" t="s">
        <v>54</v>
      </c>
      <c r="F33" s="21">
        <f>F23+F26+F29+F32</f>
        <v>11451774</v>
      </c>
    </row>
    <row r="34" spans="1:6" ht="16.5" thickBot="1" x14ac:dyDescent="0.3">
      <c r="A34" s="196"/>
      <c r="B34" s="212"/>
      <c r="C34" s="213"/>
      <c r="D34" s="214"/>
      <c r="E34" s="212"/>
      <c r="F34" s="198"/>
    </row>
    <row r="35" spans="1:6" ht="16.5" customHeight="1" x14ac:dyDescent="0.25">
      <c r="A35" s="237" t="s">
        <v>62</v>
      </c>
      <c r="B35" s="238"/>
      <c r="C35" s="238"/>
      <c r="D35" s="238"/>
      <c r="E35" s="238"/>
      <c r="F35" s="239"/>
    </row>
    <row r="36" spans="1:6" x14ac:dyDescent="0.25">
      <c r="A36" s="231" t="s">
        <v>24</v>
      </c>
      <c r="B36" s="232"/>
      <c r="C36" s="232"/>
      <c r="D36" s="232"/>
      <c r="E36" s="232"/>
      <c r="F36" s="233"/>
    </row>
    <row r="37" spans="1:6" ht="30" x14ac:dyDescent="0.25">
      <c r="A37" s="31">
        <v>1</v>
      </c>
      <c r="B37" s="32" t="s">
        <v>137</v>
      </c>
      <c r="C37" s="9">
        <v>1800000</v>
      </c>
      <c r="D37" s="31">
        <v>1</v>
      </c>
      <c r="E37" s="32" t="s">
        <v>137</v>
      </c>
      <c r="F37" s="127">
        <f>1800000+400000</f>
        <v>2200000</v>
      </c>
    </row>
    <row r="38" spans="1:6" ht="16.5" thickBot="1" x14ac:dyDescent="0.3">
      <c r="A38" s="31"/>
      <c r="B38" s="25" t="s">
        <v>21</v>
      </c>
      <c r="C38" s="26">
        <f>C37</f>
        <v>1800000</v>
      </c>
      <c r="D38" s="31"/>
      <c r="E38" s="25" t="s">
        <v>21</v>
      </c>
      <c r="F38" s="26">
        <f>F37</f>
        <v>2200000</v>
      </c>
    </row>
    <row r="39" spans="1:6" ht="16.5" thickBot="1" x14ac:dyDescent="0.3">
      <c r="A39" s="33"/>
      <c r="B39" s="30" t="s">
        <v>63</v>
      </c>
      <c r="C39" s="21">
        <f>C38</f>
        <v>1800000</v>
      </c>
      <c r="D39" s="33"/>
      <c r="E39" s="30" t="s">
        <v>63</v>
      </c>
      <c r="F39" s="21">
        <f>F38</f>
        <v>2200000</v>
      </c>
    </row>
    <row r="40" spans="1:6" ht="17.25" customHeight="1" thickBot="1" x14ac:dyDescent="0.3">
      <c r="A40" s="269" t="s">
        <v>76</v>
      </c>
      <c r="B40" s="270"/>
      <c r="C40" s="270"/>
      <c r="D40" s="270"/>
      <c r="E40" s="270"/>
      <c r="F40" s="271"/>
    </row>
    <row r="41" spans="1:6" ht="16.5" customHeight="1" x14ac:dyDescent="0.25">
      <c r="A41" s="272" t="s">
        <v>135</v>
      </c>
      <c r="B41" s="273"/>
      <c r="C41" s="273"/>
      <c r="D41" s="273"/>
      <c r="E41" s="273"/>
      <c r="F41" s="274"/>
    </row>
    <row r="42" spans="1:6" ht="64.5" customHeight="1" thickBot="1" x14ac:dyDescent="0.3">
      <c r="A42" s="22">
        <v>1</v>
      </c>
      <c r="B42" s="23" t="s">
        <v>190</v>
      </c>
      <c r="C42" s="24">
        <v>3325995</v>
      </c>
      <c r="D42" s="22">
        <v>1</v>
      </c>
      <c r="E42" s="23" t="s">
        <v>190</v>
      </c>
      <c r="F42" s="24">
        <v>3325995</v>
      </c>
    </row>
    <row r="43" spans="1:6" ht="16.5" customHeight="1" thickBot="1" x14ac:dyDescent="0.3">
      <c r="A43" s="34"/>
      <c r="B43" s="30" t="s">
        <v>21</v>
      </c>
      <c r="C43" s="35">
        <f>C42</f>
        <v>3325995</v>
      </c>
      <c r="D43" s="34"/>
      <c r="E43" s="30" t="s">
        <v>21</v>
      </c>
      <c r="F43" s="35">
        <f>F42</f>
        <v>3325995</v>
      </c>
    </row>
    <row r="44" spans="1:6" ht="16.5" customHeight="1" x14ac:dyDescent="0.25">
      <c r="A44" s="272" t="s">
        <v>32</v>
      </c>
      <c r="B44" s="273"/>
      <c r="C44" s="273"/>
      <c r="D44" s="273"/>
      <c r="E44" s="273"/>
      <c r="F44" s="274"/>
    </row>
    <row r="45" spans="1:6" ht="47.25" customHeight="1" x14ac:dyDescent="0.25">
      <c r="A45" s="22">
        <v>1</v>
      </c>
      <c r="B45" s="32" t="s">
        <v>138</v>
      </c>
      <c r="C45" s="24">
        <v>3615400</v>
      </c>
      <c r="D45" s="22">
        <v>1</v>
      </c>
      <c r="E45" s="32" t="s">
        <v>138</v>
      </c>
      <c r="F45" s="130">
        <f>3615400+1844670</f>
        <v>5460070</v>
      </c>
    </row>
    <row r="46" spans="1:6" ht="16.5" thickBot="1" x14ac:dyDescent="0.3">
      <c r="A46" s="36"/>
      <c r="B46" s="37" t="s">
        <v>21</v>
      </c>
      <c r="C46" s="38">
        <f>C45</f>
        <v>3615400</v>
      </c>
      <c r="D46" s="36"/>
      <c r="E46" s="37" t="s">
        <v>21</v>
      </c>
      <c r="F46" s="38">
        <f>F45</f>
        <v>5460070</v>
      </c>
    </row>
    <row r="47" spans="1:6" ht="16.5" thickBot="1" x14ac:dyDescent="0.3">
      <c r="A47" s="39"/>
      <c r="B47" s="40" t="s">
        <v>77</v>
      </c>
      <c r="C47" s="41">
        <f>C43+C46</f>
        <v>6941395</v>
      </c>
      <c r="D47" s="39"/>
      <c r="E47" s="40" t="s">
        <v>77</v>
      </c>
      <c r="F47" s="41">
        <f>F43+F46</f>
        <v>8786065</v>
      </c>
    </row>
    <row r="48" spans="1:6" ht="16.5" customHeight="1" x14ac:dyDescent="0.25">
      <c r="A48" s="237" t="s">
        <v>19</v>
      </c>
      <c r="B48" s="238"/>
      <c r="C48" s="238"/>
      <c r="D48" s="238"/>
      <c r="E48" s="238"/>
      <c r="F48" s="239"/>
    </row>
    <row r="49" spans="1:7" ht="15.75" customHeight="1" x14ac:dyDescent="0.25">
      <c r="A49" s="231" t="s">
        <v>20</v>
      </c>
      <c r="B49" s="232"/>
      <c r="C49" s="232"/>
      <c r="D49" s="232"/>
      <c r="E49" s="232"/>
      <c r="F49" s="233"/>
    </row>
    <row r="50" spans="1:7" ht="63" customHeight="1" x14ac:dyDescent="0.25">
      <c r="A50" s="22">
        <v>1</v>
      </c>
      <c r="B50" s="23" t="s">
        <v>43</v>
      </c>
      <c r="C50" s="24">
        <f>13007588-368831</f>
        <v>12638757</v>
      </c>
      <c r="D50" s="22">
        <v>1</v>
      </c>
      <c r="E50" s="23" t="s">
        <v>43</v>
      </c>
      <c r="F50" s="24">
        <f>13007588-368831</f>
        <v>12638757</v>
      </c>
    </row>
    <row r="51" spans="1:7" ht="63.75" customHeight="1" x14ac:dyDescent="0.25">
      <c r="A51" s="22">
        <v>2</v>
      </c>
      <c r="B51" s="23" t="s">
        <v>113</v>
      </c>
      <c r="C51" s="24">
        <v>2571181</v>
      </c>
      <c r="D51" s="22">
        <v>2</v>
      </c>
      <c r="E51" s="23" t="s">
        <v>113</v>
      </c>
      <c r="F51" s="24">
        <v>2571181</v>
      </c>
    </row>
    <row r="52" spans="1:7" ht="30" customHeight="1" x14ac:dyDescent="0.25">
      <c r="A52" s="22">
        <v>3</v>
      </c>
      <c r="B52" s="23" t="s">
        <v>114</v>
      </c>
      <c r="C52" s="24">
        <v>4120300</v>
      </c>
      <c r="D52" s="22">
        <v>3</v>
      </c>
      <c r="E52" s="23" t="s">
        <v>114</v>
      </c>
      <c r="F52" s="24">
        <v>4120300</v>
      </c>
    </row>
    <row r="53" spans="1:7" ht="69.75" customHeight="1" x14ac:dyDescent="0.25">
      <c r="A53" s="22">
        <v>4</v>
      </c>
      <c r="B53" s="23" t="s">
        <v>139</v>
      </c>
      <c r="C53" s="24">
        <f>5003392-100000</f>
        <v>4903392</v>
      </c>
      <c r="D53" s="22">
        <v>4</v>
      </c>
      <c r="E53" s="23" t="s">
        <v>139</v>
      </c>
      <c r="F53" s="130">
        <f>4903392-434020</f>
        <v>4469372</v>
      </c>
      <c r="G53" s="42"/>
    </row>
    <row r="54" spans="1:7" ht="45" x14ac:dyDescent="0.25">
      <c r="A54" s="31">
        <v>5</v>
      </c>
      <c r="B54" s="32" t="s">
        <v>106</v>
      </c>
      <c r="C54" s="9">
        <v>1236666</v>
      </c>
      <c r="D54" s="31">
        <v>5</v>
      </c>
      <c r="E54" s="32" t="s">
        <v>256</v>
      </c>
      <c r="F54" s="9">
        <v>1236666</v>
      </c>
    </row>
    <row r="55" spans="1:7" ht="45" x14ac:dyDescent="0.25">
      <c r="A55" s="43">
        <v>6</v>
      </c>
      <c r="B55" s="44" t="s">
        <v>229</v>
      </c>
      <c r="C55" s="45">
        <v>195000</v>
      </c>
      <c r="D55" s="43">
        <v>6</v>
      </c>
      <c r="E55" s="44" t="s">
        <v>229</v>
      </c>
      <c r="F55" s="45">
        <v>195000</v>
      </c>
    </row>
    <row r="56" spans="1:7" ht="45" x14ac:dyDescent="0.25">
      <c r="A56" s="31">
        <v>7</v>
      </c>
      <c r="B56" s="23" t="s">
        <v>140</v>
      </c>
      <c r="C56" s="24">
        <v>801430</v>
      </c>
      <c r="D56" s="31">
        <v>7</v>
      </c>
      <c r="E56" s="23" t="s">
        <v>140</v>
      </c>
      <c r="F56" s="24">
        <v>801430</v>
      </c>
    </row>
    <row r="57" spans="1:7" ht="45" x14ac:dyDescent="0.25">
      <c r="A57" s="31">
        <v>8</v>
      </c>
      <c r="B57" s="27" t="s">
        <v>141</v>
      </c>
      <c r="C57" s="9">
        <f>1621557-800913</f>
        <v>820644</v>
      </c>
      <c r="D57" s="31">
        <v>8</v>
      </c>
      <c r="E57" s="27" t="s">
        <v>141</v>
      </c>
      <c r="F57" s="127">
        <f>820644+434020</f>
        <v>1254664</v>
      </c>
    </row>
    <row r="58" spans="1:7" ht="45" x14ac:dyDescent="0.25">
      <c r="A58" s="43">
        <v>9</v>
      </c>
      <c r="B58" s="46" t="s">
        <v>107</v>
      </c>
      <c r="C58" s="47">
        <v>308531</v>
      </c>
      <c r="D58" s="43">
        <v>9</v>
      </c>
      <c r="E58" s="46" t="s">
        <v>107</v>
      </c>
      <c r="F58" s="47">
        <v>308531</v>
      </c>
    </row>
    <row r="59" spans="1:7" ht="30" x14ac:dyDescent="0.25">
      <c r="A59" s="22">
        <v>10</v>
      </c>
      <c r="B59" s="23" t="s">
        <v>46</v>
      </c>
      <c r="C59" s="24">
        <v>250000</v>
      </c>
      <c r="D59" s="22">
        <v>10</v>
      </c>
      <c r="E59" s="23" t="s">
        <v>46</v>
      </c>
      <c r="F59" s="24">
        <v>250000</v>
      </c>
    </row>
    <row r="60" spans="1:7" ht="30" x14ac:dyDescent="0.25">
      <c r="A60" s="22">
        <v>11</v>
      </c>
      <c r="B60" s="23" t="s">
        <v>127</v>
      </c>
      <c r="C60" s="24">
        <v>250000</v>
      </c>
      <c r="D60" s="22">
        <v>11</v>
      </c>
      <c r="E60" s="23" t="s">
        <v>127</v>
      </c>
      <c r="F60" s="24">
        <v>250000</v>
      </c>
    </row>
    <row r="61" spans="1:7" ht="30" x14ac:dyDescent="0.25">
      <c r="A61" s="22">
        <v>12</v>
      </c>
      <c r="B61" s="23" t="s">
        <v>49</v>
      </c>
      <c r="C61" s="24">
        <v>250000</v>
      </c>
      <c r="D61" s="22">
        <v>12</v>
      </c>
      <c r="E61" s="23" t="s">
        <v>49</v>
      </c>
      <c r="F61" s="24">
        <v>250000</v>
      </c>
    </row>
    <row r="62" spans="1:7" ht="30" x14ac:dyDescent="0.25">
      <c r="A62" s="22">
        <v>13</v>
      </c>
      <c r="B62" s="23" t="s">
        <v>47</v>
      </c>
      <c r="C62" s="24">
        <v>250000</v>
      </c>
      <c r="D62" s="22">
        <v>13</v>
      </c>
      <c r="E62" s="23" t="s">
        <v>47</v>
      </c>
      <c r="F62" s="24">
        <v>250000</v>
      </c>
    </row>
    <row r="63" spans="1:7" ht="32.25" customHeight="1" x14ac:dyDescent="0.25">
      <c r="A63" s="22">
        <v>14</v>
      </c>
      <c r="B63" s="23" t="s">
        <v>48</v>
      </c>
      <c r="C63" s="24">
        <v>250000</v>
      </c>
      <c r="D63" s="22">
        <v>14</v>
      </c>
      <c r="E63" s="23" t="s">
        <v>48</v>
      </c>
      <c r="F63" s="24">
        <v>250000</v>
      </c>
    </row>
    <row r="64" spans="1:7" ht="66.75" customHeight="1" thickBot="1" x14ac:dyDescent="0.3">
      <c r="A64" s="48">
        <v>15</v>
      </c>
      <c r="B64" s="49" t="s">
        <v>142</v>
      </c>
      <c r="C64" s="24">
        <v>108751</v>
      </c>
      <c r="D64" s="48">
        <v>15</v>
      </c>
      <c r="E64" s="49" t="s">
        <v>142</v>
      </c>
      <c r="F64" s="24">
        <v>108751</v>
      </c>
    </row>
    <row r="65" spans="1:6" x14ac:dyDescent="0.25">
      <c r="A65" s="50"/>
      <c r="B65" s="51" t="s">
        <v>21</v>
      </c>
      <c r="C65" s="52">
        <f>SUM(C50:C64)</f>
        <v>28954652</v>
      </c>
      <c r="D65" s="50"/>
      <c r="E65" s="51" t="s">
        <v>21</v>
      </c>
      <c r="F65" s="52">
        <f>SUM(F50:F64)</f>
        <v>28954652</v>
      </c>
    </row>
    <row r="66" spans="1:6" x14ac:dyDescent="0.25">
      <c r="A66" s="231" t="s">
        <v>22</v>
      </c>
      <c r="B66" s="232"/>
      <c r="C66" s="232"/>
      <c r="D66" s="232"/>
      <c r="E66" s="232"/>
      <c r="F66" s="233"/>
    </row>
    <row r="67" spans="1:6" ht="51.75" customHeight="1" x14ac:dyDescent="0.25">
      <c r="A67" s="53">
        <v>1</v>
      </c>
      <c r="B67" s="23" t="s">
        <v>143</v>
      </c>
      <c r="C67" s="24">
        <v>2500000</v>
      </c>
      <c r="D67" s="53">
        <v>1</v>
      </c>
      <c r="E67" s="23" t="s">
        <v>143</v>
      </c>
      <c r="F67" s="24">
        <f>2500000</f>
        <v>2500000</v>
      </c>
    </row>
    <row r="68" spans="1:6" x14ac:dyDescent="0.25">
      <c r="A68" s="31"/>
      <c r="B68" s="54" t="s">
        <v>21</v>
      </c>
      <c r="C68" s="26">
        <f>C67</f>
        <v>2500000</v>
      </c>
      <c r="D68" s="31"/>
      <c r="E68" s="54" t="s">
        <v>21</v>
      </c>
      <c r="F68" s="26">
        <f>F67</f>
        <v>2500000</v>
      </c>
    </row>
    <row r="69" spans="1:6" x14ac:dyDescent="0.25">
      <c r="A69" s="231" t="s">
        <v>24</v>
      </c>
      <c r="B69" s="232"/>
      <c r="C69" s="232"/>
      <c r="D69" s="232"/>
      <c r="E69" s="232"/>
      <c r="F69" s="233"/>
    </row>
    <row r="70" spans="1:6" ht="55.5" customHeight="1" x14ac:dyDescent="0.25">
      <c r="A70" s="22">
        <v>1</v>
      </c>
      <c r="B70" s="55" t="s">
        <v>60</v>
      </c>
      <c r="C70" s="24">
        <v>2077897</v>
      </c>
      <c r="D70" s="22">
        <v>1</v>
      </c>
      <c r="E70" s="55" t="s">
        <v>210</v>
      </c>
      <c r="F70" s="130">
        <f>2077897+1621602</f>
        <v>3699499</v>
      </c>
    </row>
    <row r="71" spans="1:6" x14ac:dyDescent="0.25">
      <c r="A71" s="31"/>
      <c r="B71" s="25" t="s">
        <v>21</v>
      </c>
      <c r="C71" s="26">
        <f>C70</f>
        <v>2077897</v>
      </c>
      <c r="D71" s="31"/>
      <c r="E71" s="25" t="s">
        <v>21</v>
      </c>
      <c r="F71" s="26">
        <f>F70</f>
        <v>3699499</v>
      </c>
    </row>
    <row r="72" spans="1:6" x14ac:dyDescent="0.25">
      <c r="A72" s="112"/>
      <c r="B72" s="217"/>
      <c r="C72" s="215"/>
      <c r="D72" s="216"/>
      <c r="E72" s="217"/>
      <c r="F72" s="211"/>
    </row>
    <row r="73" spans="1:6" ht="22.5" customHeight="1" x14ac:dyDescent="0.25">
      <c r="A73" s="243" t="s">
        <v>230</v>
      </c>
      <c r="B73" s="244"/>
      <c r="C73" s="244"/>
      <c r="D73" s="244"/>
      <c r="E73" s="244"/>
      <c r="F73" s="245"/>
    </row>
    <row r="74" spans="1:6" ht="36.75" customHeight="1" x14ac:dyDescent="0.25">
      <c r="A74" s="22">
        <v>1</v>
      </c>
      <c r="B74" s="23" t="s">
        <v>55</v>
      </c>
      <c r="C74" s="24">
        <v>5050000</v>
      </c>
      <c r="D74" s="22">
        <v>1</v>
      </c>
      <c r="E74" s="23" t="s">
        <v>55</v>
      </c>
      <c r="F74" s="24">
        <v>5050000</v>
      </c>
    </row>
    <row r="75" spans="1:6" ht="28.5" customHeight="1" x14ac:dyDescent="0.25">
      <c r="A75" s="22">
        <v>2</v>
      </c>
      <c r="B75" s="23" t="s">
        <v>57</v>
      </c>
      <c r="C75" s="9">
        <v>600000</v>
      </c>
      <c r="D75" s="22">
        <v>2</v>
      </c>
      <c r="E75" s="23" t="s">
        <v>57</v>
      </c>
      <c r="F75" s="9">
        <v>600000</v>
      </c>
    </row>
    <row r="76" spans="1:6" ht="30" x14ac:dyDescent="0.25">
      <c r="A76" s="22">
        <v>3</v>
      </c>
      <c r="B76" s="23" t="s">
        <v>58</v>
      </c>
      <c r="C76" s="9">
        <v>6689512</v>
      </c>
      <c r="D76" s="22">
        <v>3</v>
      </c>
      <c r="E76" s="23" t="s">
        <v>58</v>
      </c>
      <c r="F76" s="127">
        <f>6689512+6600000</f>
        <v>13289512</v>
      </c>
    </row>
    <row r="77" spans="1:6" x14ac:dyDescent="0.25">
      <c r="A77" s="22">
        <v>4</v>
      </c>
      <c r="B77" s="23" t="s">
        <v>144</v>
      </c>
      <c r="C77" s="9">
        <v>500000</v>
      </c>
      <c r="D77" s="22">
        <v>4</v>
      </c>
      <c r="E77" s="23" t="s">
        <v>144</v>
      </c>
      <c r="F77" s="127">
        <f>500000+2000000</f>
        <v>2500000</v>
      </c>
    </row>
    <row r="78" spans="1:6" x14ac:dyDescent="0.25">
      <c r="A78" s="22">
        <v>5</v>
      </c>
      <c r="B78" s="55" t="s">
        <v>65</v>
      </c>
      <c r="C78" s="9">
        <v>951203</v>
      </c>
      <c r="D78" s="22">
        <v>5</v>
      </c>
      <c r="E78" s="55" t="s">
        <v>65</v>
      </c>
      <c r="F78" s="9">
        <v>951203</v>
      </c>
    </row>
    <row r="79" spans="1:6" ht="33" customHeight="1" x14ac:dyDescent="0.25">
      <c r="A79" s="22">
        <v>6</v>
      </c>
      <c r="B79" s="55" t="s">
        <v>145</v>
      </c>
      <c r="C79" s="9">
        <v>1000000</v>
      </c>
      <c r="D79" s="22">
        <v>6</v>
      </c>
      <c r="E79" s="55" t="s">
        <v>211</v>
      </c>
      <c r="F79" s="9">
        <v>1000000</v>
      </c>
    </row>
    <row r="80" spans="1:6" ht="32.25" customHeight="1" x14ac:dyDescent="0.25">
      <c r="A80" s="22"/>
      <c r="B80" s="55"/>
      <c r="C80" s="9"/>
      <c r="D80" s="133">
        <v>7</v>
      </c>
      <c r="E80" s="134" t="s">
        <v>212</v>
      </c>
      <c r="F80" s="131">
        <v>4600000</v>
      </c>
    </row>
    <row r="81" spans="1:6" x14ac:dyDescent="0.25">
      <c r="A81" s="56"/>
      <c r="B81" s="25" t="s">
        <v>21</v>
      </c>
      <c r="C81" s="26">
        <f>C74+C75+C76+C78+C77+C79</f>
        <v>14790715</v>
      </c>
      <c r="D81" s="56"/>
      <c r="E81" s="25" t="s">
        <v>21</v>
      </c>
      <c r="F81" s="26">
        <f>F74+F75+F76+F78+F77+F79+F80</f>
        <v>27990715</v>
      </c>
    </row>
    <row r="82" spans="1:6" x14ac:dyDescent="0.25">
      <c r="A82" s="218"/>
      <c r="B82" s="217"/>
      <c r="C82" s="215"/>
      <c r="D82" s="219"/>
      <c r="E82" s="217"/>
      <c r="F82" s="211"/>
    </row>
    <row r="83" spans="1:6" ht="15.75" customHeight="1" x14ac:dyDescent="0.25">
      <c r="A83" s="243" t="s">
        <v>64</v>
      </c>
      <c r="B83" s="244"/>
      <c r="C83" s="244"/>
      <c r="D83" s="244"/>
      <c r="E83" s="244"/>
      <c r="F83" s="245"/>
    </row>
    <row r="84" spans="1:6" ht="79.5" customHeight="1" x14ac:dyDescent="0.25">
      <c r="A84" s="22">
        <v>1</v>
      </c>
      <c r="B84" s="55" t="s">
        <v>146</v>
      </c>
      <c r="C84" s="24">
        <v>1000000</v>
      </c>
      <c r="D84" s="22">
        <v>1</v>
      </c>
      <c r="E84" s="55" t="s">
        <v>146</v>
      </c>
      <c r="F84" s="24">
        <v>1000000</v>
      </c>
    </row>
    <row r="85" spans="1:6" x14ac:dyDescent="0.25">
      <c r="A85" s="22">
        <v>2</v>
      </c>
      <c r="B85" s="55" t="s">
        <v>65</v>
      </c>
      <c r="C85" s="24">
        <v>345892</v>
      </c>
      <c r="D85" s="22">
        <v>2</v>
      </c>
      <c r="E85" s="55" t="s">
        <v>65</v>
      </c>
      <c r="F85" s="24">
        <v>345892</v>
      </c>
    </row>
    <row r="86" spans="1:6" x14ac:dyDescent="0.25">
      <c r="A86" s="22">
        <v>3</v>
      </c>
      <c r="B86" s="55" t="s">
        <v>73</v>
      </c>
      <c r="C86" s="24">
        <f>1070285+490225</f>
        <v>1560510</v>
      </c>
      <c r="D86" s="22">
        <v>3</v>
      </c>
      <c r="E86" s="55" t="s">
        <v>73</v>
      </c>
      <c r="F86" s="130">
        <f>1070285+490225+1200000</f>
        <v>2760510</v>
      </c>
    </row>
    <row r="87" spans="1:6" ht="60" x14ac:dyDescent="0.25">
      <c r="A87" s="22">
        <v>4</v>
      </c>
      <c r="B87" s="57" t="s">
        <v>191</v>
      </c>
      <c r="C87" s="24">
        <v>717874</v>
      </c>
      <c r="D87" s="22">
        <v>4</v>
      </c>
      <c r="E87" s="57" t="s">
        <v>191</v>
      </c>
      <c r="F87" s="24">
        <v>717874</v>
      </c>
    </row>
    <row r="88" spans="1:6" x14ac:dyDescent="0.25">
      <c r="A88" s="56"/>
      <c r="B88" s="25" t="s">
        <v>21</v>
      </c>
      <c r="C88" s="26">
        <f>C84+C85+C86+C87</f>
        <v>3624276</v>
      </c>
      <c r="D88" s="56"/>
      <c r="E88" s="25" t="s">
        <v>21</v>
      </c>
      <c r="F88" s="26">
        <f>F84+F85+F86+F87</f>
        <v>4824276</v>
      </c>
    </row>
    <row r="89" spans="1:6" x14ac:dyDescent="0.25">
      <c r="A89" s="218"/>
      <c r="B89" s="217"/>
      <c r="C89" s="215"/>
      <c r="D89" s="219"/>
      <c r="E89" s="217"/>
      <c r="F89" s="211"/>
    </row>
    <row r="90" spans="1:6" ht="26.25" customHeight="1" x14ac:dyDescent="0.25">
      <c r="A90" s="243" t="s">
        <v>147</v>
      </c>
      <c r="B90" s="244"/>
      <c r="C90" s="244"/>
      <c r="D90" s="244"/>
      <c r="E90" s="244"/>
      <c r="F90" s="245"/>
    </row>
    <row r="91" spans="1:6" ht="33" customHeight="1" x14ac:dyDescent="0.25">
      <c r="A91" s="22">
        <v>1</v>
      </c>
      <c r="B91" s="174" t="s">
        <v>269</v>
      </c>
      <c r="C91" s="24">
        <v>2500000</v>
      </c>
      <c r="D91" s="22">
        <v>1</v>
      </c>
      <c r="E91" s="174" t="s">
        <v>269</v>
      </c>
      <c r="F91" s="24">
        <v>2500000</v>
      </c>
    </row>
    <row r="92" spans="1:6" ht="30" x14ac:dyDescent="0.25">
      <c r="A92" s="22">
        <v>2</v>
      </c>
      <c r="B92" s="55" t="s">
        <v>192</v>
      </c>
      <c r="C92" s="24">
        <v>2089352</v>
      </c>
      <c r="D92" s="22">
        <v>2</v>
      </c>
      <c r="E92" s="55" t="s">
        <v>192</v>
      </c>
      <c r="F92" s="24">
        <v>2089352</v>
      </c>
    </row>
    <row r="93" spans="1:6" x14ac:dyDescent="0.25">
      <c r="A93" s="22">
        <v>3</v>
      </c>
      <c r="B93" s="55" t="s">
        <v>70</v>
      </c>
      <c r="C93" s="24">
        <v>1008810</v>
      </c>
      <c r="D93" s="22">
        <v>3</v>
      </c>
      <c r="E93" s="55" t="s">
        <v>70</v>
      </c>
      <c r="F93" s="24">
        <v>1008810</v>
      </c>
    </row>
    <row r="94" spans="1:6" ht="16.5" thickBot="1" x14ac:dyDescent="0.3">
      <c r="A94" s="36"/>
      <c r="B94" s="220" t="s">
        <v>21</v>
      </c>
      <c r="C94" s="38">
        <f>C91+C92+C93</f>
        <v>5598162</v>
      </c>
      <c r="D94" s="36"/>
      <c r="E94" s="220" t="s">
        <v>21</v>
      </c>
      <c r="F94" s="38">
        <f>F91+F92+F93</f>
        <v>5598162</v>
      </c>
    </row>
    <row r="95" spans="1:6" x14ac:dyDescent="0.25">
      <c r="A95" s="39"/>
      <c r="B95" s="221"/>
      <c r="C95" s="222"/>
      <c r="D95" s="316"/>
      <c r="E95" s="221"/>
      <c r="F95" s="41"/>
    </row>
    <row r="96" spans="1:6" ht="22.5" customHeight="1" x14ac:dyDescent="0.25">
      <c r="A96" s="255" t="s">
        <v>25</v>
      </c>
      <c r="B96" s="256"/>
      <c r="C96" s="256"/>
      <c r="D96" s="256"/>
      <c r="E96" s="256"/>
      <c r="F96" s="257"/>
    </row>
    <row r="97" spans="1:6" ht="45" x14ac:dyDescent="0.25">
      <c r="A97" s="22">
        <v>1</v>
      </c>
      <c r="B97" s="23" t="s">
        <v>39</v>
      </c>
      <c r="C97" s="9">
        <f>3235000+750000</f>
        <v>3985000</v>
      </c>
      <c r="D97" s="22">
        <v>1</v>
      </c>
      <c r="E97" s="23" t="s">
        <v>244</v>
      </c>
      <c r="F97" s="127">
        <f>3235000+750000+2070000</f>
        <v>6055000</v>
      </c>
    </row>
    <row r="98" spans="1:6" x14ac:dyDescent="0.25">
      <c r="A98" s="22">
        <v>2</v>
      </c>
      <c r="B98" s="55" t="s">
        <v>68</v>
      </c>
      <c r="C98" s="24">
        <v>750000</v>
      </c>
      <c r="D98" s="22">
        <v>2</v>
      </c>
      <c r="E98" s="55" t="s">
        <v>68</v>
      </c>
      <c r="F98" s="24">
        <v>750000</v>
      </c>
    </row>
    <row r="99" spans="1:6" ht="30" customHeight="1" x14ac:dyDescent="0.25">
      <c r="A99" s="22">
        <v>3</v>
      </c>
      <c r="B99" s="55" t="s">
        <v>66</v>
      </c>
      <c r="C99" s="24">
        <v>1785000</v>
      </c>
      <c r="D99" s="22">
        <v>3</v>
      </c>
      <c r="E99" s="55" t="s">
        <v>66</v>
      </c>
      <c r="F99" s="24">
        <v>1785000</v>
      </c>
    </row>
    <row r="100" spans="1:6" x14ac:dyDescent="0.25">
      <c r="A100" s="22"/>
      <c r="B100" s="25" t="s">
        <v>21</v>
      </c>
      <c r="C100" s="28">
        <f>C97+C98+C99</f>
        <v>6520000</v>
      </c>
      <c r="D100" s="22"/>
      <c r="E100" s="25" t="s">
        <v>21</v>
      </c>
      <c r="F100" s="28">
        <f>F97+F98+F99</f>
        <v>8590000</v>
      </c>
    </row>
    <row r="101" spans="1:6" ht="15.75" customHeight="1" x14ac:dyDescent="0.25">
      <c r="A101" s="243" t="s">
        <v>148</v>
      </c>
      <c r="B101" s="244"/>
      <c r="C101" s="244"/>
      <c r="D101" s="244"/>
      <c r="E101" s="244"/>
      <c r="F101" s="245"/>
    </row>
    <row r="102" spans="1:6" ht="30" x14ac:dyDescent="0.25">
      <c r="A102" s="22">
        <v>1</v>
      </c>
      <c r="B102" s="55" t="s">
        <v>69</v>
      </c>
      <c r="C102" s="24">
        <v>864730</v>
      </c>
      <c r="D102" s="22">
        <v>1</v>
      </c>
      <c r="E102" s="55" t="s">
        <v>69</v>
      </c>
      <c r="F102" s="24">
        <v>864730</v>
      </c>
    </row>
    <row r="103" spans="1:6" ht="18" customHeight="1" thickBot="1" x14ac:dyDescent="0.3">
      <c r="A103" s="36">
        <v>2</v>
      </c>
      <c r="B103" s="58" t="s">
        <v>115</v>
      </c>
      <c r="C103" s="59">
        <v>850000</v>
      </c>
      <c r="D103" s="36">
        <v>2</v>
      </c>
      <c r="E103" s="135" t="s">
        <v>213</v>
      </c>
      <c r="F103" s="59">
        <v>850000</v>
      </c>
    </row>
    <row r="104" spans="1:6" ht="16.5" thickBot="1" x14ac:dyDescent="0.3">
      <c r="A104" s="34"/>
      <c r="B104" s="30" t="s">
        <v>21</v>
      </c>
      <c r="C104" s="18">
        <f>C102+C103</f>
        <v>1714730</v>
      </c>
      <c r="D104" s="34"/>
      <c r="E104" s="30" t="s">
        <v>21</v>
      </c>
      <c r="F104" s="18">
        <f>F102+F103</f>
        <v>1714730</v>
      </c>
    </row>
    <row r="105" spans="1:6" x14ac:dyDescent="0.25">
      <c r="A105" s="234" t="s">
        <v>220</v>
      </c>
      <c r="B105" s="235"/>
      <c r="C105" s="235"/>
      <c r="D105" s="235"/>
      <c r="E105" s="235"/>
      <c r="F105" s="236"/>
    </row>
    <row r="106" spans="1:6" x14ac:dyDescent="0.25">
      <c r="A106" s="22">
        <v>1</v>
      </c>
      <c r="B106" s="55" t="s">
        <v>91</v>
      </c>
      <c r="C106" s="24">
        <v>1283568</v>
      </c>
      <c r="D106" s="22">
        <v>1</v>
      </c>
      <c r="E106" s="55" t="s">
        <v>91</v>
      </c>
      <c r="F106" s="24">
        <v>1283568</v>
      </c>
    </row>
    <row r="107" spans="1:6" x14ac:dyDescent="0.25">
      <c r="A107" s="22"/>
      <c r="B107" s="55"/>
      <c r="C107" s="24"/>
      <c r="D107" s="136">
        <v>2</v>
      </c>
      <c r="E107" s="153" t="s">
        <v>253</v>
      </c>
      <c r="F107" s="130">
        <v>450000</v>
      </c>
    </row>
    <row r="108" spans="1:6" x14ac:dyDescent="0.25">
      <c r="A108" s="31"/>
      <c r="B108" s="25" t="s">
        <v>21</v>
      </c>
      <c r="C108" s="26">
        <f>C106</f>
        <v>1283568</v>
      </c>
      <c r="D108" s="31"/>
      <c r="E108" s="25" t="s">
        <v>21</v>
      </c>
      <c r="F108" s="26">
        <f>F106+F107</f>
        <v>1733568</v>
      </c>
    </row>
    <row r="109" spans="1:6" x14ac:dyDescent="0.25">
      <c r="A109" s="231" t="s">
        <v>149</v>
      </c>
      <c r="B109" s="232"/>
      <c r="C109" s="232"/>
      <c r="D109" s="232"/>
      <c r="E109" s="232"/>
      <c r="F109" s="233"/>
    </row>
    <row r="110" spans="1:6" x14ac:dyDescent="0.25">
      <c r="A110" s="22">
        <v>1</v>
      </c>
      <c r="B110" s="55" t="s">
        <v>69</v>
      </c>
      <c r="C110" s="24">
        <v>299419</v>
      </c>
      <c r="D110" s="22">
        <v>1</v>
      </c>
      <c r="E110" s="55" t="s">
        <v>91</v>
      </c>
      <c r="F110" s="24">
        <v>299419</v>
      </c>
    </row>
    <row r="111" spans="1:6" x14ac:dyDescent="0.25">
      <c r="A111" s="3"/>
      <c r="B111" s="60" t="s">
        <v>21</v>
      </c>
      <c r="C111" s="26">
        <f>C110</f>
        <v>299419</v>
      </c>
      <c r="D111" s="3"/>
      <c r="E111" s="60" t="s">
        <v>21</v>
      </c>
      <c r="F111" s="26">
        <f>F110</f>
        <v>299419</v>
      </c>
    </row>
    <row r="112" spans="1:6" x14ac:dyDescent="0.25">
      <c r="A112" s="231" t="s">
        <v>74</v>
      </c>
      <c r="B112" s="232"/>
      <c r="C112" s="232"/>
      <c r="D112" s="232"/>
      <c r="E112" s="232"/>
      <c r="F112" s="233"/>
    </row>
    <row r="113" spans="1:6" ht="33.75" customHeight="1" x14ac:dyDescent="0.25">
      <c r="A113" s="31">
        <v>1</v>
      </c>
      <c r="B113" s="23" t="s">
        <v>75</v>
      </c>
      <c r="C113" s="9">
        <v>100000</v>
      </c>
      <c r="D113" s="31">
        <v>1</v>
      </c>
      <c r="E113" s="23" t="s">
        <v>75</v>
      </c>
      <c r="F113" s="9">
        <v>100000</v>
      </c>
    </row>
    <row r="114" spans="1:6" x14ac:dyDescent="0.25">
      <c r="A114" s="31"/>
      <c r="B114" s="25" t="s">
        <v>21</v>
      </c>
      <c r="C114" s="26">
        <v>100000</v>
      </c>
      <c r="D114" s="31"/>
      <c r="E114" s="25" t="s">
        <v>21</v>
      </c>
      <c r="F114" s="26">
        <v>100000</v>
      </c>
    </row>
    <row r="115" spans="1:6" ht="9" customHeight="1" x14ac:dyDescent="0.25">
      <c r="A115" s="112"/>
      <c r="B115" s="217"/>
      <c r="C115" s="215"/>
      <c r="D115" s="216"/>
      <c r="E115" s="217"/>
      <c r="F115" s="211"/>
    </row>
    <row r="116" spans="1:6" x14ac:dyDescent="0.25">
      <c r="A116" s="231" t="s">
        <v>130</v>
      </c>
      <c r="B116" s="232"/>
      <c r="C116" s="232"/>
      <c r="D116" s="232"/>
      <c r="E116" s="232"/>
      <c r="F116" s="233"/>
    </row>
    <row r="117" spans="1:6" ht="46.5" customHeight="1" x14ac:dyDescent="0.25">
      <c r="A117" s="6">
        <v>1</v>
      </c>
      <c r="B117" s="23" t="s">
        <v>150</v>
      </c>
      <c r="C117" s="9">
        <v>79777</v>
      </c>
      <c r="D117" s="6">
        <v>1</v>
      </c>
      <c r="E117" s="23" t="s">
        <v>150</v>
      </c>
      <c r="F117" s="9">
        <v>79777</v>
      </c>
    </row>
    <row r="118" spans="1:6" ht="33" customHeight="1" x14ac:dyDescent="0.25">
      <c r="A118" s="7"/>
      <c r="B118" s="23"/>
      <c r="C118" s="176"/>
      <c r="D118" s="53">
        <v>2</v>
      </c>
      <c r="E118" s="153" t="s">
        <v>228</v>
      </c>
      <c r="F118" s="130">
        <v>275273</v>
      </c>
    </row>
    <row r="119" spans="1:6" ht="16.5" thickBot="1" x14ac:dyDescent="0.3">
      <c r="A119" s="223"/>
      <c r="B119" s="224" t="s">
        <v>21</v>
      </c>
      <c r="C119" s="225">
        <f>C117</f>
        <v>79777</v>
      </c>
      <c r="D119" s="157"/>
      <c r="E119" s="5" t="s">
        <v>21</v>
      </c>
      <c r="F119" s="8">
        <f>F117+F118</f>
        <v>355050</v>
      </c>
    </row>
    <row r="120" spans="1:6" ht="16.5" thickBot="1" x14ac:dyDescent="0.3">
      <c r="A120" s="64"/>
      <c r="B120" s="65" t="s">
        <v>27</v>
      </c>
      <c r="C120" s="66">
        <f>C65+C68+C71+C81+C88+C94+C100+C104+C108+C111+C114+C119</f>
        <v>67543196</v>
      </c>
      <c r="D120" s="33"/>
      <c r="E120" s="30" t="s">
        <v>27</v>
      </c>
      <c r="F120" s="21">
        <f>F119+F114+F111+F108+F104+F100+F94+F88+F81+F71+F68+F65</f>
        <v>86360071</v>
      </c>
    </row>
    <row r="121" spans="1:6" ht="16.5" thickBot="1" x14ac:dyDescent="0.3">
      <c r="A121" s="39"/>
      <c r="B121" s="221"/>
      <c r="C121" s="222"/>
      <c r="D121" s="214"/>
      <c r="E121" s="212"/>
      <c r="F121" s="198"/>
    </row>
    <row r="122" spans="1:6" ht="16.5" thickBot="1" x14ac:dyDescent="0.3">
      <c r="A122" s="237" t="s">
        <v>35</v>
      </c>
      <c r="B122" s="238"/>
      <c r="C122" s="238"/>
      <c r="D122" s="238"/>
      <c r="E122" s="238"/>
      <c r="F122" s="239"/>
    </row>
    <row r="123" spans="1:6" ht="16.5" thickBot="1" x14ac:dyDescent="0.3">
      <c r="A123" s="240" t="s">
        <v>23</v>
      </c>
      <c r="B123" s="241"/>
      <c r="C123" s="241"/>
      <c r="D123" s="241"/>
      <c r="E123" s="241"/>
      <c r="F123" s="242"/>
    </row>
    <row r="124" spans="1:6" ht="44.25" customHeight="1" x14ac:dyDescent="0.25">
      <c r="A124" s="48">
        <v>1</v>
      </c>
      <c r="B124" s="44" t="s">
        <v>151</v>
      </c>
      <c r="C124" s="47">
        <v>2517341</v>
      </c>
      <c r="D124" s="48">
        <v>1</v>
      </c>
      <c r="E124" s="44" t="s">
        <v>243</v>
      </c>
      <c r="F124" s="226">
        <v>2862784</v>
      </c>
    </row>
    <row r="125" spans="1:6" x14ac:dyDescent="0.25">
      <c r="A125" s="22">
        <v>2</v>
      </c>
      <c r="B125" s="23" t="s">
        <v>152</v>
      </c>
      <c r="C125" s="24">
        <v>240603</v>
      </c>
      <c r="D125" s="22"/>
      <c r="E125" s="23"/>
      <c r="F125" s="24"/>
    </row>
    <row r="126" spans="1:6" x14ac:dyDescent="0.25">
      <c r="A126" s="22">
        <v>3</v>
      </c>
      <c r="B126" s="23" t="s">
        <v>153</v>
      </c>
      <c r="C126" s="24">
        <v>317000</v>
      </c>
      <c r="D126" s="22"/>
      <c r="E126" s="23"/>
      <c r="F126" s="24"/>
    </row>
    <row r="127" spans="1:6" ht="30.75" customHeight="1" x14ac:dyDescent="0.25">
      <c r="A127" s="22">
        <v>4</v>
      </c>
      <c r="B127" s="23" t="s">
        <v>154</v>
      </c>
      <c r="C127" s="24">
        <v>1512874</v>
      </c>
      <c r="D127" s="22">
        <v>2</v>
      </c>
      <c r="E127" s="23" t="s">
        <v>234</v>
      </c>
      <c r="F127" s="24">
        <v>1512874</v>
      </c>
    </row>
    <row r="128" spans="1:6" ht="36" customHeight="1" x14ac:dyDescent="0.25">
      <c r="A128" s="22">
        <v>5</v>
      </c>
      <c r="B128" s="23" t="s">
        <v>155</v>
      </c>
      <c r="C128" s="24">
        <v>2075713</v>
      </c>
      <c r="D128" s="22">
        <v>3</v>
      </c>
      <c r="E128" s="23" t="s">
        <v>155</v>
      </c>
      <c r="F128" s="24">
        <v>2075713</v>
      </c>
    </row>
    <row r="129" spans="1:6" x14ac:dyDescent="0.25">
      <c r="A129" s="56"/>
      <c r="B129" s="25" t="s">
        <v>21</v>
      </c>
      <c r="C129" s="28">
        <f>C128+C127+C126+C125+C124</f>
        <v>6663531</v>
      </c>
      <c r="D129" s="56"/>
      <c r="E129" s="25" t="s">
        <v>21</v>
      </c>
      <c r="F129" s="28">
        <f>F128+F127+F126+F125+F124</f>
        <v>6451371</v>
      </c>
    </row>
    <row r="130" spans="1:6" ht="15.75" customHeight="1" x14ac:dyDescent="0.25">
      <c r="A130" s="243" t="s">
        <v>156</v>
      </c>
      <c r="B130" s="244"/>
      <c r="C130" s="244"/>
      <c r="D130" s="244"/>
      <c r="E130" s="244"/>
      <c r="F130" s="245"/>
    </row>
    <row r="131" spans="1:6" ht="48" customHeight="1" x14ac:dyDescent="0.25">
      <c r="A131" s="61">
        <v>1</v>
      </c>
      <c r="B131" s="62" t="s">
        <v>157</v>
      </c>
      <c r="C131" s="63">
        <v>113376</v>
      </c>
      <c r="D131" s="61">
        <v>1</v>
      </c>
      <c r="E131" s="62" t="s">
        <v>157</v>
      </c>
      <c r="F131" s="63">
        <v>113376</v>
      </c>
    </row>
    <row r="132" spans="1:6" x14ac:dyDescent="0.25">
      <c r="A132" s="56"/>
      <c r="B132" s="25" t="s">
        <v>21</v>
      </c>
      <c r="C132" s="28">
        <f>C131</f>
        <v>113376</v>
      </c>
      <c r="D132" s="56"/>
      <c r="E132" s="25" t="s">
        <v>21</v>
      </c>
      <c r="F132" s="28">
        <f>F131</f>
        <v>113376</v>
      </c>
    </row>
    <row r="133" spans="1:6" ht="15.75" customHeight="1" x14ac:dyDescent="0.25">
      <c r="A133" s="243" t="s">
        <v>67</v>
      </c>
      <c r="B133" s="244"/>
      <c r="C133" s="244"/>
      <c r="D133" s="244"/>
      <c r="E133" s="244"/>
      <c r="F133" s="245"/>
    </row>
    <row r="134" spans="1:6" ht="78" customHeight="1" x14ac:dyDescent="0.25">
      <c r="A134" s="31">
        <v>1</v>
      </c>
      <c r="B134" s="23" t="s">
        <v>158</v>
      </c>
      <c r="C134" s="9">
        <v>2500000</v>
      </c>
      <c r="D134" s="31">
        <v>1</v>
      </c>
      <c r="E134" s="23" t="s">
        <v>158</v>
      </c>
      <c r="F134" s="9">
        <v>2500000</v>
      </c>
    </row>
    <row r="135" spans="1:6" x14ac:dyDescent="0.25">
      <c r="A135" s="56"/>
      <c r="B135" s="25" t="s">
        <v>21</v>
      </c>
      <c r="C135" s="28">
        <f>C134</f>
        <v>2500000</v>
      </c>
      <c r="D135" s="56"/>
      <c r="E135" s="25" t="s">
        <v>21</v>
      </c>
      <c r="F135" s="28">
        <f>F134</f>
        <v>2500000</v>
      </c>
    </row>
    <row r="136" spans="1:6" x14ac:dyDescent="0.25">
      <c r="A136" s="288" t="s">
        <v>231</v>
      </c>
      <c r="B136" s="289"/>
      <c r="C136" s="289"/>
      <c r="D136" s="289"/>
      <c r="E136" s="289"/>
      <c r="F136" s="290"/>
    </row>
    <row r="137" spans="1:6" ht="30" x14ac:dyDescent="0.25">
      <c r="A137" s="6"/>
      <c r="B137" s="155"/>
      <c r="C137" s="156"/>
      <c r="D137" s="137">
        <v>1</v>
      </c>
      <c r="E137" s="152" t="s">
        <v>232</v>
      </c>
      <c r="F137" s="201">
        <v>568661</v>
      </c>
    </row>
    <row r="138" spans="1:6" x14ac:dyDescent="0.25">
      <c r="A138" s="6"/>
      <c r="B138" s="155"/>
      <c r="C138" s="156"/>
      <c r="D138" s="137"/>
      <c r="E138" s="154" t="s">
        <v>21</v>
      </c>
      <c r="F138" s="202">
        <f>SUM(F137)</f>
        <v>568661</v>
      </c>
    </row>
    <row r="139" spans="1:6" ht="15.75" customHeight="1" x14ac:dyDescent="0.25">
      <c r="A139" s="263" t="s">
        <v>233</v>
      </c>
      <c r="B139" s="264"/>
      <c r="C139" s="264"/>
      <c r="D139" s="264"/>
      <c r="E139" s="264"/>
      <c r="F139" s="265"/>
    </row>
    <row r="140" spans="1:6" ht="58.5" customHeight="1" x14ac:dyDescent="0.25">
      <c r="A140" s="56"/>
      <c r="B140" s="25"/>
      <c r="C140" s="148"/>
      <c r="D140" s="159">
        <v>1</v>
      </c>
      <c r="E140" s="153" t="s">
        <v>268</v>
      </c>
      <c r="F140" s="127">
        <v>170414</v>
      </c>
    </row>
    <row r="141" spans="1:6" x14ac:dyDescent="0.25">
      <c r="A141" s="56"/>
      <c r="B141" s="25"/>
      <c r="C141" s="148"/>
      <c r="D141" s="159"/>
      <c r="E141" s="158" t="s">
        <v>21</v>
      </c>
      <c r="F141" s="203">
        <f>SUM(F140:F140)</f>
        <v>170414</v>
      </c>
    </row>
    <row r="142" spans="1:6" ht="16.5" thickBot="1" x14ac:dyDescent="0.3">
      <c r="A142" s="64"/>
      <c r="B142" s="65" t="s">
        <v>40</v>
      </c>
      <c r="C142" s="66">
        <f>C129+C132+C135</f>
        <v>9276907</v>
      </c>
      <c r="D142" s="64"/>
      <c r="E142" s="65" t="s">
        <v>40</v>
      </c>
      <c r="F142" s="66">
        <f>F129+F132+F135+F138+F141</f>
        <v>9803822</v>
      </c>
    </row>
    <row r="143" spans="1:6" ht="15.75" customHeight="1" x14ac:dyDescent="0.25">
      <c r="A143" s="237" t="s">
        <v>28</v>
      </c>
      <c r="B143" s="238"/>
      <c r="C143" s="238"/>
      <c r="D143" s="238"/>
      <c r="E143" s="238"/>
      <c r="F143" s="239"/>
    </row>
    <row r="144" spans="1:6" ht="15.75" customHeight="1" x14ac:dyDescent="0.25">
      <c r="A144" s="243" t="s">
        <v>67</v>
      </c>
      <c r="B144" s="244"/>
      <c r="C144" s="244"/>
      <c r="D144" s="244"/>
      <c r="E144" s="244"/>
      <c r="F144" s="245"/>
    </row>
    <row r="145" spans="1:6" ht="33.75" customHeight="1" x14ac:dyDescent="0.25">
      <c r="A145" s="31">
        <v>1</v>
      </c>
      <c r="B145" s="23" t="s">
        <v>227</v>
      </c>
      <c r="C145" s="24">
        <v>25000</v>
      </c>
      <c r="D145" s="31">
        <v>1</v>
      </c>
      <c r="E145" s="23" t="s">
        <v>226</v>
      </c>
      <c r="F145" s="130">
        <v>95139</v>
      </c>
    </row>
    <row r="146" spans="1:6" ht="45" x14ac:dyDescent="0.25">
      <c r="A146" s="31">
        <v>2</v>
      </c>
      <c r="B146" s="23" t="s">
        <v>159</v>
      </c>
      <c r="C146" s="24">
        <v>1095000</v>
      </c>
      <c r="D146" s="31">
        <v>2</v>
      </c>
      <c r="E146" s="23" t="s">
        <v>159</v>
      </c>
      <c r="F146" s="130">
        <v>1590756</v>
      </c>
    </row>
    <row r="147" spans="1:6" ht="30" x14ac:dyDescent="0.25">
      <c r="A147" s="31">
        <v>3</v>
      </c>
      <c r="B147" s="23" t="s">
        <v>160</v>
      </c>
      <c r="C147" s="9">
        <v>1175000</v>
      </c>
      <c r="D147" s="31"/>
      <c r="E147" s="23"/>
      <c r="F147" s="127"/>
    </row>
    <row r="148" spans="1:6" ht="45" x14ac:dyDescent="0.25">
      <c r="A148" s="31">
        <v>4</v>
      </c>
      <c r="B148" s="23" t="s">
        <v>161</v>
      </c>
      <c r="C148" s="9">
        <v>480000</v>
      </c>
      <c r="D148" s="31">
        <v>3</v>
      </c>
      <c r="E148" s="23" t="s">
        <v>161</v>
      </c>
      <c r="F148" s="127">
        <v>613285</v>
      </c>
    </row>
    <row r="149" spans="1:6" ht="51" customHeight="1" x14ac:dyDescent="0.25">
      <c r="A149" s="31">
        <v>5</v>
      </c>
      <c r="B149" s="23" t="s">
        <v>162</v>
      </c>
      <c r="C149" s="9">
        <v>1039000</v>
      </c>
      <c r="D149" s="31">
        <v>4</v>
      </c>
      <c r="E149" s="23" t="s">
        <v>162</v>
      </c>
      <c r="F149" s="127">
        <v>2029644</v>
      </c>
    </row>
    <row r="150" spans="1:6" ht="45" x14ac:dyDescent="0.25">
      <c r="A150" s="31">
        <v>6</v>
      </c>
      <c r="B150" s="23" t="s">
        <v>193</v>
      </c>
      <c r="C150" s="9">
        <v>81000</v>
      </c>
      <c r="D150" s="31">
        <v>5</v>
      </c>
      <c r="E150" s="23" t="s">
        <v>193</v>
      </c>
      <c r="F150" s="9">
        <v>71176</v>
      </c>
    </row>
    <row r="151" spans="1:6" ht="33" customHeight="1" x14ac:dyDescent="0.25">
      <c r="A151" s="31">
        <v>7</v>
      </c>
      <c r="B151" s="23" t="s">
        <v>56</v>
      </c>
      <c r="C151" s="9">
        <v>505000</v>
      </c>
      <c r="D151" s="31"/>
      <c r="E151" s="23"/>
      <c r="F151" s="9"/>
    </row>
    <row r="152" spans="1:6" ht="16.5" thickBot="1" x14ac:dyDescent="0.3">
      <c r="A152" s="67"/>
      <c r="B152" s="65" t="s">
        <v>21</v>
      </c>
      <c r="C152" s="68">
        <f>SUM(C145:C151)</f>
        <v>4400000</v>
      </c>
      <c r="D152" s="67"/>
      <c r="E152" s="65" t="s">
        <v>21</v>
      </c>
      <c r="F152" s="68">
        <f>SUM(F145:F151)</f>
        <v>4400000</v>
      </c>
    </row>
    <row r="153" spans="1:6" x14ac:dyDescent="0.25">
      <c r="A153" s="234" t="s">
        <v>23</v>
      </c>
      <c r="B153" s="235"/>
      <c r="C153" s="235"/>
      <c r="D153" s="235"/>
      <c r="E153" s="235"/>
      <c r="F153" s="236"/>
    </row>
    <row r="154" spans="1:6" ht="31.5" customHeight="1" x14ac:dyDescent="0.25">
      <c r="A154" s="22">
        <v>1</v>
      </c>
      <c r="B154" s="23" t="s">
        <v>163</v>
      </c>
      <c r="C154" s="9">
        <v>524514</v>
      </c>
      <c r="D154" s="22">
        <v>1</v>
      </c>
      <c r="E154" s="23" t="s">
        <v>163</v>
      </c>
      <c r="F154" s="9">
        <v>524514</v>
      </c>
    </row>
    <row r="155" spans="1:6" ht="30.75" thickBot="1" x14ac:dyDescent="0.3">
      <c r="A155" s="22">
        <v>2</v>
      </c>
      <c r="B155" s="23" t="s">
        <v>194</v>
      </c>
      <c r="C155" s="24">
        <v>500955</v>
      </c>
      <c r="D155" s="22">
        <v>2</v>
      </c>
      <c r="E155" s="23" t="s">
        <v>225</v>
      </c>
      <c r="F155" s="130">
        <v>155512</v>
      </c>
    </row>
    <row r="156" spans="1:6" ht="16.5" thickBot="1" x14ac:dyDescent="0.3">
      <c r="A156" s="34"/>
      <c r="B156" s="30" t="s">
        <v>21</v>
      </c>
      <c r="C156" s="35">
        <f>C154+C155</f>
        <v>1025469</v>
      </c>
      <c r="D156" s="34"/>
      <c r="E156" s="30" t="s">
        <v>21</v>
      </c>
      <c r="F156" s="35">
        <f>F154+F155</f>
        <v>680026</v>
      </c>
    </row>
    <row r="157" spans="1:6" ht="16.5" customHeight="1" thickBot="1" x14ac:dyDescent="0.3">
      <c r="A157" s="303" t="s">
        <v>116</v>
      </c>
      <c r="B157" s="304"/>
      <c r="C157" s="304"/>
      <c r="D157" s="304"/>
      <c r="E157" s="304"/>
      <c r="F157" s="305"/>
    </row>
    <row r="158" spans="1:6" ht="30" x14ac:dyDescent="0.25">
      <c r="A158" s="69">
        <v>1</v>
      </c>
      <c r="B158" s="23" t="s">
        <v>117</v>
      </c>
      <c r="C158" s="24">
        <v>160000</v>
      </c>
      <c r="D158" s="69">
        <v>1</v>
      </c>
      <c r="E158" s="23" t="s">
        <v>117</v>
      </c>
      <c r="F158" s="24">
        <v>160000</v>
      </c>
    </row>
    <row r="159" spans="1:6" ht="30" x14ac:dyDescent="0.25">
      <c r="A159" s="56">
        <v>2</v>
      </c>
      <c r="B159" s="23" t="s">
        <v>118</v>
      </c>
      <c r="C159" s="24">
        <v>650000</v>
      </c>
      <c r="D159" s="56">
        <v>2</v>
      </c>
      <c r="E159" s="23" t="s">
        <v>118</v>
      </c>
      <c r="F159" s="24">
        <v>650000</v>
      </c>
    </row>
    <row r="160" spans="1:6" ht="33.75" customHeight="1" x14ac:dyDescent="0.25">
      <c r="A160" s="56">
        <v>3</v>
      </c>
      <c r="B160" s="23" t="s">
        <v>119</v>
      </c>
      <c r="C160" s="24">
        <v>550000</v>
      </c>
      <c r="D160" s="56">
        <v>3</v>
      </c>
      <c r="E160" s="23" t="s">
        <v>119</v>
      </c>
      <c r="F160" s="24">
        <v>550000</v>
      </c>
    </row>
    <row r="161" spans="1:6" ht="30" x14ac:dyDescent="0.25">
      <c r="A161" s="56">
        <v>4</v>
      </c>
      <c r="B161" s="23" t="s">
        <v>120</v>
      </c>
      <c r="C161" s="24">
        <v>120000</v>
      </c>
      <c r="D161" s="56">
        <v>4</v>
      </c>
      <c r="E161" s="23" t="s">
        <v>120</v>
      </c>
      <c r="F161" s="24">
        <v>120000</v>
      </c>
    </row>
    <row r="162" spans="1:6" ht="36" customHeight="1" x14ac:dyDescent="0.25">
      <c r="A162" s="1">
        <v>5</v>
      </c>
      <c r="B162" s="173" t="s">
        <v>128</v>
      </c>
      <c r="C162" s="2">
        <v>5000000</v>
      </c>
      <c r="D162" s="1">
        <v>5</v>
      </c>
      <c r="E162" s="173" t="s">
        <v>245</v>
      </c>
      <c r="F162" s="2">
        <v>5000000</v>
      </c>
    </row>
    <row r="163" spans="1:6" ht="30" x14ac:dyDescent="0.25">
      <c r="A163" s="6"/>
      <c r="B163" s="138"/>
      <c r="C163" s="139"/>
      <c r="D163" s="136">
        <v>6</v>
      </c>
      <c r="E163" s="152" t="s">
        <v>214</v>
      </c>
      <c r="F163" s="201">
        <v>1709277</v>
      </c>
    </row>
    <row r="164" spans="1:6" x14ac:dyDescent="0.25">
      <c r="A164" s="6"/>
      <c r="B164" s="138"/>
      <c r="C164" s="139"/>
      <c r="D164" s="136">
        <v>7</v>
      </c>
      <c r="E164" s="204" t="s">
        <v>252</v>
      </c>
      <c r="F164" s="130">
        <v>300000</v>
      </c>
    </row>
    <row r="165" spans="1:6" ht="32.25" customHeight="1" x14ac:dyDescent="0.25">
      <c r="A165" s="6"/>
      <c r="B165" s="138"/>
      <c r="C165" s="139"/>
      <c r="D165" s="136">
        <v>8</v>
      </c>
      <c r="E165" s="153" t="s">
        <v>251</v>
      </c>
      <c r="F165" s="130">
        <v>1312670</v>
      </c>
    </row>
    <row r="166" spans="1:6" ht="16.5" thickBot="1" x14ac:dyDescent="0.3">
      <c r="A166" s="61"/>
      <c r="B166" s="70" t="s">
        <v>21</v>
      </c>
      <c r="C166" s="71">
        <f>C158+C159+C160+C161+C162</f>
        <v>6480000</v>
      </c>
      <c r="D166" s="61"/>
      <c r="E166" s="70" t="s">
        <v>21</v>
      </c>
      <c r="F166" s="71">
        <f>SUM(F158:F165)</f>
        <v>9801947</v>
      </c>
    </row>
    <row r="167" spans="1:6" ht="16.5" thickBot="1" x14ac:dyDescent="0.3">
      <c r="A167" s="33"/>
      <c r="B167" s="30" t="s">
        <v>42</v>
      </c>
      <c r="C167" s="21">
        <f>C152+C156+C166</f>
        <v>11905469</v>
      </c>
      <c r="D167" s="33"/>
      <c r="E167" s="30" t="s">
        <v>42</v>
      </c>
      <c r="F167" s="21">
        <f>F152+F156+F166</f>
        <v>14881973</v>
      </c>
    </row>
    <row r="168" spans="1:6" ht="16.5" thickBot="1" x14ac:dyDescent="0.3">
      <c r="A168" s="33"/>
      <c r="B168" s="84"/>
      <c r="C168" s="162"/>
      <c r="D168" s="317"/>
      <c r="E168" s="84"/>
      <c r="F168" s="21"/>
    </row>
    <row r="169" spans="1:6" ht="16.5" thickBot="1" x14ac:dyDescent="0.3">
      <c r="A169" s="269" t="s">
        <v>235</v>
      </c>
      <c r="B169" s="270"/>
      <c r="C169" s="270"/>
      <c r="D169" s="270"/>
      <c r="E169" s="270"/>
      <c r="F169" s="271"/>
    </row>
    <row r="170" spans="1:6" ht="16.5" thickBot="1" x14ac:dyDescent="0.3">
      <c r="A170" s="303" t="s">
        <v>236</v>
      </c>
      <c r="B170" s="304"/>
      <c r="C170" s="304"/>
      <c r="D170" s="304"/>
      <c r="E170" s="304"/>
      <c r="F170" s="305"/>
    </row>
    <row r="171" spans="1:6" ht="30.75" thickBot="1" x14ac:dyDescent="0.3">
      <c r="A171" s="33"/>
      <c r="B171" s="161"/>
      <c r="C171" s="21"/>
      <c r="D171" s="22">
        <v>1</v>
      </c>
      <c r="E171" s="153" t="s">
        <v>241</v>
      </c>
      <c r="F171" s="130">
        <v>240603</v>
      </c>
    </row>
    <row r="172" spans="1:6" ht="30.75" thickBot="1" x14ac:dyDescent="0.3">
      <c r="A172" s="196"/>
      <c r="B172" s="197"/>
      <c r="C172" s="198"/>
      <c r="D172" s="81">
        <v>2</v>
      </c>
      <c r="E172" s="145" t="s">
        <v>242</v>
      </c>
      <c r="F172" s="163">
        <v>317000</v>
      </c>
    </row>
    <row r="173" spans="1:6" ht="16.5" thickBot="1" x14ac:dyDescent="0.3">
      <c r="A173" s="33"/>
      <c r="B173" s="161"/>
      <c r="C173" s="162"/>
      <c r="D173" s="199"/>
      <c r="E173" s="30" t="s">
        <v>21</v>
      </c>
      <c r="F173" s="18">
        <f>F171+F172</f>
        <v>557603</v>
      </c>
    </row>
    <row r="174" spans="1:6" x14ac:dyDescent="0.25">
      <c r="A174" s="255" t="s">
        <v>265</v>
      </c>
      <c r="B174" s="256"/>
      <c r="C174" s="256"/>
      <c r="D174" s="256"/>
      <c r="E174" s="256"/>
      <c r="F174" s="257"/>
    </row>
    <row r="175" spans="1:6" ht="60" x14ac:dyDescent="0.25">
      <c r="A175" s="129"/>
      <c r="B175" s="70"/>
      <c r="C175" s="88"/>
      <c r="D175" s="186">
        <v>1</v>
      </c>
      <c r="E175" s="152" t="s">
        <v>267</v>
      </c>
      <c r="F175" s="187">
        <v>2352</v>
      </c>
    </row>
    <row r="176" spans="1:6" ht="16.5" thickBot="1" x14ac:dyDescent="0.3">
      <c r="A176" s="129"/>
      <c r="B176" s="70"/>
      <c r="C176" s="88"/>
      <c r="D176" s="200"/>
      <c r="E176" s="188" t="s">
        <v>21</v>
      </c>
      <c r="F176" s="189">
        <f>F175</f>
        <v>2352</v>
      </c>
    </row>
    <row r="177" spans="1:6" ht="16.5" thickBot="1" x14ac:dyDescent="0.3">
      <c r="A177" s="33"/>
      <c r="B177" s="161"/>
      <c r="C177" s="162"/>
      <c r="D177" s="199"/>
      <c r="E177" s="30" t="s">
        <v>239</v>
      </c>
      <c r="F177" s="18">
        <f>F173+F176</f>
        <v>559955</v>
      </c>
    </row>
    <row r="178" spans="1:6" s="14" customFormat="1" ht="18" thickBot="1" x14ac:dyDescent="0.35">
      <c r="A178" s="164"/>
      <c r="B178" s="165" t="s">
        <v>29</v>
      </c>
      <c r="C178" s="166">
        <f>C19+C33+C39+C47+C120+C142+C167</f>
        <v>111531967</v>
      </c>
      <c r="D178" s="164"/>
      <c r="E178" s="165" t="s">
        <v>29</v>
      </c>
      <c r="F178" s="166">
        <f>F19+F33+F39+F47+F120+F142+F167+F177</f>
        <v>137608990</v>
      </c>
    </row>
    <row r="179" spans="1:6" s="14" customFormat="1" ht="18" thickBot="1" x14ac:dyDescent="0.35">
      <c r="A179" s="72"/>
      <c r="B179" s="73"/>
      <c r="C179" s="74"/>
      <c r="D179" s="72"/>
      <c r="E179" s="73"/>
      <c r="F179" s="74"/>
    </row>
    <row r="180" spans="1:6" s="14" customFormat="1" ht="18" thickBot="1" x14ac:dyDescent="0.35">
      <c r="A180" s="313" t="s">
        <v>30</v>
      </c>
      <c r="B180" s="314"/>
      <c r="C180" s="314"/>
      <c r="D180" s="314"/>
      <c r="E180" s="314"/>
      <c r="F180" s="315"/>
    </row>
    <row r="181" spans="1:6" ht="15.75" customHeight="1" x14ac:dyDescent="0.25">
      <c r="A181" s="237" t="s">
        <v>31</v>
      </c>
      <c r="B181" s="238"/>
      <c r="C181" s="238"/>
      <c r="D181" s="238"/>
      <c r="E181" s="238"/>
      <c r="F181" s="239"/>
    </row>
    <row r="182" spans="1:6" x14ac:dyDescent="0.25">
      <c r="A182" s="231" t="s">
        <v>20</v>
      </c>
      <c r="B182" s="232"/>
      <c r="C182" s="232"/>
      <c r="D182" s="232"/>
      <c r="E182" s="232"/>
      <c r="F182" s="233"/>
    </row>
    <row r="183" spans="1:6" ht="49.5" customHeight="1" x14ac:dyDescent="0.25">
      <c r="A183" s="31">
        <v>1</v>
      </c>
      <c r="B183" s="75" t="s">
        <v>97</v>
      </c>
      <c r="C183" s="9">
        <v>2177143</v>
      </c>
      <c r="D183" s="31">
        <v>1</v>
      </c>
      <c r="E183" s="75" t="s">
        <v>97</v>
      </c>
      <c r="F183" s="9">
        <v>2177143</v>
      </c>
    </row>
    <row r="184" spans="1:6" ht="45" x14ac:dyDescent="0.25">
      <c r="A184" s="31">
        <f t="shared" ref="A184:A195" si="0">A183+1</f>
        <v>2</v>
      </c>
      <c r="B184" s="27" t="s">
        <v>98</v>
      </c>
      <c r="C184" s="9">
        <v>1500000</v>
      </c>
      <c r="D184" s="31">
        <f t="shared" ref="D184:D195" si="1">D183+1</f>
        <v>2</v>
      </c>
      <c r="E184" s="27" t="s">
        <v>98</v>
      </c>
      <c r="F184" s="9">
        <v>1500000</v>
      </c>
    </row>
    <row r="185" spans="1:6" ht="46.5" customHeight="1" x14ac:dyDescent="0.25">
      <c r="A185" s="31">
        <f t="shared" si="0"/>
        <v>3</v>
      </c>
      <c r="B185" s="27" t="s">
        <v>108</v>
      </c>
      <c r="C185" s="9">
        <v>233235</v>
      </c>
      <c r="D185" s="31">
        <f t="shared" si="1"/>
        <v>3</v>
      </c>
      <c r="E185" s="27" t="s">
        <v>108</v>
      </c>
      <c r="F185" s="9">
        <v>233235</v>
      </c>
    </row>
    <row r="186" spans="1:6" ht="45.75" customHeight="1" x14ac:dyDescent="0.25">
      <c r="A186" s="31">
        <f t="shared" si="0"/>
        <v>4</v>
      </c>
      <c r="B186" s="27" t="s">
        <v>109</v>
      </c>
      <c r="C186" s="9">
        <v>1508479</v>
      </c>
      <c r="D186" s="31">
        <f t="shared" si="1"/>
        <v>4</v>
      </c>
      <c r="E186" s="27" t="s">
        <v>109</v>
      </c>
      <c r="F186" s="9">
        <v>1508479</v>
      </c>
    </row>
    <row r="187" spans="1:6" ht="36" customHeight="1" x14ac:dyDescent="0.25">
      <c r="A187" s="31">
        <f t="shared" si="0"/>
        <v>5</v>
      </c>
      <c r="B187" s="75" t="s">
        <v>110</v>
      </c>
      <c r="C187" s="9">
        <v>900000</v>
      </c>
      <c r="D187" s="31">
        <f t="shared" si="1"/>
        <v>5</v>
      </c>
      <c r="E187" s="75" t="s">
        <v>110</v>
      </c>
      <c r="F187" s="127">
        <f>900000+1800000</f>
        <v>2700000</v>
      </c>
    </row>
    <row r="188" spans="1:6" ht="45" x14ac:dyDescent="0.25">
      <c r="A188" s="31">
        <v>6</v>
      </c>
      <c r="B188" s="27" t="s">
        <v>99</v>
      </c>
      <c r="C188" s="9">
        <v>848527</v>
      </c>
      <c r="D188" s="31">
        <v>6</v>
      </c>
      <c r="E188" s="27" t="s">
        <v>99</v>
      </c>
      <c r="F188" s="9">
        <v>848527</v>
      </c>
    </row>
    <row r="189" spans="1:6" ht="45" x14ac:dyDescent="0.25">
      <c r="A189" s="31">
        <f t="shared" si="0"/>
        <v>7</v>
      </c>
      <c r="B189" s="27" t="s">
        <v>92</v>
      </c>
      <c r="C189" s="9">
        <v>761316</v>
      </c>
      <c r="D189" s="31">
        <f t="shared" si="1"/>
        <v>7</v>
      </c>
      <c r="E189" s="27" t="s">
        <v>92</v>
      </c>
      <c r="F189" s="127">
        <v>1562229</v>
      </c>
    </row>
    <row r="190" spans="1:6" ht="45" x14ac:dyDescent="0.25">
      <c r="A190" s="31">
        <f t="shared" si="0"/>
        <v>8</v>
      </c>
      <c r="B190" s="76" t="s">
        <v>164</v>
      </c>
      <c r="C190" s="9">
        <f>3078986-200000</f>
        <v>2878986</v>
      </c>
      <c r="D190" s="31">
        <f t="shared" si="1"/>
        <v>8</v>
      </c>
      <c r="E190" s="76" t="s">
        <v>164</v>
      </c>
      <c r="F190" s="9">
        <f>3078986-200000</f>
        <v>2878986</v>
      </c>
    </row>
    <row r="191" spans="1:6" ht="45" x14ac:dyDescent="0.25">
      <c r="A191" s="31">
        <f t="shared" si="0"/>
        <v>9</v>
      </c>
      <c r="B191" s="27" t="s">
        <v>100</v>
      </c>
      <c r="C191" s="9">
        <v>234127</v>
      </c>
      <c r="D191" s="31">
        <f t="shared" si="1"/>
        <v>9</v>
      </c>
      <c r="E191" s="27" t="s">
        <v>100</v>
      </c>
      <c r="F191" s="9">
        <v>234127</v>
      </c>
    </row>
    <row r="192" spans="1:6" ht="45" x14ac:dyDescent="0.25">
      <c r="A192" s="31">
        <v>10</v>
      </c>
      <c r="B192" s="27" t="s">
        <v>101</v>
      </c>
      <c r="C192" s="9">
        <v>424009</v>
      </c>
      <c r="D192" s="31">
        <v>10</v>
      </c>
      <c r="E192" s="27" t="s">
        <v>101</v>
      </c>
      <c r="F192" s="9">
        <v>424009</v>
      </c>
    </row>
    <row r="193" spans="1:6" ht="16.5" customHeight="1" x14ac:dyDescent="0.25">
      <c r="A193" s="31">
        <v>11</v>
      </c>
      <c r="B193" s="27" t="s">
        <v>111</v>
      </c>
      <c r="C193" s="9">
        <v>182508</v>
      </c>
      <c r="D193" s="31">
        <v>11</v>
      </c>
      <c r="E193" s="27" t="s">
        <v>111</v>
      </c>
      <c r="F193" s="9">
        <v>182508</v>
      </c>
    </row>
    <row r="194" spans="1:6" ht="30" customHeight="1" x14ac:dyDescent="0.25">
      <c r="A194" s="31">
        <f t="shared" si="0"/>
        <v>12</v>
      </c>
      <c r="B194" s="27" t="s">
        <v>93</v>
      </c>
      <c r="C194" s="9">
        <v>299658</v>
      </c>
      <c r="D194" s="31">
        <f t="shared" si="1"/>
        <v>12</v>
      </c>
      <c r="E194" s="27" t="s">
        <v>93</v>
      </c>
      <c r="F194" s="9">
        <v>299658</v>
      </c>
    </row>
    <row r="195" spans="1:6" x14ac:dyDescent="0.25">
      <c r="A195" s="31">
        <f t="shared" si="0"/>
        <v>13</v>
      </c>
      <c r="B195" s="27" t="s">
        <v>165</v>
      </c>
      <c r="C195" s="9">
        <v>300000</v>
      </c>
      <c r="D195" s="31">
        <f t="shared" si="1"/>
        <v>13</v>
      </c>
      <c r="E195" s="27" t="s">
        <v>165</v>
      </c>
      <c r="F195" s="9">
        <v>300000</v>
      </c>
    </row>
    <row r="196" spans="1:6" ht="45" x14ac:dyDescent="0.25">
      <c r="A196" s="31">
        <v>14</v>
      </c>
      <c r="B196" s="27" t="s">
        <v>166</v>
      </c>
      <c r="C196" s="9">
        <v>613550</v>
      </c>
      <c r="D196" s="31">
        <v>14</v>
      </c>
      <c r="E196" s="27" t="s">
        <v>166</v>
      </c>
      <c r="F196" s="9">
        <v>613550</v>
      </c>
    </row>
    <row r="197" spans="1:6" ht="43.5" customHeight="1" x14ac:dyDescent="0.25">
      <c r="A197" s="31">
        <v>15</v>
      </c>
      <c r="B197" s="27" t="s">
        <v>112</v>
      </c>
      <c r="C197" s="9">
        <v>725459</v>
      </c>
      <c r="D197" s="31">
        <v>15</v>
      </c>
      <c r="E197" s="27" t="s">
        <v>112</v>
      </c>
      <c r="F197" s="127">
        <f>725459+113413</f>
        <v>838872</v>
      </c>
    </row>
    <row r="198" spans="1:6" ht="30" x14ac:dyDescent="0.25">
      <c r="A198" s="31"/>
      <c r="B198" s="27"/>
      <c r="C198" s="9"/>
      <c r="D198" s="31">
        <v>16</v>
      </c>
      <c r="E198" s="227" t="s">
        <v>270</v>
      </c>
      <c r="F198" s="201">
        <v>700000</v>
      </c>
    </row>
    <row r="199" spans="1:6" ht="45" x14ac:dyDescent="0.25">
      <c r="A199" s="31">
        <v>16</v>
      </c>
      <c r="B199" s="27" t="s">
        <v>167</v>
      </c>
      <c r="C199" s="9">
        <v>800913</v>
      </c>
      <c r="D199" s="3"/>
      <c r="E199" s="27"/>
      <c r="F199" s="9"/>
    </row>
    <row r="200" spans="1:6" ht="45" x14ac:dyDescent="0.25">
      <c r="A200" s="31">
        <v>17</v>
      </c>
      <c r="B200" s="27" t="s">
        <v>102</v>
      </c>
      <c r="C200" s="9">
        <v>699487</v>
      </c>
      <c r="D200" s="3">
        <v>17</v>
      </c>
      <c r="E200" s="27" t="s">
        <v>102</v>
      </c>
      <c r="F200" s="9">
        <v>699487</v>
      </c>
    </row>
    <row r="201" spans="1:6" ht="30" x14ac:dyDescent="0.25">
      <c r="A201" s="3">
        <v>18</v>
      </c>
      <c r="B201" s="140" t="s">
        <v>168</v>
      </c>
      <c r="C201" s="4">
        <f>6000000-79777</f>
        <v>5920223</v>
      </c>
      <c r="D201" s="3">
        <v>18</v>
      </c>
      <c r="E201" s="140" t="s">
        <v>168</v>
      </c>
      <c r="F201" s="4">
        <f>6000000-79777</f>
        <v>5920223</v>
      </c>
    </row>
    <row r="202" spans="1:6" ht="43.5" customHeight="1" x14ac:dyDescent="0.25">
      <c r="A202" s="3"/>
      <c r="B202" s="140"/>
      <c r="C202" s="4"/>
      <c r="D202" s="3">
        <v>19</v>
      </c>
      <c r="E202" s="141" t="s">
        <v>215</v>
      </c>
      <c r="F202" s="131">
        <v>129490</v>
      </c>
    </row>
    <row r="203" spans="1:6" x14ac:dyDescent="0.25">
      <c r="A203" s="31"/>
      <c r="B203" s="25" t="s">
        <v>21</v>
      </c>
      <c r="C203" s="26">
        <f>SUM(C183:C201)</f>
        <v>21007620</v>
      </c>
      <c r="D203" s="31"/>
      <c r="E203" s="25" t="s">
        <v>21</v>
      </c>
      <c r="F203" s="26">
        <f>SUM(F183:F202)</f>
        <v>23750523</v>
      </c>
    </row>
    <row r="204" spans="1:6" x14ac:dyDescent="0.25">
      <c r="A204" s="112"/>
      <c r="B204" s="217"/>
      <c r="C204" s="215"/>
      <c r="D204" s="216"/>
      <c r="E204" s="217"/>
      <c r="F204" s="211"/>
    </row>
    <row r="205" spans="1:6" x14ac:dyDescent="0.25">
      <c r="A205" s="231" t="s">
        <v>23</v>
      </c>
      <c r="B205" s="232"/>
      <c r="C205" s="232"/>
      <c r="D205" s="232"/>
      <c r="E205" s="232"/>
      <c r="F205" s="233"/>
    </row>
    <row r="206" spans="1:6" s="15" customFormat="1" x14ac:dyDescent="0.25">
      <c r="A206" s="3">
        <v>1</v>
      </c>
      <c r="B206" s="23" t="s">
        <v>59</v>
      </c>
      <c r="C206" s="24">
        <v>2066911</v>
      </c>
      <c r="D206" s="3">
        <v>1</v>
      </c>
      <c r="E206" s="23" t="s">
        <v>59</v>
      </c>
      <c r="F206" s="24">
        <v>2066911</v>
      </c>
    </row>
    <row r="207" spans="1:6" s="15" customFormat="1" ht="30" x14ac:dyDescent="0.25">
      <c r="A207" s="3"/>
      <c r="B207" s="23"/>
      <c r="C207" s="177"/>
      <c r="D207" s="178">
        <v>2</v>
      </c>
      <c r="E207" s="143" t="s">
        <v>216</v>
      </c>
      <c r="F207" s="142">
        <v>896000</v>
      </c>
    </row>
    <row r="208" spans="1:6" x14ac:dyDescent="0.25">
      <c r="A208" s="22"/>
      <c r="B208" s="77" t="s">
        <v>21</v>
      </c>
      <c r="C208" s="28">
        <f>C206</f>
        <v>2066911</v>
      </c>
      <c r="D208" s="22"/>
      <c r="E208" s="77" t="s">
        <v>21</v>
      </c>
      <c r="F208" s="28">
        <f>F206+F207</f>
        <v>2962911</v>
      </c>
    </row>
    <row r="209" spans="1:6" x14ac:dyDescent="0.25">
      <c r="A209" s="78"/>
      <c r="B209" s="318"/>
      <c r="C209" s="319"/>
      <c r="D209" s="320"/>
      <c r="E209" s="318"/>
      <c r="F209" s="321"/>
    </row>
    <row r="210" spans="1:6" x14ac:dyDescent="0.25">
      <c r="A210" s="231" t="s">
        <v>24</v>
      </c>
      <c r="B210" s="232"/>
      <c r="C210" s="232"/>
      <c r="D210" s="232"/>
      <c r="E210" s="232"/>
      <c r="F210" s="233"/>
    </row>
    <row r="211" spans="1:6" ht="45" x14ac:dyDescent="0.25">
      <c r="A211" s="22">
        <v>1</v>
      </c>
      <c r="B211" s="55" t="s">
        <v>169</v>
      </c>
      <c r="C211" s="24">
        <v>500000</v>
      </c>
      <c r="D211" s="22">
        <v>1</v>
      </c>
      <c r="E211" s="55" t="s">
        <v>169</v>
      </c>
      <c r="F211" s="24">
        <v>500000</v>
      </c>
    </row>
    <row r="212" spans="1:6" ht="36" customHeight="1" x14ac:dyDescent="0.25">
      <c r="A212" s="31">
        <v>2</v>
      </c>
      <c r="B212" s="23" t="s">
        <v>170</v>
      </c>
      <c r="C212" s="9">
        <v>309210</v>
      </c>
      <c r="D212" s="31">
        <v>2</v>
      </c>
      <c r="E212" s="23" t="s">
        <v>170</v>
      </c>
      <c r="F212" s="9">
        <v>309210</v>
      </c>
    </row>
    <row r="213" spans="1:6" ht="36" customHeight="1" x14ac:dyDescent="0.25">
      <c r="A213" s="31">
        <v>3</v>
      </c>
      <c r="B213" s="23" t="s">
        <v>171</v>
      </c>
      <c r="C213" s="9">
        <v>105267</v>
      </c>
      <c r="D213" s="31">
        <v>3</v>
      </c>
      <c r="E213" s="23" t="s">
        <v>171</v>
      </c>
      <c r="F213" s="9">
        <v>105267</v>
      </c>
    </row>
    <row r="214" spans="1:6" ht="30" customHeight="1" x14ac:dyDescent="0.25">
      <c r="A214" s="31"/>
      <c r="B214" s="23"/>
      <c r="C214" s="9"/>
      <c r="D214" s="144">
        <v>4</v>
      </c>
      <c r="E214" s="145" t="s">
        <v>217</v>
      </c>
      <c r="F214" s="205">
        <v>503379</v>
      </c>
    </row>
    <row r="215" spans="1:6" x14ac:dyDescent="0.25">
      <c r="A215" s="31"/>
      <c r="B215" s="25" t="s">
        <v>21</v>
      </c>
      <c r="C215" s="26">
        <f>C211+C212+C213</f>
        <v>914477</v>
      </c>
      <c r="D215" s="31"/>
      <c r="E215" s="25" t="s">
        <v>21</v>
      </c>
      <c r="F215" s="26">
        <f>F211+F212+F213+F214</f>
        <v>1417856</v>
      </c>
    </row>
    <row r="216" spans="1:6" x14ac:dyDescent="0.25">
      <c r="A216" s="231" t="s">
        <v>22</v>
      </c>
      <c r="B216" s="232"/>
      <c r="C216" s="232"/>
      <c r="D216" s="232"/>
      <c r="E216" s="232"/>
      <c r="F216" s="233"/>
    </row>
    <row r="217" spans="1:6" ht="45" x14ac:dyDescent="0.25">
      <c r="A217" s="56">
        <v>1</v>
      </c>
      <c r="B217" s="23" t="s">
        <v>172</v>
      </c>
      <c r="C217" s="24">
        <v>230656</v>
      </c>
      <c r="D217" s="56">
        <v>1</v>
      </c>
      <c r="E217" s="23" t="s">
        <v>172</v>
      </c>
      <c r="F217" s="24">
        <v>230656</v>
      </c>
    </row>
    <row r="218" spans="1:6" ht="33" customHeight="1" x14ac:dyDescent="0.25">
      <c r="A218" s="56"/>
      <c r="B218" s="23"/>
      <c r="C218" s="24"/>
      <c r="D218" s="56">
        <v>2</v>
      </c>
      <c r="E218" s="185" t="s">
        <v>262</v>
      </c>
      <c r="F218" s="24">
        <v>175085</v>
      </c>
    </row>
    <row r="219" spans="1:6" x14ac:dyDescent="0.25">
      <c r="A219" s="22"/>
      <c r="B219" s="54" t="s">
        <v>21</v>
      </c>
      <c r="C219" s="28">
        <f>C217</f>
        <v>230656</v>
      </c>
      <c r="D219" s="22"/>
      <c r="E219" s="54" t="s">
        <v>21</v>
      </c>
      <c r="F219" s="28">
        <f>F217+F218</f>
        <v>405741</v>
      </c>
    </row>
    <row r="220" spans="1:6" x14ac:dyDescent="0.25">
      <c r="A220" s="231" t="s">
        <v>26</v>
      </c>
      <c r="B220" s="232"/>
      <c r="C220" s="232"/>
      <c r="D220" s="232"/>
      <c r="E220" s="232"/>
      <c r="F220" s="233"/>
    </row>
    <row r="221" spans="1:6" ht="30" x14ac:dyDescent="0.25">
      <c r="A221" s="56">
        <v>1</v>
      </c>
      <c r="B221" s="27" t="s">
        <v>173</v>
      </c>
      <c r="C221" s="24">
        <v>1285157</v>
      </c>
      <c r="D221" s="56">
        <v>1</v>
      </c>
      <c r="E221" s="27" t="s">
        <v>173</v>
      </c>
      <c r="F221" s="146">
        <v>1224054</v>
      </c>
    </row>
    <row r="222" spans="1:6" ht="30" x14ac:dyDescent="0.25">
      <c r="A222" s="56">
        <v>2</v>
      </c>
      <c r="B222" s="27" t="s">
        <v>196</v>
      </c>
      <c r="C222" s="24">
        <v>379725</v>
      </c>
      <c r="D222" s="56">
        <v>2</v>
      </c>
      <c r="E222" s="27" t="s">
        <v>196</v>
      </c>
      <c r="F222" s="130">
        <v>440828</v>
      </c>
    </row>
    <row r="223" spans="1:6" x14ac:dyDescent="0.25">
      <c r="A223" s="22"/>
      <c r="B223" s="54" t="s">
        <v>21</v>
      </c>
      <c r="C223" s="28">
        <f>C221+C222</f>
        <v>1664882</v>
      </c>
      <c r="D223" s="22"/>
      <c r="E223" s="54" t="s">
        <v>21</v>
      </c>
      <c r="F223" s="28">
        <f>F221+F222</f>
        <v>1664882</v>
      </c>
    </row>
    <row r="224" spans="1:6" x14ac:dyDescent="0.25">
      <c r="A224" s="291" t="s">
        <v>218</v>
      </c>
      <c r="B224" s="292"/>
      <c r="C224" s="292"/>
      <c r="D224" s="292"/>
      <c r="E224" s="292"/>
      <c r="F224" s="293"/>
    </row>
    <row r="225" spans="1:6" x14ac:dyDescent="0.25">
      <c r="A225" s="22"/>
      <c r="B225" s="54"/>
      <c r="C225" s="148"/>
      <c r="D225" s="149">
        <v>1</v>
      </c>
      <c r="E225" s="132" t="s">
        <v>261</v>
      </c>
      <c r="F225" s="130">
        <v>73684</v>
      </c>
    </row>
    <row r="226" spans="1:6" x14ac:dyDescent="0.25">
      <c r="A226" s="22"/>
      <c r="B226" s="54"/>
      <c r="C226" s="148"/>
      <c r="D226" s="149"/>
      <c r="E226" s="150" t="s">
        <v>21</v>
      </c>
      <c r="F226" s="203">
        <f>F225</f>
        <v>73684</v>
      </c>
    </row>
    <row r="227" spans="1:6" ht="15.75" customHeight="1" x14ac:dyDescent="0.25">
      <c r="A227" s="243" t="s">
        <v>32</v>
      </c>
      <c r="B227" s="244"/>
      <c r="C227" s="244"/>
      <c r="D227" s="244"/>
      <c r="E227" s="244"/>
      <c r="F227" s="245"/>
    </row>
    <row r="228" spans="1:6" ht="36" customHeight="1" x14ac:dyDescent="0.25">
      <c r="A228" s="78">
        <v>1</v>
      </c>
      <c r="B228" s="23" t="s">
        <v>174</v>
      </c>
      <c r="C228" s="79">
        <v>3645367</v>
      </c>
      <c r="D228" s="78">
        <v>1</v>
      </c>
      <c r="E228" s="23" t="s">
        <v>174</v>
      </c>
      <c r="F228" s="151">
        <f>3645367+2500000</f>
        <v>6145367</v>
      </c>
    </row>
    <row r="229" spans="1:6" ht="30" x14ac:dyDescent="0.25">
      <c r="A229" s="22">
        <v>2</v>
      </c>
      <c r="B229" s="27" t="s">
        <v>197</v>
      </c>
      <c r="C229" s="24">
        <v>451111</v>
      </c>
      <c r="D229" s="22">
        <v>2</v>
      </c>
      <c r="E229" s="27" t="s">
        <v>197</v>
      </c>
      <c r="F229" s="24">
        <v>451111</v>
      </c>
    </row>
    <row r="230" spans="1:6" ht="33.75" customHeight="1" x14ac:dyDescent="0.25">
      <c r="A230" s="22">
        <v>3</v>
      </c>
      <c r="B230" s="23" t="s">
        <v>175</v>
      </c>
      <c r="C230" s="24">
        <v>1592673</v>
      </c>
      <c r="D230" s="22">
        <v>3</v>
      </c>
      <c r="E230" s="23" t="s">
        <v>175</v>
      </c>
      <c r="F230" s="24">
        <v>1592673</v>
      </c>
    </row>
    <row r="231" spans="1:6" ht="17.25" customHeight="1" x14ac:dyDescent="0.25">
      <c r="A231" s="48">
        <v>4</v>
      </c>
      <c r="B231" s="46" t="s">
        <v>176</v>
      </c>
      <c r="C231" s="45">
        <v>404000</v>
      </c>
      <c r="D231" s="48">
        <v>4</v>
      </c>
      <c r="E231" s="46" t="s">
        <v>176</v>
      </c>
      <c r="F231" s="45">
        <v>404000</v>
      </c>
    </row>
    <row r="232" spans="1:6" ht="15.75" customHeight="1" x14ac:dyDescent="0.25">
      <c r="A232" s="22">
        <v>5</v>
      </c>
      <c r="B232" s="27" t="s">
        <v>177</v>
      </c>
      <c r="C232" s="24">
        <v>352143</v>
      </c>
      <c r="D232" s="22">
        <v>5</v>
      </c>
      <c r="E232" s="27" t="s">
        <v>177</v>
      </c>
      <c r="F232" s="24">
        <v>352143</v>
      </c>
    </row>
    <row r="233" spans="1:6" ht="19.5" customHeight="1" x14ac:dyDescent="0.25">
      <c r="A233" s="22">
        <v>6</v>
      </c>
      <c r="B233" s="27" t="s">
        <v>178</v>
      </c>
      <c r="C233" s="24">
        <v>953650</v>
      </c>
      <c r="D233" s="22">
        <v>6</v>
      </c>
      <c r="E233" s="27" t="s">
        <v>178</v>
      </c>
      <c r="F233" s="24">
        <v>953650</v>
      </c>
    </row>
    <row r="234" spans="1:6" ht="32.25" customHeight="1" x14ac:dyDescent="0.25">
      <c r="A234" s="22">
        <v>7</v>
      </c>
      <c r="B234" s="27" t="s">
        <v>179</v>
      </c>
      <c r="C234" s="24">
        <v>775950</v>
      </c>
      <c r="D234" s="22">
        <v>7</v>
      </c>
      <c r="E234" s="27" t="s">
        <v>179</v>
      </c>
      <c r="F234" s="24">
        <v>775950</v>
      </c>
    </row>
    <row r="235" spans="1:6" x14ac:dyDescent="0.25">
      <c r="A235" s="22"/>
      <c r="B235" s="25" t="s">
        <v>21</v>
      </c>
      <c r="C235" s="28">
        <f>C228+C229+C230+C231+C232+C233+C234</f>
        <v>8174894</v>
      </c>
      <c r="D235" s="22"/>
      <c r="E235" s="25" t="s">
        <v>21</v>
      </c>
      <c r="F235" s="28">
        <f>F228+F229+F230+F231+F232+F233+F234</f>
        <v>10674894</v>
      </c>
    </row>
    <row r="236" spans="1:6" ht="15.75" customHeight="1" x14ac:dyDescent="0.25">
      <c r="A236" s="243" t="s">
        <v>180</v>
      </c>
      <c r="B236" s="244"/>
      <c r="C236" s="244"/>
      <c r="D236" s="244"/>
      <c r="E236" s="244"/>
      <c r="F236" s="245"/>
    </row>
    <row r="237" spans="1:6" x14ac:dyDescent="0.25">
      <c r="A237" s="31">
        <v>1</v>
      </c>
      <c r="B237" s="23" t="s">
        <v>71</v>
      </c>
      <c r="C237" s="9">
        <v>1029018</v>
      </c>
      <c r="D237" s="31">
        <v>1</v>
      </c>
      <c r="E237" s="23" t="s">
        <v>71</v>
      </c>
      <c r="F237" s="9">
        <v>1029018</v>
      </c>
    </row>
    <row r="238" spans="1:6" x14ac:dyDescent="0.25">
      <c r="A238" s="22"/>
      <c r="B238" s="25" t="s">
        <v>21</v>
      </c>
      <c r="C238" s="28">
        <f>C237</f>
        <v>1029018</v>
      </c>
      <c r="D238" s="22"/>
      <c r="E238" s="25" t="s">
        <v>21</v>
      </c>
      <c r="F238" s="28">
        <f>F237</f>
        <v>1029018</v>
      </c>
    </row>
    <row r="239" spans="1:6" x14ac:dyDescent="0.25">
      <c r="A239" s="231" t="s">
        <v>221</v>
      </c>
      <c r="B239" s="232"/>
      <c r="C239" s="232"/>
      <c r="D239" s="232"/>
      <c r="E239" s="232"/>
      <c r="F239" s="233"/>
    </row>
    <row r="240" spans="1:6" ht="36" customHeight="1" x14ac:dyDescent="0.25">
      <c r="A240" s="22">
        <v>1</v>
      </c>
      <c r="B240" s="23" t="s">
        <v>103</v>
      </c>
      <c r="C240" s="24">
        <v>2197487</v>
      </c>
      <c r="D240" s="22">
        <v>1</v>
      </c>
      <c r="E240" s="23" t="s">
        <v>103</v>
      </c>
      <c r="F240" s="24">
        <v>2197487</v>
      </c>
    </row>
    <row r="241" spans="1:6" ht="45" x14ac:dyDescent="0.25">
      <c r="A241" s="22">
        <v>2</v>
      </c>
      <c r="B241" s="23" t="s">
        <v>104</v>
      </c>
      <c r="C241" s="24">
        <v>3549909</v>
      </c>
      <c r="D241" s="22">
        <v>2</v>
      </c>
      <c r="E241" s="23" t="s">
        <v>104</v>
      </c>
      <c r="F241" s="24">
        <v>3549909</v>
      </c>
    </row>
    <row r="242" spans="1:6" ht="30" x14ac:dyDescent="0.25">
      <c r="A242" s="22">
        <v>3</v>
      </c>
      <c r="B242" s="23" t="s">
        <v>50</v>
      </c>
      <c r="C242" s="24">
        <v>1252642</v>
      </c>
      <c r="D242" s="22">
        <v>3</v>
      </c>
      <c r="E242" s="23" t="s">
        <v>50</v>
      </c>
      <c r="F242" s="24">
        <v>1252642</v>
      </c>
    </row>
    <row r="243" spans="1:6" x14ac:dyDescent="0.25">
      <c r="A243" s="22"/>
      <c r="B243" s="25" t="s">
        <v>21</v>
      </c>
      <c r="C243" s="28">
        <f>C240+C241+C242</f>
        <v>7000038</v>
      </c>
      <c r="D243" s="22"/>
      <c r="E243" s="25" t="s">
        <v>21</v>
      </c>
      <c r="F243" s="28">
        <f>F240+F241+F242</f>
        <v>7000038</v>
      </c>
    </row>
    <row r="244" spans="1:6" x14ac:dyDescent="0.25">
      <c r="A244" s="243" t="s">
        <v>25</v>
      </c>
      <c r="B244" s="244"/>
      <c r="C244" s="244"/>
      <c r="D244" s="244"/>
      <c r="E244" s="244"/>
      <c r="F244" s="245"/>
    </row>
    <row r="245" spans="1:6" ht="34.5" customHeight="1" x14ac:dyDescent="0.25">
      <c r="A245" s="22">
        <v>1</v>
      </c>
      <c r="B245" s="23" t="s">
        <v>195</v>
      </c>
      <c r="C245" s="9">
        <v>1060000</v>
      </c>
      <c r="D245" s="22">
        <v>1</v>
      </c>
      <c r="E245" s="23" t="s">
        <v>247</v>
      </c>
      <c r="F245" s="9">
        <v>1060000</v>
      </c>
    </row>
    <row r="246" spans="1:6" ht="30.75" customHeight="1" x14ac:dyDescent="0.25">
      <c r="A246" s="22">
        <v>2</v>
      </c>
      <c r="B246" s="55" t="s">
        <v>61</v>
      </c>
      <c r="C246" s="24">
        <v>1170000</v>
      </c>
      <c r="D246" s="22">
        <v>2</v>
      </c>
      <c r="E246" s="55" t="s">
        <v>246</v>
      </c>
      <c r="F246" s="24">
        <v>1170000</v>
      </c>
    </row>
    <row r="247" spans="1:6" ht="34.5" customHeight="1" x14ac:dyDescent="0.25">
      <c r="A247" s="22"/>
      <c r="B247" s="55"/>
      <c r="C247" s="24"/>
      <c r="D247" s="133">
        <v>3</v>
      </c>
      <c r="E247" s="180" t="s">
        <v>259</v>
      </c>
      <c r="F247" s="130">
        <v>2198739</v>
      </c>
    </row>
    <row r="248" spans="1:6" x14ac:dyDescent="0.25">
      <c r="A248" s="22"/>
      <c r="B248" s="25" t="s">
        <v>21</v>
      </c>
      <c r="C248" s="28">
        <f>C245+C246</f>
        <v>2230000</v>
      </c>
      <c r="D248" s="22"/>
      <c r="E248" s="25" t="s">
        <v>21</v>
      </c>
      <c r="F248" s="28">
        <f>F245+F246+F247</f>
        <v>4428739</v>
      </c>
    </row>
    <row r="249" spans="1:6" ht="15.75" customHeight="1" x14ac:dyDescent="0.25">
      <c r="A249" s="243" t="s">
        <v>219</v>
      </c>
      <c r="B249" s="244"/>
      <c r="C249" s="244"/>
      <c r="D249" s="244"/>
      <c r="E249" s="244"/>
      <c r="F249" s="245"/>
    </row>
    <row r="250" spans="1:6" ht="38.25" customHeight="1" x14ac:dyDescent="0.25">
      <c r="A250" s="31">
        <v>1</v>
      </c>
      <c r="B250" s="23" t="s">
        <v>181</v>
      </c>
      <c r="C250" s="9">
        <v>2227402</v>
      </c>
      <c r="D250" s="31">
        <v>1</v>
      </c>
      <c r="E250" s="23" t="s">
        <v>181</v>
      </c>
      <c r="F250" s="9">
        <v>2227402</v>
      </c>
    </row>
    <row r="251" spans="1:6" x14ac:dyDescent="0.25">
      <c r="A251" s="31">
        <v>2</v>
      </c>
      <c r="B251" s="23" t="s">
        <v>182</v>
      </c>
      <c r="C251" s="9">
        <v>488560</v>
      </c>
      <c r="D251" s="31">
        <v>2</v>
      </c>
      <c r="E251" s="23" t="s">
        <v>182</v>
      </c>
      <c r="F251" s="9">
        <v>488560</v>
      </c>
    </row>
    <row r="252" spans="1:6" ht="36" customHeight="1" x14ac:dyDescent="0.25">
      <c r="A252" s="31">
        <v>3</v>
      </c>
      <c r="B252" s="23" t="s">
        <v>183</v>
      </c>
      <c r="C252" s="9">
        <v>869355</v>
      </c>
      <c r="D252" s="31">
        <v>3</v>
      </c>
      <c r="E252" s="23" t="s">
        <v>183</v>
      </c>
      <c r="F252" s="9">
        <v>869355</v>
      </c>
    </row>
    <row r="253" spans="1:6" ht="30" x14ac:dyDescent="0.25">
      <c r="A253" s="31">
        <v>4</v>
      </c>
      <c r="B253" s="23" t="s">
        <v>184</v>
      </c>
      <c r="C253" s="9">
        <v>137281</v>
      </c>
      <c r="D253" s="31">
        <v>4</v>
      </c>
      <c r="E253" s="23" t="s">
        <v>250</v>
      </c>
      <c r="F253" s="9">
        <v>137281</v>
      </c>
    </row>
    <row r="254" spans="1:6" x14ac:dyDescent="0.25">
      <c r="A254" s="31"/>
      <c r="B254" s="25" t="s">
        <v>21</v>
      </c>
      <c r="C254" s="26">
        <f>C250+C251+C252+C253</f>
        <v>3722598</v>
      </c>
      <c r="D254" s="31"/>
      <c r="E254" s="25" t="s">
        <v>21</v>
      </c>
      <c r="F254" s="26">
        <f>F250+F251+F252+F253</f>
        <v>3722598</v>
      </c>
    </row>
    <row r="255" spans="1:6" x14ac:dyDescent="0.25">
      <c r="A255" s="231" t="s">
        <v>220</v>
      </c>
      <c r="B255" s="232"/>
      <c r="C255" s="232"/>
      <c r="D255" s="232"/>
      <c r="E255" s="232"/>
      <c r="F255" s="233"/>
    </row>
    <row r="256" spans="1:6" ht="30" x14ac:dyDescent="0.25">
      <c r="A256" s="22">
        <v>1</v>
      </c>
      <c r="B256" s="23" t="s">
        <v>185</v>
      </c>
      <c r="C256" s="80">
        <v>2388221</v>
      </c>
      <c r="D256" s="22">
        <v>1</v>
      </c>
      <c r="E256" s="23" t="s">
        <v>185</v>
      </c>
      <c r="F256" s="80">
        <v>2388221</v>
      </c>
    </row>
    <row r="257" spans="1:6" ht="30" x14ac:dyDescent="0.25">
      <c r="A257" s="22">
        <v>2</v>
      </c>
      <c r="B257" s="23" t="s">
        <v>186</v>
      </c>
      <c r="C257" s="80">
        <v>991797</v>
      </c>
      <c r="D257" s="22">
        <v>2</v>
      </c>
      <c r="E257" s="23" t="s">
        <v>186</v>
      </c>
      <c r="F257" s="80">
        <v>991797</v>
      </c>
    </row>
    <row r="258" spans="1:6" ht="30" x14ac:dyDescent="0.25">
      <c r="A258" s="81">
        <v>3</v>
      </c>
      <c r="B258" s="23" t="s">
        <v>187</v>
      </c>
      <c r="C258" s="80">
        <f>973991-633568</f>
        <v>340423</v>
      </c>
      <c r="D258" s="81">
        <v>3</v>
      </c>
      <c r="E258" s="23" t="s">
        <v>187</v>
      </c>
      <c r="F258" s="80">
        <f>973991-633568</f>
        <v>340423</v>
      </c>
    </row>
    <row r="259" spans="1:6" ht="30" x14ac:dyDescent="0.25">
      <c r="A259" s="81"/>
      <c r="B259" s="49"/>
      <c r="C259" s="80"/>
      <c r="D259" s="179">
        <v>4</v>
      </c>
      <c r="E259" s="145" t="s">
        <v>257</v>
      </c>
      <c r="F259" s="163">
        <v>172161</v>
      </c>
    </row>
    <row r="260" spans="1:6" ht="16.5" thickBot="1" x14ac:dyDescent="0.3">
      <c r="A260" s="3"/>
      <c r="B260" s="60" t="s">
        <v>21</v>
      </c>
      <c r="C260" s="82">
        <f>C256+C257+C258</f>
        <v>3720441</v>
      </c>
      <c r="D260" s="3"/>
      <c r="E260" s="60" t="s">
        <v>21</v>
      </c>
      <c r="F260" s="82">
        <f>F256+F257+F258+F259</f>
        <v>3892602</v>
      </c>
    </row>
    <row r="261" spans="1:6" ht="16.5" thickBot="1" x14ac:dyDescent="0.3">
      <c r="A261" s="33"/>
      <c r="B261" s="30" t="s">
        <v>41</v>
      </c>
      <c r="C261" s="21">
        <f>C203+C208+C215+C219+C223+C235+C238+C243+C248+C254+C260</f>
        <v>51761535</v>
      </c>
      <c r="D261" s="33"/>
      <c r="E261" s="30" t="s">
        <v>41</v>
      </c>
      <c r="F261" s="21">
        <f>F203+F208+F215+F219+F223+F235+F238+F243+F248+F254+F260+F226</f>
        <v>61023486</v>
      </c>
    </row>
    <row r="262" spans="1:6" ht="15.75" customHeight="1" x14ac:dyDescent="0.25">
      <c r="A262" s="237" t="s">
        <v>82</v>
      </c>
      <c r="B262" s="238"/>
      <c r="C262" s="238"/>
      <c r="D262" s="238"/>
      <c r="E262" s="238"/>
      <c r="F262" s="239"/>
    </row>
    <row r="263" spans="1:6" ht="15.75" customHeight="1" x14ac:dyDescent="0.25">
      <c r="A263" s="243" t="s">
        <v>188</v>
      </c>
      <c r="B263" s="244"/>
      <c r="C263" s="244"/>
      <c r="D263" s="244"/>
      <c r="E263" s="244"/>
      <c r="F263" s="245"/>
    </row>
    <row r="264" spans="1:6" ht="45" x14ac:dyDescent="0.25">
      <c r="A264" s="22">
        <v>1</v>
      </c>
      <c r="B264" s="23" t="s">
        <v>0</v>
      </c>
      <c r="C264" s="24">
        <v>2083300</v>
      </c>
      <c r="D264" s="22">
        <v>1</v>
      </c>
      <c r="E264" s="23" t="s">
        <v>0</v>
      </c>
      <c r="F264" s="24">
        <v>2083300</v>
      </c>
    </row>
    <row r="265" spans="1:6" ht="16.5" thickBot="1" x14ac:dyDescent="0.3">
      <c r="A265" s="81"/>
      <c r="B265" s="60" t="s">
        <v>21</v>
      </c>
      <c r="C265" s="83">
        <f>C264</f>
        <v>2083300</v>
      </c>
      <c r="D265" s="81"/>
      <c r="E265" s="60" t="s">
        <v>21</v>
      </c>
      <c r="F265" s="83">
        <f>F264</f>
        <v>2083300</v>
      </c>
    </row>
    <row r="266" spans="1:6" ht="16.5" thickBot="1" x14ac:dyDescent="0.3">
      <c r="A266" s="33"/>
      <c r="B266" s="84" t="s">
        <v>83</v>
      </c>
      <c r="C266" s="18">
        <f>C265</f>
        <v>2083300</v>
      </c>
      <c r="D266" s="33"/>
      <c r="E266" s="84" t="s">
        <v>83</v>
      </c>
      <c r="F266" s="18">
        <f>F265</f>
        <v>2083300</v>
      </c>
    </row>
    <row r="267" spans="1:6" ht="15.75" customHeight="1" x14ac:dyDescent="0.25">
      <c r="A267" s="237" t="s">
        <v>34</v>
      </c>
      <c r="B267" s="238"/>
      <c r="C267" s="238"/>
      <c r="D267" s="238"/>
      <c r="E267" s="238"/>
      <c r="F267" s="239"/>
    </row>
    <row r="268" spans="1:6" ht="16.5" customHeight="1" thickBot="1" x14ac:dyDescent="0.3">
      <c r="A268" s="246" t="s">
        <v>36</v>
      </c>
      <c r="B268" s="247"/>
      <c r="C268" s="247"/>
      <c r="D268" s="247"/>
      <c r="E268" s="247"/>
      <c r="F268" s="248"/>
    </row>
    <row r="269" spans="1:6" ht="34.5" customHeight="1" x14ac:dyDescent="0.25">
      <c r="A269" s="48">
        <v>1</v>
      </c>
      <c r="B269" s="85" t="s">
        <v>198</v>
      </c>
      <c r="C269" s="45">
        <v>317360</v>
      </c>
      <c r="D269" s="48">
        <v>1</v>
      </c>
      <c r="E269" s="85" t="s">
        <v>198</v>
      </c>
      <c r="F269" s="45">
        <v>317360</v>
      </c>
    </row>
    <row r="270" spans="1:6" ht="30" x14ac:dyDescent="0.25">
      <c r="A270" s="22">
        <v>2</v>
      </c>
      <c r="B270" s="86" t="s">
        <v>199</v>
      </c>
      <c r="C270" s="24">
        <v>512804</v>
      </c>
      <c r="D270" s="22">
        <v>2</v>
      </c>
      <c r="E270" s="86" t="s">
        <v>249</v>
      </c>
      <c r="F270" s="24">
        <v>512804</v>
      </c>
    </row>
    <row r="271" spans="1:6" ht="45" x14ac:dyDescent="0.25">
      <c r="A271" s="22">
        <v>3</v>
      </c>
      <c r="B271" s="86" t="s">
        <v>200</v>
      </c>
      <c r="C271" s="24">
        <v>214092</v>
      </c>
      <c r="D271" s="22">
        <v>3</v>
      </c>
      <c r="E271" s="86" t="s">
        <v>254</v>
      </c>
      <c r="F271" s="24">
        <v>214092</v>
      </c>
    </row>
    <row r="272" spans="1:6" ht="45" x14ac:dyDescent="0.25">
      <c r="A272" s="22">
        <v>4</v>
      </c>
      <c r="B272" s="86" t="s">
        <v>201</v>
      </c>
      <c r="C272" s="24">
        <v>521474</v>
      </c>
      <c r="D272" s="22">
        <v>4</v>
      </c>
      <c r="E272" s="86" t="s">
        <v>255</v>
      </c>
      <c r="F272" s="24">
        <v>521474</v>
      </c>
    </row>
    <row r="273" spans="1:6" ht="33" customHeight="1" x14ac:dyDescent="0.25">
      <c r="A273" s="22">
        <v>5</v>
      </c>
      <c r="B273" s="86" t="s">
        <v>202</v>
      </c>
      <c r="C273" s="24">
        <v>636384</v>
      </c>
      <c r="D273" s="22">
        <v>5</v>
      </c>
      <c r="E273" s="86" t="s">
        <v>202</v>
      </c>
      <c r="F273" s="24">
        <v>636384</v>
      </c>
    </row>
    <row r="274" spans="1:6" x14ac:dyDescent="0.25">
      <c r="A274" s="22"/>
      <c r="B274" s="54" t="s">
        <v>21</v>
      </c>
      <c r="C274" s="28">
        <f>C269+C270+C271+C272+C273</f>
        <v>2202114</v>
      </c>
      <c r="D274" s="22"/>
      <c r="E274" s="54" t="s">
        <v>21</v>
      </c>
      <c r="F274" s="28">
        <f>F269+F270+F271+F272+F273</f>
        <v>2202114</v>
      </c>
    </row>
    <row r="275" spans="1:6" x14ac:dyDescent="0.25">
      <c r="A275" s="249" t="s">
        <v>223</v>
      </c>
      <c r="B275" s="250"/>
      <c r="C275" s="250"/>
      <c r="D275" s="250"/>
      <c r="E275" s="250"/>
      <c r="F275" s="251"/>
    </row>
    <row r="276" spans="1:6" ht="30" x14ac:dyDescent="0.25">
      <c r="A276" s="22">
        <v>1</v>
      </c>
      <c r="B276" s="86" t="s">
        <v>203</v>
      </c>
      <c r="C276" s="24">
        <v>440699</v>
      </c>
      <c r="D276" s="22">
        <v>1</v>
      </c>
      <c r="E276" s="86" t="s">
        <v>203</v>
      </c>
      <c r="F276" s="24">
        <v>440699</v>
      </c>
    </row>
    <row r="277" spans="1:6" x14ac:dyDescent="0.25">
      <c r="A277" s="22"/>
      <c r="B277" s="54" t="s">
        <v>21</v>
      </c>
      <c r="C277" s="28">
        <f>C276</f>
        <v>440699</v>
      </c>
      <c r="D277" s="22"/>
      <c r="E277" s="54" t="s">
        <v>21</v>
      </c>
      <c r="F277" s="28">
        <f>F276</f>
        <v>440699</v>
      </c>
    </row>
    <row r="278" spans="1:6" x14ac:dyDescent="0.25">
      <c r="A278" s="249" t="s">
        <v>222</v>
      </c>
      <c r="B278" s="250"/>
      <c r="C278" s="250"/>
      <c r="D278" s="250"/>
      <c r="E278" s="250"/>
      <c r="F278" s="251"/>
    </row>
    <row r="279" spans="1:6" ht="30.75" customHeight="1" x14ac:dyDescent="0.25">
      <c r="A279" s="22">
        <v>1</v>
      </c>
      <c r="B279" s="86" t="s">
        <v>204</v>
      </c>
      <c r="C279" s="24">
        <v>401000</v>
      </c>
      <c r="D279" s="22">
        <v>1</v>
      </c>
      <c r="E279" s="86" t="s">
        <v>204</v>
      </c>
      <c r="F279" s="24">
        <v>401000</v>
      </c>
    </row>
    <row r="280" spans="1:6" x14ac:dyDescent="0.25">
      <c r="A280" s="22"/>
      <c r="B280" s="54" t="s">
        <v>21</v>
      </c>
      <c r="C280" s="28">
        <f>C279</f>
        <v>401000</v>
      </c>
      <c r="D280" s="22"/>
      <c r="E280" s="54" t="s">
        <v>21</v>
      </c>
      <c r="F280" s="28">
        <f>F279</f>
        <v>401000</v>
      </c>
    </row>
    <row r="281" spans="1:6" x14ac:dyDescent="0.25">
      <c r="A281" s="231" t="s">
        <v>38</v>
      </c>
      <c r="B281" s="232"/>
      <c r="C281" s="232"/>
      <c r="D281" s="232"/>
      <c r="E281" s="232"/>
      <c r="F281" s="233"/>
    </row>
    <row r="282" spans="1:6" ht="30" x14ac:dyDescent="0.25">
      <c r="A282" s="22">
        <v>1</v>
      </c>
      <c r="B282" s="86" t="s">
        <v>1</v>
      </c>
      <c r="C282" s="24">
        <v>75000</v>
      </c>
      <c r="D282" s="22"/>
      <c r="E282" s="86"/>
      <c r="F282" s="24"/>
    </row>
    <row r="283" spans="1:6" ht="30" x14ac:dyDescent="0.25">
      <c r="A283" s="22">
        <v>2</v>
      </c>
      <c r="B283" s="86" t="s">
        <v>2</v>
      </c>
      <c r="C283" s="24">
        <v>1627031</v>
      </c>
      <c r="D283" s="22">
        <v>1</v>
      </c>
      <c r="E283" s="86" t="s">
        <v>240</v>
      </c>
      <c r="F283" s="24">
        <v>1627031</v>
      </c>
    </row>
    <row r="284" spans="1:6" ht="30" x14ac:dyDescent="0.25">
      <c r="A284" s="22">
        <v>3</v>
      </c>
      <c r="B284" s="86" t="s">
        <v>3</v>
      </c>
      <c r="C284" s="24">
        <v>902504</v>
      </c>
      <c r="D284" s="22"/>
      <c r="E284" s="86"/>
      <c r="F284" s="24"/>
    </row>
    <row r="285" spans="1:6" x14ac:dyDescent="0.25">
      <c r="A285" s="81"/>
      <c r="B285" s="87" t="s">
        <v>21</v>
      </c>
      <c r="C285" s="83">
        <f>SUM(C282:C284)</f>
        <v>2604535</v>
      </c>
      <c r="D285" s="81"/>
      <c r="E285" s="87" t="s">
        <v>21</v>
      </c>
      <c r="F285" s="83">
        <f>SUM(F282:F284)</f>
        <v>1627031</v>
      </c>
    </row>
    <row r="286" spans="1:6" x14ac:dyDescent="0.25">
      <c r="A286" s="39"/>
      <c r="B286" s="252" t="s">
        <v>233</v>
      </c>
      <c r="C286" s="253"/>
      <c r="D286" s="253"/>
      <c r="E286" s="253"/>
      <c r="F286" s="254"/>
    </row>
    <row r="287" spans="1:6" ht="45" x14ac:dyDescent="0.25">
      <c r="A287" s="39"/>
      <c r="B287" s="54"/>
      <c r="C287" s="148"/>
      <c r="D287" s="147">
        <v>1</v>
      </c>
      <c r="E287" s="153" t="s">
        <v>271</v>
      </c>
      <c r="F287" s="130">
        <v>180666</v>
      </c>
    </row>
    <row r="288" spans="1:6" ht="48" customHeight="1" x14ac:dyDescent="0.25">
      <c r="A288" s="39"/>
      <c r="B288" s="54"/>
      <c r="C288" s="148"/>
      <c r="D288" s="147">
        <v>2</v>
      </c>
      <c r="E288" s="153" t="s">
        <v>248</v>
      </c>
      <c r="F288" s="130">
        <v>197376</v>
      </c>
    </row>
    <row r="289" spans="1:8" ht="48" customHeight="1" x14ac:dyDescent="0.25">
      <c r="A289" s="39"/>
      <c r="B289" s="54"/>
      <c r="C289" s="148"/>
      <c r="D289" s="147">
        <v>3</v>
      </c>
      <c r="E289" s="153" t="s">
        <v>258</v>
      </c>
      <c r="F289" s="130">
        <v>746312</v>
      </c>
    </row>
    <row r="290" spans="1:8" x14ac:dyDescent="0.25">
      <c r="A290" s="39"/>
      <c r="B290" s="87"/>
      <c r="C290" s="128"/>
      <c r="D290" s="181"/>
      <c r="E290" s="87" t="s">
        <v>21</v>
      </c>
      <c r="F290" s="83">
        <f>F287+F288+F289</f>
        <v>1124354</v>
      </c>
    </row>
    <row r="291" spans="1:8" x14ac:dyDescent="0.25">
      <c r="A291" s="243" t="s">
        <v>116</v>
      </c>
      <c r="B291" s="244"/>
      <c r="C291" s="244"/>
      <c r="D291" s="244"/>
      <c r="E291" s="244"/>
      <c r="F291" s="245"/>
    </row>
    <row r="292" spans="1:8" ht="31.5" x14ac:dyDescent="0.25">
      <c r="A292" s="22"/>
      <c r="B292" s="54"/>
      <c r="C292" s="148"/>
      <c r="D292" s="147">
        <v>1</v>
      </c>
      <c r="E292" s="182" t="s">
        <v>260</v>
      </c>
      <c r="F292" s="130">
        <v>350000</v>
      </c>
    </row>
    <row r="293" spans="1:8" x14ac:dyDescent="0.25">
      <c r="A293" s="22"/>
      <c r="B293" s="54"/>
      <c r="C293" s="148"/>
      <c r="D293" s="147"/>
      <c r="E293" s="54" t="s">
        <v>21</v>
      </c>
      <c r="F293" s="28">
        <f>F292</f>
        <v>350000</v>
      </c>
    </row>
    <row r="294" spans="1:8" x14ac:dyDescent="0.25">
      <c r="A294" s="39"/>
      <c r="B294" s="70" t="s">
        <v>45</v>
      </c>
      <c r="C294" s="41">
        <f>C274+C277+C280+C285</f>
        <v>5648348</v>
      </c>
      <c r="D294" s="39"/>
      <c r="E294" s="70" t="s">
        <v>45</v>
      </c>
      <c r="F294" s="41">
        <f>F274+F277+F280+F285+F290+F293</f>
        <v>6145198</v>
      </c>
    </row>
    <row r="295" spans="1:8" ht="15.75" customHeight="1" x14ac:dyDescent="0.25">
      <c r="A295" s="296" t="s">
        <v>235</v>
      </c>
      <c r="B295" s="297"/>
      <c r="C295" s="297"/>
      <c r="D295" s="297"/>
      <c r="E295" s="297"/>
      <c r="F295" s="298"/>
    </row>
    <row r="296" spans="1:8" ht="15.75" customHeight="1" x14ac:dyDescent="0.25">
      <c r="A296" s="255" t="s">
        <v>38</v>
      </c>
      <c r="B296" s="256"/>
      <c r="C296" s="256"/>
      <c r="D296" s="256"/>
      <c r="E296" s="256"/>
      <c r="F296" s="257"/>
    </row>
    <row r="297" spans="1:8" ht="30.75" thickBot="1" x14ac:dyDescent="0.3">
      <c r="A297" s="22"/>
      <c r="B297" s="25"/>
      <c r="C297" s="148"/>
      <c r="D297" s="167">
        <v>1</v>
      </c>
      <c r="E297" s="171" t="s">
        <v>237</v>
      </c>
      <c r="F297" s="24">
        <v>75000</v>
      </c>
    </row>
    <row r="298" spans="1:8" ht="45" x14ac:dyDescent="0.25">
      <c r="A298" s="22"/>
      <c r="B298" s="25"/>
      <c r="C298" s="148"/>
      <c r="D298" s="168">
        <v>2</v>
      </c>
      <c r="E298" s="172" t="s">
        <v>238</v>
      </c>
      <c r="F298" s="24">
        <v>902504</v>
      </c>
    </row>
    <row r="299" spans="1:8" x14ac:dyDescent="0.25">
      <c r="A299" s="22"/>
      <c r="B299" s="25"/>
      <c r="C299" s="148"/>
      <c r="D299" s="169"/>
      <c r="E299" s="54" t="s">
        <v>21</v>
      </c>
      <c r="F299" s="28">
        <f>F298+F297</f>
        <v>977504</v>
      </c>
    </row>
    <row r="300" spans="1:8" ht="16.5" thickBot="1" x14ac:dyDescent="0.3">
      <c r="A300" s="81"/>
      <c r="B300" s="60"/>
      <c r="C300" s="128"/>
      <c r="D300" s="190"/>
      <c r="E300" s="87" t="s">
        <v>239</v>
      </c>
      <c r="F300" s="83">
        <f>F299</f>
        <v>977504</v>
      </c>
    </row>
    <row r="301" spans="1:8" s="14" customFormat="1" ht="19.5" thickBot="1" x14ac:dyDescent="0.35">
      <c r="A301" s="191"/>
      <c r="B301" s="192" t="s">
        <v>33</v>
      </c>
      <c r="C301" s="193">
        <f>C261+C266+C294</f>
        <v>59493183</v>
      </c>
      <c r="D301" s="194"/>
      <c r="E301" s="195" t="s">
        <v>33</v>
      </c>
      <c r="F301" s="35">
        <f>F261+F266+F294+F300</f>
        <v>70229488</v>
      </c>
    </row>
    <row r="302" spans="1:8" ht="33.75" customHeight="1" thickBot="1" x14ac:dyDescent="0.3">
      <c r="A302" s="294" t="s">
        <v>4</v>
      </c>
      <c r="B302" s="295"/>
      <c r="C302" s="170">
        <f>C178+C301</f>
        <v>171025150</v>
      </c>
      <c r="D302" s="294" t="s">
        <v>4</v>
      </c>
      <c r="E302" s="295"/>
      <c r="F302" s="170">
        <f>F178+F301</f>
        <v>207838478</v>
      </c>
      <c r="G302" s="160">
        <f>F302-C302</f>
        <v>36813328</v>
      </c>
      <c r="H302" s="160"/>
    </row>
    <row r="303" spans="1:8" x14ac:dyDescent="0.25">
      <c r="A303" s="228"/>
      <c r="B303" s="229"/>
      <c r="C303" s="230"/>
      <c r="D303" s="228"/>
      <c r="E303" s="229"/>
      <c r="F303" s="230"/>
    </row>
    <row r="304" spans="1:8" ht="16.5" customHeight="1" x14ac:dyDescent="0.25">
      <c r="A304" s="266" t="s">
        <v>78</v>
      </c>
      <c r="B304" s="267"/>
      <c r="C304" s="267"/>
      <c r="D304" s="267"/>
      <c r="E304" s="267"/>
      <c r="F304" s="268"/>
      <c r="G304" s="160"/>
    </row>
    <row r="305" spans="1:6" ht="15.75" customHeight="1" x14ac:dyDescent="0.25">
      <c r="A305" s="231" t="s">
        <v>123</v>
      </c>
      <c r="B305" s="232"/>
      <c r="C305" s="232"/>
      <c r="D305" s="232"/>
      <c r="E305" s="232"/>
      <c r="F305" s="233"/>
    </row>
    <row r="306" spans="1:6" ht="30" x14ac:dyDescent="0.25">
      <c r="A306" s="31">
        <v>1</v>
      </c>
      <c r="B306" s="23" t="s">
        <v>129</v>
      </c>
      <c r="C306" s="9">
        <f>31479478+10235398-7411444</f>
        <v>34303432</v>
      </c>
      <c r="D306" s="31">
        <v>1</v>
      </c>
      <c r="E306" s="23" t="s">
        <v>129</v>
      </c>
      <c r="F306" s="9">
        <f>31479478+10235398-7411444</f>
        <v>34303432</v>
      </c>
    </row>
    <row r="307" spans="1:6" ht="60" x14ac:dyDescent="0.25">
      <c r="A307" s="31">
        <v>2</v>
      </c>
      <c r="B307" s="23" t="s">
        <v>5</v>
      </c>
      <c r="C307" s="9">
        <v>7411444</v>
      </c>
      <c r="D307" s="31">
        <v>2</v>
      </c>
      <c r="E307" s="23" t="s">
        <v>5</v>
      </c>
      <c r="F307" s="9">
        <v>7411444</v>
      </c>
    </row>
    <row r="308" spans="1:6" ht="93" customHeight="1" x14ac:dyDescent="0.25">
      <c r="A308" s="31">
        <v>3</v>
      </c>
      <c r="B308" s="23" t="s">
        <v>124</v>
      </c>
      <c r="C308" s="9">
        <f>6855717+1084959</f>
        <v>7940676</v>
      </c>
      <c r="D308" s="31">
        <v>3</v>
      </c>
      <c r="E308" s="23" t="s">
        <v>124</v>
      </c>
      <c r="F308" s="9">
        <f>6855717+1084959</f>
        <v>7940676</v>
      </c>
    </row>
    <row r="309" spans="1:6" ht="124.5" customHeight="1" x14ac:dyDescent="0.25">
      <c r="A309" s="31">
        <v>4</v>
      </c>
      <c r="B309" s="23" t="s">
        <v>6</v>
      </c>
      <c r="C309" s="9">
        <v>54793</v>
      </c>
      <c r="D309" s="31">
        <v>4</v>
      </c>
      <c r="E309" s="23" t="s">
        <v>6</v>
      </c>
      <c r="F309" s="9">
        <v>54793</v>
      </c>
    </row>
    <row r="310" spans="1:6" ht="30" x14ac:dyDescent="0.25">
      <c r="A310" s="31">
        <v>5</v>
      </c>
      <c r="B310" s="89" t="s">
        <v>125</v>
      </c>
      <c r="C310" s="9">
        <v>2010366</v>
      </c>
      <c r="D310" s="31">
        <v>5</v>
      </c>
      <c r="E310" s="89" t="s">
        <v>125</v>
      </c>
      <c r="F310" s="9">
        <v>2010366</v>
      </c>
    </row>
    <row r="311" spans="1:6" ht="60" x14ac:dyDescent="0.25">
      <c r="A311" s="31">
        <v>6</v>
      </c>
      <c r="B311" s="23" t="s">
        <v>7</v>
      </c>
      <c r="C311" s="9">
        <v>121253</v>
      </c>
      <c r="D311" s="31">
        <v>6</v>
      </c>
      <c r="E311" s="23" t="s">
        <v>7</v>
      </c>
      <c r="F311" s="9">
        <v>121253</v>
      </c>
    </row>
    <row r="312" spans="1:6" x14ac:dyDescent="0.25">
      <c r="A312" s="22"/>
      <c r="B312" s="54" t="s">
        <v>21</v>
      </c>
      <c r="C312" s="28">
        <f>SUM(C306:C311)</f>
        <v>51841964</v>
      </c>
      <c r="D312" s="22"/>
      <c r="E312" s="54" t="s">
        <v>21</v>
      </c>
      <c r="F312" s="28">
        <f>SUM(F306:F311)</f>
        <v>51841964</v>
      </c>
    </row>
    <row r="313" spans="1:6" x14ac:dyDescent="0.25">
      <c r="A313" s="231" t="s">
        <v>24</v>
      </c>
      <c r="B313" s="232"/>
      <c r="C313" s="232"/>
      <c r="D313" s="232"/>
      <c r="E313" s="232"/>
      <c r="F313" s="233"/>
    </row>
    <row r="314" spans="1:6" ht="30" x14ac:dyDescent="0.25">
      <c r="A314" s="31">
        <v>1</v>
      </c>
      <c r="B314" s="89" t="s">
        <v>125</v>
      </c>
      <c r="C314" s="9">
        <v>8465050</v>
      </c>
      <c r="D314" s="31">
        <v>1</v>
      </c>
      <c r="E314" s="89" t="s">
        <v>125</v>
      </c>
      <c r="F314" s="9">
        <v>8465050</v>
      </c>
    </row>
    <row r="315" spans="1:6" ht="45" x14ac:dyDescent="0.25">
      <c r="A315" s="31">
        <v>2</v>
      </c>
      <c r="B315" s="23" t="s">
        <v>126</v>
      </c>
      <c r="C315" s="9">
        <v>1</v>
      </c>
      <c r="D315" s="31">
        <v>2</v>
      </c>
      <c r="E315" s="23" t="s">
        <v>126</v>
      </c>
      <c r="F315" s="9">
        <v>1</v>
      </c>
    </row>
    <row r="316" spans="1:6" x14ac:dyDescent="0.25">
      <c r="A316" s="31">
        <v>3</v>
      </c>
      <c r="B316" s="90" t="s">
        <v>79</v>
      </c>
      <c r="C316" s="9">
        <v>1314935</v>
      </c>
      <c r="D316" s="31">
        <v>3</v>
      </c>
      <c r="E316" s="90" t="s">
        <v>79</v>
      </c>
      <c r="F316" s="9">
        <v>1314935</v>
      </c>
    </row>
    <row r="317" spans="1:6" x14ac:dyDescent="0.25">
      <c r="A317" s="22"/>
      <c r="B317" s="54" t="s">
        <v>21</v>
      </c>
      <c r="C317" s="28">
        <f>SUM(C314:C316)</f>
        <v>9779986</v>
      </c>
      <c r="D317" s="22"/>
      <c r="E317" s="54" t="s">
        <v>21</v>
      </c>
      <c r="F317" s="28">
        <f>SUM(F314:F316)</f>
        <v>9779986</v>
      </c>
    </row>
    <row r="318" spans="1:6" x14ac:dyDescent="0.25">
      <c r="A318" s="31"/>
      <c r="B318" s="91" t="s">
        <v>80</v>
      </c>
      <c r="C318" s="26">
        <f>SUM(C312+C317)</f>
        <v>61621950</v>
      </c>
      <c r="D318" s="31"/>
      <c r="E318" s="91" t="s">
        <v>80</v>
      </c>
      <c r="F318" s="26">
        <f>SUM(F312+F317)</f>
        <v>61621950</v>
      </c>
    </row>
    <row r="319" spans="1:6" x14ac:dyDescent="0.25">
      <c r="A319" s="31"/>
      <c r="B319" s="92"/>
      <c r="C319" s="9"/>
      <c r="D319" s="31"/>
      <c r="E319" s="92"/>
      <c r="F319" s="9"/>
    </row>
    <row r="320" spans="1:6" ht="16.5" x14ac:dyDescent="0.25">
      <c r="A320" s="276" t="s">
        <v>95</v>
      </c>
      <c r="B320" s="277"/>
      <c r="C320" s="277"/>
      <c r="D320" s="277"/>
      <c r="E320" s="277"/>
      <c r="F320" s="278"/>
    </row>
    <row r="321" spans="1:6" x14ac:dyDescent="0.25">
      <c r="A321" s="231" t="s">
        <v>96</v>
      </c>
      <c r="B321" s="232"/>
      <c r="C321" s="232"/>
      <c r="D321" s="232"/>
      <c r="E321" s="232"/>
      <c r="F321" s="233"/>
    </row>
    <row r="322" spans="1:6" ht="16.5" customHeight="1" x14ac:dyDescent="0.25">
      <c r="A322" s="93"/>
      <c r="B322" s="286" t="s">
        <v>224</v>
      </c>
      <c r="C322" s="286"/>
      <c r="D322" s="286"/>
      <c r="E322" s="286"/>
      <c r="F322" s="287"/>
    </row>
    <row r="323" spans="1:6" ht="15.75" customHeight="1" x14ac:dyDescent="0.25">
      <c r="A323" s="95" t="s">
        <v>131</v>
      </c>
      <c r="B323" s="96" t="s">
        <v>132</v>
      </c>
      <c r="C323" s="97">
        <v>1400000</v>
      </c>
      <c r="D323" s="95" t="s">
        <v>131</v>
      </c>
      <c r="E323" s="96" t="s">
        <v>132</v>
      </c>
      <c r="F323" s="97">
        <v>1400000</v>
      </c>
    </row>
    <row r="324" spans="1:6" ht="15.75" customHeight="1" x14ac:dyDescent="0.25">
      <c r="A324" s="206"/>
      <c r="B324" s="99" t="s">
        <v>8</v>
      </c>
      <c r="C324" s="100">
        <v>1400000</v>
      </c>
      <c r="D324" s="98"/>
      <c r="E324" s="99" t="s">
        <v>8</v>
      </c>
      <c r="F324" s="207">
        <v>1400000</v>
      </c>
    </row>
    <row r="325" spans="1:6" ht="15.75" customHeight="1" x14ac:dyDescent="0.25">
      <c r="A325" s="283" t="s">
        <v>133</v>
      </c>
      <c r="B325" s="284"/>
      <c r="C325" s="284"/>
      <c r="D325" s="284"/>
      <c r="E325" s="284"/>
      <c r="F325" s="285"/>
    </row>
    <row r="326" spans="1:6" ht="15.75" customHeight="1" x14ac:dyDescent="0.25">
      <c r="A326" s="95" t="s">
        <v>131</v>
      </c>
      <c r="B326" s="90" t="s">
        <v>9</v>
      </c>
      <c r="C326" s="100">
        <v>910000</v>
      </c>
      <c r="D326" s="101" t="s">
        <v>131</v>
      </c>
      <c r="E326" s="90" t="s">
        <v>9</v>
      </c>
      <c r="F326" s="207">
        <v>910000</v>
      </c>
    </row>
    <row r="327" spans="1:6" ht="15.75" customHeight="1" x14ac:dyDescent="0.25">
      <c r="A327" s="208" t="s">
        <v>134</v>
      </c>
      <c r="B327" s="103" t="s">
        <v>10</v>
      </c>
      <c r="C327" s="100">
        <v>190000</v>
      </c>
      <c r="D327" s="102" t="s">
        <v>134</v>
      </c>
      <c r="E327" s="103" t="s">
        <v>10</v>
      </c>
      <c r="F327" s="207">
        <v>190000</v>
      </c>
    </row>
    <row r="328" spans="1:6" ht="15.75" customHeight="1" x14ac:dyDescent="0.25">
      <c r="A328" s="258" t="s">
        <v>189</v>
      </c>
      <c r="B328" s="259"/>
      <c r="C328" s="100">
        <v>1100000</v>
      </c>
      <c r="D328" s="300" t="s">
        <v>189</v>
      </c>
      <c r="E328" s="259"/>
      <c r="F328" s="207">
        <v>1100000</v>
      </c>
    </row>
    <row r="329" spans="1:6" ht="15.75" customHeight="1" x14ac:dyDescent="0.25">
      <c r="A329" s="94"/>
      <c r="B329" s="99" t="s">
        <v>11</v>
      </c>
      <c r="C329" s="100">
        <v>2500000</v>
      </c>
      <c r="D329" s="94"/>
      <c r="E329" s="99" t="s">
        <v>11</v>
      </c>
      <c r="F329" s="207">
        <v>2500000</v>
      </c>
    </row>
    <row r="330" spans="1:6" ht="15.75" customHeight="1" x14ac:dyDescent="0.25">
      <c r="A330" s="283"/>
      <c r="B330" s="284"/>
      <c r="C330" s="308"/>
      <c r="D330" s="301"/>
      <c r="E330" s="284"/>
      <c r="F330" s="285"/>
    </row>
    <row r="331" spans="1:6" ht="16.5" x14ac:dyDescent="0.25">
      <c r="A331" s="276" t="s">
        <v>81</v>
      </c>
      <c r="B331" s="302"/>
      <c r="C331" s="104">
        <v>8600000</v>
      </c>
      <c r="D331" s="276" t="s">
        <v>81</v>
      </c>
      <c r="E331" s="302"/>
      <c r="F331" s="104">
        <v>8600000</v>
      </c>
    </row>
    <row r="332" spans="1:6" x14ac:dyDescent="0.25">
      <c r="A332" s="105"/>
      <c r="B332" s="17"/>
      <c r="C332" s="106"/>
      <c r="D332" s="105"/>
      <c r="E332" s="17"/>
      <c r="F332" s="106"/>
    </row>
    <row r="333" spans="1:6" ht="16.5" x14ac:dyDescent="0.25">
      <c r="A333" s="276" t="s">
        <v>12</v>
      </c>
      <c r="B333" s="277"/>
      <c r="C333" s="277"/>
      <c r="D333" s="277"/>
      <c r="E333" s="277"/>
      <c r="F333" s="278"/>
    </row>
    <row r="334" spans="1:6" x14ac:dyDescent="0.25">
      <c r="A334" s="231" t="s">
        <v>84</v>
      </c>
      <c r="B334" s="232"/>
      <c r="C334" s="232"/>
      <c r="D334" s="232"/>
      <c r="E334" s="232"/>
      <c r="F334" s="233"/>
    </row>
    <row r="335" spans="1:6" x14ac:dyDescent="0.25">
      <c r="A335" s="281" t="s">
        <v>105</v>
      </c>
      <c r="B335" s="282"/>
      <c r="C335" s="26">
        <v>2000000</v>
      </c>
      <c r="D335" s="281" t="s">
        <v>105</v>
      </c>
      <c r="E335" s="282"/>
      <c r="F335" s="26">
        <v>2000000</v>
      </c>
    </row>
    <row r="336" spans="1:6" x14ac:dyDescent="0.25">
      <c r="A336" s="107"/>
      <c r="B336" s="108"/>
      <c r="C336" s="109"/>
      <c r="D336" s="107"/>
      <c r="E336" s="108"/>
      <c r="F336" s="109"/>
    </row>
    <row r="337" spans="1:8" ht="16.5" x14ac:dyDescent="0.25">
      <c r="A337" s="276" t="s">
        <v>85</v>
      </c>
      <c r="B337" s="277"/>
      <c r="C337" s="277"/>
      <c r="D337" s="277"/>
      <c r="E337" s="277"/>
      <c r="F337" s="278"/>
    </row>
    <row r="338" spans="1:8" x14ac:dyDescent="0.25">
      <c r="A338" s="249" t="s">
        <v>26</v>
      </c>
      <c r="B338" s="250"/>
      <c r="C338" s="250"/>
      <c r="D338" s="250"/>
      <c r="E338" s="250"/>
      <c r="F338" s="251"/>
    </row>
    <row r="339" spans="1:8" x14ac:dyDescent="0.25">
      <c r="A339" s="260" t="s">
        <v>86</v>
      </c>
      <c r="B339" s="261"/>
      <c r="C339" s="261"/>
      <c r="D339" s="261"/>
      <c r="E339" s="261"/>
      <c r="F339" s="262"/>
    </row>
    <row r="340" spans="1:8" x14ac:dyDescent="0.25">
      <c r="A340" s="31">
        <v>1</v>
      </c>
      <c r="B340" s="110" t="s">
        <v>13</v>
      </c>
      <c r="C340" s="111">
        <v>1009100</v>
      </c>
      <c r="D340" s="31">
        <v>1</v>
      </c>
      <c r="E340" s="110" t="s">
        <v>13</v>
      </c>
      <c r="F340" s="111">
        <v>1009100</v>
      </c>
    </row>
    <row r="341" spans="1:8" s="16" customFormat="1" x14ac:dyDescent="0.25">
      <c r="A341" s="112"/>
      <c r="B341" s="113" t="s">
        <v>21</v>
      </c>
      <c r="C341" s="114">
        <f>C340</f>
        <v>1009100</v>
      </c>
      <c r="D341" s="112"/>
      <c r="E341" s="113" t="s">
        <v>21</v>
      </c>
      <c r="F341" s="114">
        <f>F340</f>
        <v>1009100</v>
      </c>
    </row>
    <row r="342" spans="1:8" s="16" customFormat="1" x14ac:dyDescent="0.25">
      <c r="A342" s="31"/>
      <c r="B342" s="115" t="s">
        <v>88</v>
      </c>
      <c r="C342" s="116">
        <f>C341</f>
        <v>1009100</v>
      </c>
      <c r="D342" s="31"/>
      <c r="E342" s="115" t="s">
        <v>88</v>
      </c>
      <c r="F342" s="116">
        <f>F341</f>
        <v>1009100</v>
      </c>
    </row>
    <row r="343" spans="1:8" s="16" customFormat="1" x14ac:dyDescent="0.25">
      <c r="A343" s="283" t="s">
        <v>87</v>
      </c>
      <c r="B343" s="284"/>
      <c r="C343" s="284"/>
      <c r="D343" s="284"/>
      <c r="E343" s="284"/>
      <c r="F343" s="285"/>
    </row>
    <row r="344" spans="1:8" s="16" customFormat="1" ht="45" x14ac:dyDescent="0.25">
      <c r="A344" s="31">
        <v>1</v>
      </c>
      <c r="B344" s="117" t="s">
        <v>14</v>
      </c>
      <c r="C344" s="24">
        <v>3990900</v>
      </c>
      <c r="D344" s="31">
        <v>1</v>
      </c>
      <c r="E344" s="117" t="s">
        <v>14</v>
      </c>
      <c r="F344" s="24">
        <v>3990900</v>
      </c>
    </row>
    <row r="345" spans="1:8" s="16" customFormat="1" x14ac:dyDescent="0.25">
      <c r="A345" s="31"/>
      <c r="B345" s="91" t="s">
        <v>21</v>
      </c>
      <c r="C345" s="26">
        <f>C344</f>
        <v>3990900</v>
      </c>
      <c r="D345" s="31"/>
      <c r="E345" s="91" t="s">
        <v>21</v>
      </c>
      <c r="F345" s="26">
        <f>F344</f>
        <v>3990900</v>
      </c>
    </row>
    <row r="346" spans="1:8" s="16" customFormat="1" x14ac:dyDescent="0.25">
      <c r="A346" s="31"/>
      <c r="B346" s="91" t="s">
        <v>89</v>
      </c>
      <c r="C346" s="26">
        <f>C345</f>
        <v>3990900</v>
      </c>
      <c r="D346" s="31"/>
      <c r="E346" s="91" t="s">
        <v>89</v>
      </c>
      <c r="F346" s="26">
        <f>F345</f>
        <v>3990900</v>
      </c>
    </row>
    <row r="347" spans="1:8" s="16" customFormat="1" ht="16.5" x14ac:dyDescent="0.25">
      <c r="A347" s="279" t="s">
        <v>90</v>
      </c>
      <c r="B347" s="280"/>
      <c r="C347" s="104">
        <f>C346+C342</f>
        <v>5000000</v>
      </c>
      <c r="D347" s="279" t="s">
        <v>90</v>
      </c>
      <c r="E347" s="280"/>
      <c r="F347" s="104">
        <f>F346+F342</f>
        <v>5000000</v>
      </c>
    </row>
    <row r="348" spans="1:8" s="16" customFormat="1" ht="10.5" customHeight="1" x14ac:dyDescent="0.25">
      <c r="A348" s="118"/>
      <c r="B348" s="119"/>
      <c r="C348" s="120"/>
      <c r="D348" s="118"/>
      <c r="E348" s="119"/>
      <c r="F348" s="120"/>
    </row>
    <row r="349" spans="1:8" ht="8.25" customHeight="1" x14ac:dyDescent="0.25">
      <c r="A349" s="112"/>
      <c r="B349" s="121"/>
      <c r="C349" s="122"/>
      <c r="D349" s="112"/>
      <c r="E349" s="121"/>
      <c r="F349" s="122"/>
    </row>
    <row r="350" spans="1:8" ht="18" thickBot="1" x14ac:dyDescent="0.3">
      <c r="A350" s="123"/>
      <c r="B350" s="124" t="s">
        <v>94</v>
      </c>
      <c r="C350" s="322">
        <f>C302+C318+C329+C331+C335+C347</f>
        <v>250747100</v>
      </c>
      <c r="D350" s="123"/>
      <c r="E350" s="124" t="s">
        <v>94</v>
      </c>
      <c r="F350" s="322">
        <f>F302+F318+F329+F331+F335+F347</f>
        <v>287560428</v>
      </c>
      <c r="H350" s="160">
        <f>F350-C350</f>
        <v>36813328</v>
      </c>
    </row>
  </sheetData>
  <mergeCells count="100">
    <mergeCell ref="A330:C330"/>
    <mergeCell ref="A325:F325"/>
    <mergeCell ref="A333:F333"/>
    <mergeCell ref="A157:F157"/>
    <mergeCell ref="A4:F4"/>
    <mergeCell ref="A11:C11"/>
    <mergeCell ref="A90:F90"/>
    <mergeCell ref="A96:F96"/>
    <mergeCell ref="A101:F101"/>
    <mergeCell ref="D8:F8"/>
    <mergeCell ref="D11:F11"/>
    <mergeCell ref="A73:F73"/>
    <mergeCell ref="A83:F83"/>
    <mergeCell ref="A66:F66"/>
    <mergeCell ref="A69:F69"/>
    <mergeCell ref="A180:F180"/>
    <mergeCell ref="A153:F153"/>
    <mergeCell ref="A3:F3"/>
    <mergeCell ref="A2:F2"/>
    <mergeCell ref="A1:F1"/>
    <mergeCell ref="D347:E347"/>
    <mergeCell ref="A12:F12"/>
    <mergeCell ref="A13:F13"/>
    <mergeCell ref="A16:F16"/>
    <mergeCell ref="D335:E335"/>
    <mergeCell ref="D328:E328"/>
    <mergeCell ref="D330:F330"/>
    <mergeCell ref="D331:E331"/>
    <mergeCell ref="D302:E302"/>
    <mergeCell ref="A169:F169"/>
    <mergeCell ref="A170:F170"/>
    <mergeCell ref="A331:B331"/>
    <mergeCell ref="A291:F291"/>
    <mergeCell ref="A181:F181"/>
    <mergeCell ref="A182:F182"/>
    <mergeCell ref="A205:F205"/>
    <mergeCell ref="A216:F216"/>
    <mergeCell ref="A210:F210"/>
    <mergeCell ref="A347:B347"/>
    <mergeCell ref="A335:B335"/>
    <mergeCell ref="A343:F343"/>
    <mergeCell ref="A334:F334"/>
    <mergeCell ref="A337:F337"/>
    <mergeCell ref="A338:F338"/>
    <mergeCell ref="A27:F27"/>
    <mergeCell ref="A44:F44"/>
    <mergeCell ref="A6:F6"/>
    <mergeCell ref="A20:F20"/>
    <mergeCell ref="A21:F21"/>
    <mergeCell ref="A24:F24"/>
    <mergeCell ref="A35:F35"/>
    <mergeCell ref="A8:C8"/>
    <mergeCell ref="A339:F339"/>
    <mergeCell ref="A139:F139"/>
    <mergeCell ref="A278:F278"/>
    <mergeCell ref="A281:F281"/>
    <mergeCell ref="A304:F304"/>
    <mergeCell ref="A239:F239"/>
    <mergeCell ref="A244:F244"/>
    <mergeCell ref="A249:F249"/>
    <mergeCell ref="A255:F255"/>
    <mergeCell ref="A262:F262"/>
    <mergeCell ref="A263:F263"/>
    <mergeCell ref="A267:F267"/>
    <mergeCell ref="A305:F305"/>
    <mergeCell ref="A313:F313"/>
    <mergeCell ref="A320:F320"/>
    <mergeCell ref="A321:F321"/>
    <mergeCell ref="A30:F30"/>
    <mergeCell ref="A174:F174"/>
    <mergeCell ref="A48:F48"/>
    <mergeCell ref="A49:F49"/>
    <mergeCell ref="A328:B328"/>
    <mergeCell ref="A112:F112"/>
    <mergeCell ref="A36:F36"/>
    <mergeCell ref="A40:F40"/>
    <mergeCell ref="A41:F41"/>
    <mergeCell ref="B322:F322"/>
    <mergeCell ref="A136:F136"/>
    <mergeCell ref="A227:F227"/>
    <mergeCell ref="A224:F224"/>
    <mergeCell ref="A236:F236"/>
    <mergeCell ref="A302:B302"/>
    <mergeCell ref="A303:C303"/>
    <mergeCell ref="D303:F303"/>
    <mergeCell ref="A220:F220"/>
    <mergeCell ref="A105:F105"/>
    <mergeCell ref="A109:F109"/>
    <mergeCell ref="A116:F116"/>
    <mergeCell ref="A122:F122"/>
    <mergeCell ref="A123:F123"/>
    <mergeCell ref="A130:F130"/>
    <mergeCell ref="A133:F133"/>
    <mergeCell ref="A143:F143"/>
    <mergeCell ref="A144:F144"/>
    <mergeCell ref="A268:F268"/>
    <mergeCell ref="A275:F275"/>
    <mergeCell ref="B286:F286"/>
    <mergeCell ref="A295:F295"/>
    <mergeCell ref="A296:F296"/>
  </mergeCells>
  <phoneticPr fontId="17" type="noConversion"/>
  <printOptions horizontalCentered="1"/>
  <pageMargins left="0.39370078740157483" right="0.39370078740157483" top="1.1811023622047245" bottom="0.39370078740157483" header="0" footer="0"/>
  <pageSetup paperSize="9" scale="77" firstPageNumber="127" fitToHeight="11" orientation="landscape" useFirstPageNumber="1" r:id="rId1"/>
  <headerFooter>
    <oddFooter>&amp;R&amp;P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9</vt:lpstr>
      <vt:lpstr>'Приложение № 9'!Заголовки_для_печати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peru</dc:creator>
  <cp:lastModifiedBy>Бурлаченко Н. Владимировна</cp:lastModifiedBy>
  <cp:lastPrinted>2019-05-17T07:38:49Z</cp:lastPrinted>
  <dcterms:created xsi:type="dcterms:W3CDTF">2018-04-18T09:26:45Z</dcterms:created>
  <dcterms:modified xsi:type="dcterms:W3CDTF">2019-05-17T07:38:51Z</dcterms:modified>
</cp:coreProperties>
</file>