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395" sheetId="1" r:id="rId1"/>
  </sheets>
  <definedNames>
    <definedName name="_xlnm.Print_Titles" localSheetId="0">'1395'!$13:$14</definedName>
  </definedNames>
  <calcPr fullCalcOnLoad="1" fullPrecision="0"/>
</workbook>
</file>

<file path=xl/sharedStrings.xml><?xml version="1.0" encoding="utf-8"?>
<sst xmlns="http://schemas.openxmlformats.org/spreadsheetml/2006/main" count="54" uniqueCount="52">
  <si>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</si>
  <si>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</si>
  <si>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</si>
  <si>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</si>
  <si>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</si>
  <si>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</si>
  <si>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</si>
  <si>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</si>
  <si>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</si>
  <si>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Днестровск</t>
  </si>
  <si>
    <t>ПРЕДЕЛЬНЫЙ ДЕФИЦИТ местных бюджетов</t>
  </si>
  <si>
    <t>Приложение № 3</t>
  </si>
  <si>
    <t>Плановые доходы и расходы местных бюджетов на 2019 год</t>
  </si>
  <si>
    <t>ДОХОДЫ местных бюджетов, из них</t>
  </si>
  <si>
    <t>"О республиканском бюджете на 2019 год"</t>
  </si>
  <si>
    <t xml:space="preserve">к Закону Приднестровской Молдавской Республики </t>
  </si>
  <si>
    <t>1) целевые сборы и платежи всего, в том числе: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</si>
  <si>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</si>
  <si>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</si>
  <si>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налог на содержание жилищного фонда, объектов социально-культурной сферы и иные цели</t>
  </si>
  <si>
    <t>целевой сбор землеустроителей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</si>
  <si>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</si>
  <si>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</si>
  <si>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</si>
  <si>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</si>
  <si>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фонд социального развития</t>
  </si>
  <si>
    <t>2) на специальных бюджетных счетах</t>
  </si>
  <si>
    <t>3) территориального экологического фонда</t>
  </si>
  <si>
    <t>4) средства из РБ  на развитие дорожной отрасли</t>
  </si>
  <si>
    <t>на развитие автомобильных дорог общего пользования, находящихся в государственной собственности</t>
  </si>
  <si>
    <t>на развитие автомобильных дорог общего пользования, находящихся в муниципальной  собственности</t>
  </si>
  <si>
    <t>на обустройство мест стоянок и парковок</t>
  </si>
  <si>
    <t xml:space="preserve">строительство и реконструкция сельских дорог </t>
  </si>
  <si>
    <t>а) доходы к распределению (очищенные)</t>
  </si>
  <si>
    <t>б ) имеющие целевое назначение</t>
  </si>
  <si>
    <t xml:space="preserve">РАСХОДЫ  местных бюджетов, из них </t>
  </si>
  <si>
    <t>а) расходы к распределению (очищенные)</t>
  </si>
  <si>
    <t xml:space="preserve"> 2) прочие статьи </t>
  </si>
  <si>
    <t>б) за счет целевых источников</t>
  </si>
  <si>
    <t>Дотации (трансферты) из РБ</t>
  </si>
  <si>
    <t>ПРЕДЕЛЬНЫЕ РАСХОДЫ местных бюджетов</t>
  </si>
  <si>
    <t xml:space="preserve"> 1) расходы  на социально защищенные статьи </t>
  </si>
  <si>
    <t>ОСТАТКИ по состоянию на 1 января              2019 года всего, в том числе:</t>
  </si>
  <si>
    <t>а) не имеющие целевого назначения  (очищенные)</t>
  </si>
  <si>
    <t>б) имеющие целевое назначение, в том числе:</t>
  </si>
  <si>
    <t>(руб.)</t>
  </si>
  <si>
    <t>по сельским дорогам и дорогам, являющимся продолжением дорог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</si>
  <si>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</si>
  <si>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</si>
  <si>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7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</si>
  <si>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</si>
  <si>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ОСТАТКИ по состоянию на 1 января 2019 года, всего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</si>
</sst>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  <numFmt numFmtId="174" formatCode="#,##0.000"/>
    <numFmt numFmtId="175" formatCode="#,##0.00_ ;\-#,##0.00\ "/>
    <numFmt numFmtId="176" formatCode="_-* #,##0.0_р_._-;\-* #,##0.0_р_._-;_-* &quot;-&quot;??_р_._-;_-@_-"/>
    <numFmt numFmtId="177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2" fontId="9" fillId="0" borderId="0" xfId="58" applyNumberFormat="1" applyFont="1" applyAlignment="1">
      <alignment vertical="center"/>
    </xf>
    <xf numFmtId="17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60" zoomScaleNormal="90" workbookViewId="0" topLeftCell="A1">
      <pane xSplit="1" ySplit="14" topLeftCell="B3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36" sqref="F36"/>
    </sheetView>
  </sheetViews>
  <sheetFormatPr defaultColWidth="9.00390625" defaultRowHeight="12.75"/>
  <cols>
    <col min="1" max="1" width="47.875" style="9" customWidth="1"/>
    <col min="2" max="2" width="14.125" style="9" bestFit="1" customWidth="1"/>
    <col min="3" max="3" width="13.375" style="9" bestFit="1" customWidth="1"/>
    <col min="4" max="4" width="13.75390625" style="9" bestFit="1" customWidth="1"/>
    <col min="5" max="5" width="15.25390625" style="9" bestFit="1" customWidth="1"/>
    <col min="6" max="7" width="13.75390625" style="9" bestFit="1" customWidth="1"/>
    <col min="8" max="8" width="15.875" style="9" bestFit="1" customWidth="1"/>
    <col min="9" max="9" width="12.625" style="9" bestFit="1" customWidth="1"/>
    <col min="10" max="10" width="16.25390625" style="9" customWidth="1"/>
    <col min="11" max="11" width="14.625" style="23" bestFit="1" customWidth="1"/>
    <col min="12" max="12" width="9.75390625" style="22" bestFit="1" customWidth="1"/>
    <col min="13" max="13" width="15.00390625" style="9" bestFit="1" customWidth="1"/>
    <col min="14" max="16384" width="9.125" style="9" customWidth="1"/>
  </cols>
  <sheetData>
    <row r="1" ht="15.75">
      <c r="J1" s="28" t="s">
        <v>49</v>
      </c>
    </row>
    <row r="2" ht="15.75">
      <c r="J2" s="28" t="s">
        <v>15</v>
      </c>
    </row>
    <row r="3" ht="15.75">
      <c r="J3" s="28" t="s">
        <v>47</v>
      </c>
    </row>
    <row r="4" ht="15.75">
      <c r="J4" s="29" t="s">
        <v>48</v>
      </c>
    </row>
    <row r="5" ht="15.75">
      <c r="J5" s="29" t="s">
        <v>14</v>
      </c>
    </row>
    <row r="6" ht="12.75">
      <c r="J6" s="27"/>
    </row>
    <row r="7" spans="1:10" ht="15.75">
      <c r="A7" s="5"/>
      <c r="B7" s="6"/>
      <c r="C7" s="6"/>
      <c r="D7" s="6"/>
      <c r="E7" s="6"/>
      <c r="F7" s="6"/>
      <c r="G7" s="7"/>
      <c r="H7" s="8"/>
      <c r="I7" s="2"/>
      <c r="J7" s="7" t="s">
        <v>11</v>
      </c>
    </row>
    <row r="8" spans="1:10" ht="15.75">
      <c r="A8" s="26"/>
      <c r="B8" s="6"/>
      <c r="C8" s="6"/>
      <c r="D8" s="6"/>
      <c r="E8" s="6"/>
      <c r="F8" s="6"/>
      <c r="G8" s="10"/>
      <c r="H8" s="2"/>
      <c r="I8" s="2"/>
      <c r="J8" s="7" t="s">
        <v>15</v>
      </c>
    </row>
    <row r="9" spans="1:10" ht="15.75">
      <c r="A9" s="6"/>
      <c r="B9" s="6"/>
      <c r="C9" s="6"/>
      <c r="D9" s="6"/>
      <c r="E9" s="6"/>
      <c r="F9" s="6"/>
      <c r="G9" s="10"/>
      <c r="H9" s="2"/>
      <c r="I9" s="2"/>
      <c r="J9" s="7" t="s">
        <v>14</v>
      </c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20"/>
    </row>
    <row r="11" spans="1:10" ht="15.75">
      <c r="A11" s="32" t="s">
        <v>12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5.75">
      <c r="A12" s="11"/>
      <c r="B12" s="11"/>
      <c r="C12" s="12"/>
      <c r="D12" s="12"/>
      <c r="E12" s="12"/>
      <c r="F12" s="12"/>
      <c r="G12" s="12"/>
      <c r="H12" s="12"/>
      <c r="I12" s="12"/>
      <c r="J12" s="21" t="s">
        <v>45</v>
      </c>
    </row>
    <row r="13" spans="1:10" ht="12.75">
      <c r="A13" s="31" t="s">
        <v>8</v>
      </c>
      <c r="B13" s="31" t="s">
        <v>0</v>
      </c>
      <c r="C13" s="31" t="s">
        <v>9</v>
      </c>
      <c r="D13" s="31" t="s">
        <v>1</v>
      </c>
      <c r="E13" s="31" t="s">
        <v>2</v>
      </c>
      <c r="F13" s="31" t="s">
        <v>3</v>
      </c>
      <c r="G13" s="31" t="s">
        <v>4</v>
      </c>
      <c r="H13" s="31" t="s">
        <v>5</v>
      </c>
      <c r="I13" s="31" t="s">
        <v>6</v>
      </c>
      <c r="J13" s="31" t="s">
        <v>7</v>
      </c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31.5">
      <c r="A15" s="3" t="s">
        <v>42</v>
      </c>
      <c r="B15" s="14">
        <v>6591893</v>
      </c>
      <c r="C15" s="14">
        <v>1918829</v>
      </c>
      <c r="D15" s="14">
        <v>4673309</v>
      </c>
      <c r="E15" s="14">
        <v>21967785</v>
      </c>
      <c r="F15" s="14">
        <v>4955321</v>
      </c>
      <c r="G15" s="14">
        <v>5977095</v>
      </c>
      <c r="H15" s="14">
        <v>3420457</v>
      </c>
      <c r="I15" s="14">
        <v>1747710</v>
      </c>
      <c r="J15" s="14">
        <f aca="true" t="shared" si="0" ref="J15:J36">SUM(B15:I15)</f>
        <v>51252399</v>
      </c>
    </row>
    <row r="16" spans="1:10" ht="31.5">
      <c r="A16" s="3" t="s">
        <v>43</v>
      </c>
      <c r="B16" s="16">
        <v>2034857</v>
      </c>
      <c r="C16" s="16">
        <v>50109</v>
      </c>
      <c r="D16" s="16">
        <v>100240</v>
      </c>
      <c r="E16" s="16">
        <v>13231411</v>
      </c>
      <c r="F16" s="16">
        <v>232810</v>
      </c>
      <c r="G16" s="16">
        <v>993071</v>
      </c>
      <c r="H16" s="16">
        <v>201585</v>
      </c>
      <c r="I16" s="16">
        <v>332076</v>
      </c>
      <c r="J16" s="14">
        <f t="shared" si="0"/>
        <v>17176159</v>
      </c>
    </row>
    <row r="17" spans="1:10" ht="31.5">
      <c r="A17" s="3" t="s">
        <v>44</v>
      </c>
      <c r="B17" s="14">
        <v>4557036</v>
      </c>
      <c r="C17" s="14">
        <v>1868720</v>
      </c>
      <c r="D17" s="14">
        <v>4573069</v>
      </c>
      <c r="E17" s="14">
        <v>8736374</v>
      </c>
      <c r="F17" s="14">
        <v>4722511</v>
      </c>
      <c r="G17" s="14">
        <v>4984024</v>
      </c>
      <c r="H17" s="14">
        <v>3218872</v>
      </c>
      <c r="I17" s="14">
        <v>1415634</v>
      </c>
      <c r="J17" s="14">
        <f t="shared" si="0"/>
        <v>34076240</v>
      </c>
    </row>
    <row r="18" spans="1:10" ht="31.5">
      <c r="A18" s="3" t="s">
        <v>16</v>
      </c>
      <c r="B18" s="14">
        <v>2277121</v>
      </c>
      <c r="C18" s="14">
        <v>865863</v>
      </c>
      <c r="D18" s="14">
        <v>2311016</v>
      </c>
      <c r="E18" s="14">
        <v>5556122</v>
      </c>
      <c r="F18" s="14">
        <v>2649910</v>
      </c>
      <c r="G18" s="14">
        <v>2670669</v>
      </c>
      <c r="H18" s="14">
        <v>2034645</v>
      </c>
      <c r="I18" s="14">
        <v>897874</v>
      </c>
      <c r="J18" s="14">
        <f t="shared" si="0"/>
        <v>19263220</v>
      </c>
    </row>
    <row r="19" spans="1:12" s="19" customFormat="1" ht="31.5">
      <c r="A19" s="4" t="s">
        <v>17</v>
      </c>
      <c r="B19" s="18">
        <v>8929</v>
      </c>
      <c r="C19" s="18"/>
      <c r="D19" s="18"/>
      <c r="E19" s="18">
        <v>380224</v>
      </c>
      <c r="F19" s="18">
        <v>280809</v>
      </c>
      <c r="G19" s="18">
        <v>625459</v>
      </c>
      <c r="H19" s="18">
        <v>194956</v>
      </c>
      <c r="I19" s="18">
        <v>452263</v>
      </c>
      <c r="J19" s="1">
        <f t="shared" si="0"/>
        <v>1942640</v>
      </c>
      <c r="K19" s="23"/>
      <c r="L19" s="22"/>
    </row>
    <row r="20" spans="1:12" s="19" customFormat="1" ht="47.25">
      <c r="A20" s="4" t="s">
        <v>18</v>
      </c>
      <c r="B20" s="18">
        <v>13045</v>
      </c>
      <c r="C20" s="18"/>
      <c r="D20" s="18">
        <v>1</v>
      </c>
      <c r="E20" s="18">
        <v>799383</v>
      </c>
      <c r="F20" s="18">
        <v>72072</v>
      </c>
      <c r="G20" s="18">
        <v>40404</v>
      </c>
      <c r="H20" s="18">
        <v>240868</v>
      </c>
      <c r="I20" s="18">
        <v>151851</v>
      </c>
      <c r="J20" s="1">
        <f t="shared" si="0"/>
        <v>1317624</v>
      </c>
      <c r="K20" s="23"/>
      <c r="L20" s="22"/>
    </row>
    <row r="21" spans="1:12" s="19" customFormat="1" ht="47.25">
      <c r="A21" s="4" t="s">
        <v>19</v>
      </c>
      <c r="B21" s="18">
        <v>1573893</v>
      </c>
      <c r="C21" s="18">
        <v>751479</v>
      </c>
      <c r="D21" s="18">
        <v>2171212</v>
      </c>
      <c r="E21" s="18">
        <v>3380450</v>
      </c>
      <c r="F21" s="18">
        <v>686261</v>
      </c>
      <c r="G21" s="18">
        <v>653213</v>
      </c>
      <c r="H21" s="18">
        <v>102978</v>
      </c>
      <c r="I21" s="18">
        <v>73959</v>
      </c>
      <c r="J21" s="1">
        <f t="shared" si="0"/>
        <v>9393445</v>
      </c>
      <c r="K21" s="23"/>
      <c r="L21" s="22"/>
    </row>
    <row r="22" spans="1:12" s="19" customFormat="1" ht="15.75">
      <c r="A22" s="4" t="s">
        <v>20</v>
      </c>
      <c r="B22" s="18"/>
      <c r="C22" s="18"/>
      <c r="D22" s="18">
        <v>2748</v>
      </c>
      <c r="E22" s="18"/>
      <c r="F22" s="18">
        <v>8031</v>
      </c>
      <c r="G22" s="18">
        <v>10770</v>
      </c>
      <c r="H22" s="18">
        <v>4406</v>
      </c>
      <c r="I22" s="18">
        <v>23538</v>
      </c>
      <c r="J22" s="1">
        <f t="shared" si="0"/>
        <v>49493</v>
      </c>
      <c r="K22" s="23"/>
      <c r="L22" s="22"/>
    </row>
    <row r="23" spans="1:12" s="19" customFormat="1" ht="15.75">
      <c r="A23" s="4" t="s">
        <v>21</v>
      </c>
      <c r="B23" s="18">
        <v>573130</v>
      </c>
      <c r="C23" s="18">
        <v>114384</v>
      </c>
      <c r="D23" s="18"/>
      <c r="E23" s="18"/>
      <c r="F23" s="18">
        <v>1507713</v>
      </c>
      <c r="G23" s="18"/>
      <c r="H23" s="18"/>
      <c r="I23" s="18"/>
      <c r="J23" s="1">
        <f t="shared" si="0"/>
        <v>2195227</v>
      </c>
      <c r="K23" s="23"/>
      <c r="L23" s="22"/>
    </row>
    <row r="24" spans="1:12" s="19" customFormat="1" ht="47.25">
      <c r="A24" s="4" t="s">
        <v>22</v>
      </c>
      <c r="B24" s="18">
        <v>34999</v>
      </c>
      <c r="C24" s="18"/>
      <c r="D24" s="18"/>
      <c r="E24" s="18">
        <v>541915</v>
      </c>
      <c r="F24" s="18"/>
      <c r="G24" s="18">
        <v>1010582</v>
      </c>
      <c r="H24" s="18">
        <v>1432846</v>
      </c>
      <c r="I24" s="18">
        <v>24975</v>
      </c>
      <c r="J24" s="1">
        <f t="shared" si="0"/>
        <v>3045317</v>
      </c>
      <c r="K24" s="23"/>
      <c r="L24" s="22"/>
    </row>
    <row r="25" spans="1:12" s="19" customFormat="1" ht="63">
      <c r="A25" s="4" t="s">
        <v>23</v>
      </c>
      <c r="B25" s="18"/>
      <c r="C25" s="18"/>
      <c r="D25" s="18"/>
      <c r="E25" s="18">
        <v>382980</v>
      </c>
      <c r="F25" s="18"/>
      <c r="G25" s="18">
        <v>226136</v>
      </c>
      <c r="H25" s="18">
        <v>44509</v>
      </c>
      <c r="I25" s="18">
        <v>28583</v>
      </c>
      <c r="J25" s="1">
        <f t="shared" si="0"/>
        <v>682208</v>
      </c>
      <c r="K25" s="23"/>
      <c r="L25" s="22"/>
    </row>
    <row r="26" spans="1:12" s="19" customFormat="1" ht="63">
      <c r="A26" s="4" t="s">
        <v>24</v>
      </c>
      <c r="B26" s="18">
        <v>73125</v>
      </c>
      <c r="C26" s="18"/>
      <c r="D26" s="18">
        <v>137054</v>
      </c>
      <c r="E26" s="18">
        <v>70735</v>
      </c>
      <c r="F26" s="18">
        <v>95024</v>
      </c>
      <c r="G26" s="18">
        <v>104105</v>
      </c>
      <c r="H26" s="18">
        <v>14082</v>
      </c>
      <c r="I26" s="18">
        <v>142705</v>
      </c>
      <c r="J26" s="1">
        <f t="shared" si="0"/>
        <v>636830</v>
      </c>
      <c r="K26" s="23"/>
      <c r="L26" s="22"/>
    </row>
    <row r="27" spans="1:12" s="19" customFormat="1" ht="94.5">
      <c r="A27" s="4" t="s">
        <v>50</v>
      </c>
      <c r="B27" s="18"/>
      <c r="C27" s="18"/>
      <c r="D27" s="18"/>
      <c r="E27" s="18">
        <v>435</v>
      </c>
      <c r="F27" s="18"/>
      <c r="G27" s="18"/>
      <c r="H27" s="18"/>
      <c r="I27" s="18"/>
      <c r="J27" s="1">
        <f t="shared" si="0"/>
        <v>435</v>
      </c>
      <c r="K27" s="23"/>
      <c r="L27" s="22"/>
    </row>
    <row r="28" spans="1:12" s="19" customFormat="1" ht="15.75">
      <c r="A28" s="4" t="s">
        <v>25</v>
      </c>
      <c r="B28" s="18"/>
      <c r="C28" s="18"/>
      <c r="D28" s="18">
        <v>1</v>
      </c>
      <c r="E28" s="18"/>
      <c r="F28" s="18"/>
      <c r="G28" s="18"/>
      <c r="H28" s="18"/>
      <c r="I28" s="18"/>
      <c r="J28" s="1">
        <f t="shared" si="0"/>
        <v>1</v>
      </c>
      <c r="K28" s="23"/>
      <c r="L28" s="22"/>
    </row>
    <row r="29" spans="1:10" ht="15.75">
      <c r="A29" s="3" t="s">
        <v>26</v>
      </c>
      <c r="B29" s="14">
        <v>1955004</v>
      </c>
      <c r="C29" s="14">
        <v>317126</v>
      </c>
      <c r="D29" s="14">
        <v>1145522</v>
      </c>
      <c r="E29" s="14">
        <v>1817444</v>
      </c>
      <c r="F29" s="14">
        <v>1428712</v>
      </c>
      <c r="G29" s="14">
        <v>689060</v>
      </c>
      <c r="H29" s="14">
        <v>622766</v>
      </c>
      <c r="I29" s="14">
        <v>366164</v>
      </c>
      <c r="J29" s="14">
        <f t="shared" si="0"/>
        <v>8341798</v>
      </c>
    </row>
    <row r="30" spans="1:10" ht="15.75">
      <c r="A30" s="3" t="s">
        <v>27</v>
      </c>
      <c r="B30" s="14">
        <v>195959</v>
      </c>
      <c r="C30" s="14">
        <v>647363</v>
      </c>
      <c r="D30" s="14">
        <v>510052</v>
      </c>
      <c r="E30" s="14">
        <v>1362018</v>
      </c>
      <c r="F30" s="14">
        <v>191988</v>
      </c>
      <c r="G30" s="14">
        <v>945618</v>
      </c>
      <c r="H30" s="14">
        <v>482023</v>
      </c>
      <c r="I30" s="14">
        <v>79747</v>
      </c>
      <c r="J30" s="14">
        <f t="shared" si="0"/>
        <v>4414768</v>
      </c>
    </row>
    <row r="31" spans="1:10" ht="31.5">
      <c r="A31" s="13" t="s">
        <v>28</v>
      </c>
      <c r="B31" s="14">
        <v>128952</v>
      </c>
      <c r="C31" s="14">
        <v>38368</v>
      </c>
      <c r="D31" s="14">
        <v>606479</v>
      </c>
      <c r="E31" s="14">
        <v>790</v>
      </c>
      <c r="F31" s="14">
        <v>451901</v>
      </c>
      <c r="G31" s="14">
        <v>678677</v>
      </c>
      <c r="H31" s="14">
        <v>79438</v>
      </c>
      <c r="I31" s="14">
        <v>71849</v>
      </c>
      <c r="J31" s="14">
        <f t="shared" si="0"/>
        <v>2056454</v>
      </c>
    </row>
    <row r="32" spans="1:12" s="19" customFormat="1" ht="47.25">
      <c r="A32" s="4" t="s">
        <v>29</v>
      </c>
      <c r="B32" s="18">
        <v>0</v>
      </c>
      <c r="C32" s="18">
        <v>0</v>
      </c>
      <c r="D32" s="18">
        <v>0</v>
      </c>
      <c r="E32" s="18">
        <v>790</v>
      </c>
      <c r="F32" s="18"/>
      <c r="G32" s="18">
        <v>672694</v>
      </c>
      <c r="H32" s="18">
        <v>70531</v>
      </c>
      <c r="I32" s="18">
        <v>328</v>
      </c>
      <c r="J32" s="1">
        <f t="shared" si="0"/>
        <v>744343</v>
      </c>
      <c r="K32" s="23"/>
      <c r="L32" s="22"/>
    </row>
    <row r="33" spans="1:12" s="19" customFormat="1" ht="47.25">
      <c r="A33" s="4" t="s">
        <v>30</v>
      </c>
      <c r="B33" s="18">
        <v>155</v>
      </c>
      <c r="C33" s="18">
        <v>20390</v>
      </c>
      <c r="D33" s="18">
        <v>163664</v>
      </c>
      <c r="E33" s="18">
        <v>0</v>
      </c>
      <c r="F33" s="18">
        <v>425169</v>
      </c>
      <c r="G33" s="18">
        <v>5970</v>
      </c>
      <c r="H33" s="18">
        <v>7182</v>
      </c>
      <c r="I33" s="18">
        <v>71521</v>
      </c>
      <c r="J33" s="1">
        <f t="shared" si="0"/>
        <v>694051</v>
      </c>
      <c r="K33" s="23"/>
      <c r="L33" s="22"/>
    </row>
    <row r="34" spans="1:12" s="19" customFormat="1" ht="15.75">
      <c r="A34" s="4" t="s">
        <v>31</v>
      </c>
      <c r="B34" s="18">
        <v>128797</v>
      </c>
      <c r="C34" s="18">
        <v>17978</v>
      </c>
      <c r="D34" s="18">
        <v>442815</v>
      </c>
      <c r="E34" s="18"/>
      <c r="F34" s="18">
        <v>26732</v>
      </c>
      <c r="G34" s="18"/>
      <c r="H34" s="18">
        <v>0</v>
      </c>
      <c r="I34" s="18"/>
      <c r="J34" s="1">
        <f t="shared" si="0"/>
        <v>616322</v>
      </c>
      <c r="K34" s="23"/>
      <c r="L34" s="22"/>
    </row>
    <row r="35" spans="1:12" s="19" customFormat="1" ht="31.5">
      <c r="A35" s="4" t="s">
        <v>46</v>
      </c>
      <c r="B35" s="18"/>
      <c r="C35" s="18"/>
      <c r="D35" s="18"/>
      <c r="E35" s="18"/>
      <c r="F35" s="18"/>
      <c r="G35" s="18"/>
      <c r="H35" s="18">
        <v>1725</v>
      </c>
      <c r="I35" s="18"/>
      <c r="J35" s="1">
        <f t="shared" si="0"/>
        <v>1725</v>
      </c>
      <c r="K35" s="23"/>
      <c r="L35" s="22"/>
    </row>
    <row r="36" spans="1:12" s="19" customFormat="1" ht="31.5">
      <c r="A36" s="4" t="s">
        <v>32</v>
      </c>
      <c r="B36" s="18"/>
      <c r="C36" s="18"/>
      <c r="D36" s="18"/>
      <c r="E36" s="18"/>
      <c r="F36" s="18"/>
      <c r="G36" s="18">
        <v>13</v>
      </c>
      <c r="H36" s="18"/>
      <c r="I36" s="18"/>
      <c r="J36" s="1">
        <f t="shared" si="0"/>
        <v>13</v>
      </c>
      <c r="K36" s="23"/>
      <c r="L36" s="22"/>
    </row>
    <row r="37" spans="1:12" s="19" customFormat="1" ht="8.25" customHeight="1">
      <c r="A37" s="4"/>
      <c r="B37" s="18"/>
      <c r="C37" s="18"/>
      <c r="D37" s="18"/>
      <c r="E37" s="18"/>
      <c r="F37" s="18"/>
      <c r="G37" s="18"/>
      <c r="H37" s="18"/>
      <c r="I37" s="18"/>
      <c r="J37" s="1"/>
      <c r="K37" s="23"/>
      <c r="L37" s="22"/>
    </row>
    <row r="38" spans="1:13" ht="15.75">
      <c r="A38" s="3" t="s">
        <v>13</v>
      </c>
      <c r="B38" s="14">
        <f>SUM(B39:B40)</f>
        <v>306904014</v>
      </c>
      <c r="C38" s="14">
        <f aca="true" t="shared" si="1" ref="C38:I38">SUM(C39:C40)</f>
        <v>28867854</v>
      </c>
      <c r="D38" s="14">
        <f t="shared" si="1"/>
        <v>224834908</v>
      </c>
      <c r="E38" s="14">
        <f t="shared" si="1"/>
        <v>193731030</v>
      </c>
      <c r="F38" s="14">
        <f t="shared" si="1"/>
        <v>84855279</v>
      </c>
      <c r="G38" s="14">
        <f t="shared" si="1"/>
        <v>114753006</v>
      </c>
      <c r="H38" s="14">
        <f t="shared" si="1"/>
        <v>61164643</v>
      </c>
      <c r="I38" s="14">
        <f t="shared" si="1"/>
        <v>38477550</v>
      </c>
      <c r="J38" s="14">
        <f>SUM(B38:I38)</f>
        <v>1053588284</v>
      </c>
      <c r="L38" s="23"/>
      <c r="M38" s="24"/>
    </row>
    <row r="39" spans="1:13" ht="15.75">
      <c r="A39" s="3" t="s">
        <v>33</v>
      </c>
      <c r="B39" s="14">
        <v>261449999</v>
      </c>
      <c r="C39" s="14">
        <v>20177932</v>
      </c>
      <c r="D39" s="14">
        <v>198362298</v>
      </c>
      <c r="E39" s="14">
        <f>176850222-3391917</f>
        <v>173458305</v>
      </c>
      <c r="F39" s="14">
        <v>75626195</v>
      </c>
      <c r="G39" s="14">
        <v>97129937</v>
      </c>
      <c r="H39" s="14">
        <v>49172299</v>
      </c>
      <c r="I39" s="14">
        <v>29516919</v>
      </c>
      <c r="J39" s="14">
        <f>SUM(B39:I39)</f>
        <v>904893884</v>
      </c>
      <c r="L39" s="23"/>
      <c r="M39" s="24"/>
    </row>
    <row r="40" spans="1:13" ht="15.75">
      <c r="A40" s="3" t="s">
        <v>34</v>
      </c>
      <c r="B40" s="14">
        <f>45158372+295643</f>
        <v>45454015</v>
      </c>
      <c r="C40" s="14">
        <v>8689922</v>
      </c>
      <c r="D40" s="14">
        <f>25872610+600000</f>
        <v>26472610</v>
      </c>
      <c r="E40" s="14">
        <f>19647292+390994+234439</f>
        <v>20272725</v>
      </c>
      <c r="F40" s="14">
        <f>8920078+309006</f>
        <v>9229084</v>
      </c>
      <c r="G40" s="14">
        <f>16668891+954178</f>
        <v>17623069</v>
      </c>
      <c r="H40" s="14">
        <f>11792344+200000</f>
        <v>11992344</v>
      </c>
      <c r="I40" s="14">
        <f>8068225+892406</f>
        <v>8960631</v>
      </c>
      <c r="J40" s="14">
        <f>SUM(B40:I40)</f>
        <v>148694400</v>
      </c>
      <c r="L40" s="23"/>
      <c r="M40" s="24"/>
    </row>
    <row r="41" spans="1:12" ht="15.75">
      <c r="A41" s="3"/>
      <c r="B41" s="14"/>
      <c r="C41" s="14"/>
      <c r="D41" s="14"/>
      <c r="E41" s="14"/>
      <c r="F41" s="14"/>
      <c r="G41" s="14"/>
      <c r="H41" s="14"/>
      <c r="I41" s="14"/>
      <c r="J41" s="14"/>
      <c r="L41" s="23"/>
    </row>
    <row r="42" spans="1:13" ht="15.75">
      <c r="A42" s="3" t="s">
        <v>35</v>
      </c>
      <c r="B42" s="14">
        <f>SUM(B46+B43)</f>
        <v>326928550</v>
      </c>
      <c r="C42" s="14">
        <f aca="true" t="shared" si="2" ref="C42:I42">SUM(C46+C43)</f>
        <v>34754051</v>
      </c>
      <c r="D42" s="14">
        <f t="shared" si="2"/>
        <v>242517784</v>
      </c>
      <c r="E42" s="14">
        <f t="shared" si="2"/>
        <v>215698815</v>
      </c>
      <c r="F42" s="14">
        <f t="shared" si="2"/>
        <v>108491602</v>
      </c>
      <c r="G42" s="14">
        <f t="shared" si="2"/>
        <v>176973662</v>
      </c>
      <c r="H42" s="14">
        <f t="shared" si="2"/>
        <v>106500198</v>
      </c>
      <c r="I42" s="14">
        <f t="shared" si="2"/>
        <v>61292892</v>
      </c>
      <c r="J42" s="14">
        <f>SUM(B42:I42)</f>
        <v>1273157554</v>
      </c>
      <c r="L42" s="23"/>
      <c r="M42" s="24"/>
    </row>
    <row r="43" spans="1:13" ht="15.75">
      <c r="A43" s="3" t="s">
        <v>36</v>
      </c>
      <c r="B43" s="14">
        <f>SUM(B44:B45)</f>
        <v>276549580</v>
      </c>
      <c r="C43" s="14">
        <f aca="true" t="shared" si="3" ref="C43:I43">SUM(C44:C45)</f>
        <v>24195409</v>
      </c>
      <c r="D43" s="14">
        <f t="shared" si="3"/>
        <v>211212105</v>
      </c>
      <c r="E43" s="14">
        <f t="shared" si="3"/>
        <v>186689716</v>
      </c>
      <c r="F43" s="14">
        <f t="shared" si="3"/>
        <v>94540007</v>
      </c>
      <c r="G43" s="14">
        <f t="shared" si="3"/>
        <v>154366569</v>
      </c>
      <c r="H43" s="14">
        <f t="shared" si="3"/>
        <v>91288982</v>
      </c>
      <c r="I43" s="14">
        <f t="shared" si="3"/>
        <v>50916627</v>
      </c>
      <c r="J43" s="14">
        <f>SUM(B43:I43)</f>
        <v>1089758995</v>
      </c>
      <c r="L43" s="23"/>
      <c r="M43" s="24"/>
    </row>
    <row r="44" spans="1:13" s="19" customFormat="1" ht="2.25" customHeight="1" hidden="1">
      <c r="A44" s="30" t="s">
        <v>41</v>
      </c>
      <c r="B44" s="18">
        <f>252377720</f>
        <v>252377720</v>
      </c>
      <c r="C44" s="18">
        <f>21267653+832698</f>
        <v>22100351</v>
      </c>
      <c r="D44" s="18">
        <f>193452770+52661</f>
        <v>193505431</v>
      </c>
      <c r="E44" s="18">
        <f>172492116-3391917</f>
        <v>169100199</v>
      </c>
      <c r="F44" s="18">
        <v>87032849</v>
      </c>
      <c r="G44" s="18">
        <f>141611289+3100119</f>
        <v>144711408</v>
      </c>
      <c r="H44" s="18">
        <v>86402872</v>
      </c>
      <c r="I44" s="18">
        <v>48058811</v>
      </c>
      <c r="J44" s="1">
        <f>SUM(B44:I44)</f>
        <v>1003289641</v>
      </c>
      <c r="K44" s="23"/>
      <c r="L44" s="23"/>
      <c r="M44" s="24"/>
    </row>
    <row r="45" spans="1:13" s="19" customFormat="1" ht="15.75" hidden="1">
      <c r="A45" s="30" t="s">
        <v>37</v>
      </c>
      <c r="B45" s="18">
        <v>24171860</v>
      </c>
      <c r="C45" s="18">
        <v>2095058</v>
      </c>
      <c r="D45" s="18">
        <v>17706674</v>
      </c>
      <c r="E45" s="18">
        <v>17589517</v>
      </c>
      <c r="F45" s="18">
        <v>7507158</v>
      </c>
      <c r="G45" s="18">
        <v>9655161</v>
      </c>
      <c r="H45" s="18">
        <v>4886110</v>
      </c>
      <c r="I45" s="18">
        <v>2857816</v>
      </c>
      <c r="J45" s="1">
        <f>SUM(B45:I45)</f>
        <v>86469354</v>
      </c>
      <c r="K45" s="23"/>
      <c r="L45" s="23"/>
      <c r="M45" s="24"/>
    </row>
    <row r="46" spans="1:13" ht="15.75">
      <c r="A46" s="3" t="s">
        <v>38</v>
      </c>
      <c r="B46" s="14">
        <f>49715408+295643+367919</f>
        <v>50378970</v>
      </c>
      <c r="C46" s="14">
        <f>10558642</f>
        <v>10558642</v>
      </c>
      <c r="D46" s="14">
        <f>30705679+600000</f>
        <v>31305679</v>
      </c>
      <c r="E46" s="14">
        <f>28383666+390994+234439</f>
        <v>29009099</v>
      </c>
      <c r="F46" s="14">
        <f>13642589+309006</f>
        <v>13951595</v>
      </c>
      <c r="G46" s="14">
        <f>21652915+954178</f>
        <v>22607093</v>
      </c>
      <c r="H46" s="14">
        <f>15011216+200000</f>
        <v>15211216</v>
      </c>
      <c r="I46" s="14">
        <f>9483859+892406</f>
        <v>10376265</v>
      </c>
      <c r="J46" s="14">
        <f>SUM(B46:I46)</f>
        <v>183398559</v>
      </c>
      <c r="L46" s="23"/>
      <c r="M46" s="24"/>
    </row>
    <row r="47" spans="1:12" ht="4.5" customHeight="1">
      <c r="A47" s="3"/>
      <c r="B47" s="14"/>
      <c r="C47" s="14"/>
      <c r="D47" s="14"/>
      <c r="E47" s="14"/>
      <c r="F47" s="14"/>
      <c r="G47" s="14"/>
      <c r="H47" s="14"/>
      <c r="I47" s="14"/>
      <c r="J47" s="14"/>
      <c r="L47" s="23"/>
    </row>
    <row r="48" spans="1:13" ht="30.75" customHeight="1">
      <c r="A48" s="3" t="s">
        <v>10</v>
      </c>
      <c r="B48" s="14">
        <f aca="true" t="shared" si="4" ref="B48:I48">SUM(B49:B52)</f>
        <v>20024536</v>
      </c>
      <c r="C48" s="14">
        <f t="shared" si="4"/>
        <v>5886197</v>
      </c>
      <c r="D48" s="14">
        <f t="shared" si="4"/>
        <v>17682876</v>
      </c>
      <c r="E48" s="14">
        <f t="shared" si="4"/>
        <v>21967785</v>
      </c>
      <c r="F48" s="14">
        <f t="shared" si="4"/>
        <v>23636323</v>
      </c>
      <c r="G48" s="14">
        <f t="shared" si="4"/>
        <v>62220656</v>
      </c>
      <c r="H48" s="14">
        <f t="shared" si="4"/>
        <v>45335555</v>
      </c>
      <c r="I48" s="14">
        <f t="shared" si="4"/>
        <v>22815342</v>
      </c>
      <c r="J48" s="14">
        <f>SUM(B48:I48)</f>
        <v>219569270</v>
      </c>
      <c r="L48" s="23"/>
      <c r="M48" s="24"/>
    </row>
    <row r="49" spans="1:13" s="17" customFormat="1" ht="0.75" customHeight="1" hidden="1">
      <c r="A49" s="4" t="s">
        <v>39</v>
      </c>
      <c r="B49" s="15">
        <f>13064724+367919</f>
        <v>13432643</v>
      </c>
      <c r="C49" s="15">
        <f>3134670+832698</f>
        <v>3967368</v>
      </c>
      <c r="D49" s="15">
        <f>12956906+52661</f>
        <v>13009567</v>
      </c>
      <c r="E49" s="15">
        <v>0</v>
      </c>
      <c r="F49" s="15">
        <v>18681002</v>
      </c>
      <c r="G49" s="15">
        <f>53143442+3100119</f>
        <v>56243561</v>
      </c>
      <c r="H49" s="15">
        <v>41915098</v>
      </c>
      <c r="I49" s="15">
        <v>21067632</v>
      </c>
      <c r="J49" s="14">
        <f>SUM(B49:I49)</f>
        <v>168316871</v>
      </c>
      <c r="K49" s="23"/>
      <c r="L49" s="23"/>
      <c r="M49" s="24"/>
    </row>
    <row r="50" spans="1:13" s="17" customFormat="1" ht="15.75" hidden="1">
      <c r="A50" s="4"/>
      <c r="B50" s="15"/>
      <c r="C50" s="15"/>
      <c r="D50" s="15"/>
      <c r="E50" s="15"/>
      <c r="F50" s="15"/>
      <c r="G50" s="15"/>
      <c r="H50" s="15"/>
      <c r="I50" s="15"/>
      <c r="J50" s="14"/>
      <c r="K50" s="23"/>
      <c r="L50" s="23"/>
      <c r="M50" s="24"/>
    </row>
    <row r="51" spans="1:13" s="17" customFormat="1" ht="15.75" hidden="1">
      <c r="A51" s="4"/>
      <c r="B51" s="15"/>
      <c r="C51" s="15"/>
      <c r="D51" s="15"/>
      <c r="E51" s="15"/>
      <c r="F51" s="15"/>
      <c r="G51" s="15"/>
      <c r="H51" s="15"/>
      <c r="I51" s="15"/>
      <c r="J51" s="14"/>
      <c r="K51" s="23"/>
      <c r="L51" s="23"/>
      <c r="M51" s="24"/>
    </row>
    <row r="52" spans="1:13" s="17" customFormat="1" ht="31.5">
      <c r="A52" s="4" t="s">
        <v>51</v>
      </c>
      <c r="B52" s="15">
        <v>6591893</v>
      </c>
      <c r="C52" s="15">
        <v>1918829</v>
      </c>
      <c r="D52" s="15">
        <v>4673309</v>
      </c>
      <c r="E52" s="15">
        <v>21967785</v>
      </c>
      <c r="F52" s="15">
        <v>4955321</v>
      </c>
      <c r="G52" s="15">
        <v>5977095</v>
      </c>
      <c r="H52" s="15">
        <v>3420457</v>
      </c>
      <c r="I52" s="15">
        <v>1747710</v>
      </c>
      <c r="J52" s="14">
        <f>SUM(B52:I52)</f>
        <v>51252399</v>
      </c>
      <c r="K52" s="23"/>
      <c r="L52" s="23"/>
      <c r="M52" s="24"/>
    </row>
    <row r="53" spans="1:12" s="17" customFormat="1" ht="8.25" customHeight="1">
      <c r="A53" s="4"/>
      <c r="B53" s="15"/>
      <c r="C53" s="15"/>
      <c r="D53" s="15"/>
      <c r="E53" s="15"/>
      <c r="F53" s="15"/>
      <c r="G53" s="15"/>
      <c r="H53" s="15"/>
      <c r="I53" s="15"/>
      <c r="J53" s="14"/>
      <c r="K53" s="23"/>
      <c r="L53" s="23"/>
    </row>
    <row r="54" spans="1:13" ht="31.5">
      <c r="A54" s="3" t="s">
        <v>40</v>
      </c>
      <c r="B54" s="14">
        <f>367745772+20250103+295643+367919-150000</f>
        <v>388509437</v>
      </c>
      <c r="C54" s="14">
        <f>35139287+832698+150000</f>
        <v>36121985</v>
      </c>
      <c r="D54" s="14">
        <f>271549189-5254287+600000+52661</f>
        <v>266947563</v>
      </c>
      <c r="E54" s="14">
        <f>250067514-3391917+625433</f>
        <v>247301030</v>
      </c>
      <c r="F54" s="14">
        <f>132198856+309006</f>
        <v>132507862</v>
      </c>
      <c r="G54" s="14">
        <f>207144171+954178+3100119</f>
        <v>211198468</v>
      </c>
      <c r="H54" s="14">
        <f>125886898+200000</f>
        <v>126086898</v>
      </c>
      <c r="I54" s="14">
        <f>78481587+892406</f>
        <v>79373993</v>
      </c>
      <c r="J54" s="14">
        <f>SUM(B54:I54)</f>
        <v>1488047236</v>
      </c>
      <c r="L54" s="23"/>
      <c r="M54" s="24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spans="2:10" ht="12.75">
      <c r="B57" s="25"/>
      <c r="C57" s="25"/>
      <c r="D57" s="25"/>
      <c r="E57" s="25"/>
      <c r="F57" s="25"/>
      <c r="G57" s="25"/>
      <c r="H57" s="25"/>
      <c r="I57" s="25"/>
      <c r="J57" s="25"/>
    </row>
    <row r="58" spans="2:10" ht="12.75">
      <c r="B58" s="25"/>
      <c r="C58" s="25"/>
      <c r="D58" s="25"/>
      <c r="E58" s="25"/>
      <c r="F58" s="25"/>
      <c r="G58" s="25"/>
      <c r="H58" s="25"/>
      <c r="I58" s="25"/>
      <c r="J58" s="25"/>
    </row>
    <row r="59" spans="2:10" ht="12.75">
      <c r="B59" s="25"/>
      <c r="C59" s="25"/>
      <c r="D59" s="25"/>
      <c r="E59" s="25"/>
      <c r="F59" s="25"/>
      <c r="G59" s="25"/>
      <c r="H59" s="25"/>
      <c r="I59" s="25"/>
      <c r="J59" s="25"/>
    </row>
    <row r="60" spans="2:10" ht="12.75">
      <c r="B60" s="25"/>
      <c r="C60" s="25"/>
      <c r="D60" s="25"/>
      <c r="E60" s="25"/>
      <c r="F60" s="25"/>
      <c r="G60" s="25"/>
      <c r="H60" s="25"/>
      <c r="I60" s="25"/>
      <c r="J60" s="25"/>
    </row>
    <row r="61" spans="2:10" ht="12.75">
      <c r="B61" s="25"/>
      <c r="C61" s="25"/>
      <c r="D61" s="25"/>
      <c r="E61" s="25"/>
      <c r="F61" s="25"/>
      <c r="G61" s="25"/>
      <c r="H61" s="25"/>
      <c r="I61" s="25"/>
      <c r="J61" s="25"/>
    </row>
    <row r="62" spans="2:10" ht="12.75">
      <c r="B62" s="25"/>
      <c r="C62" s="25"/>
      <c r="D62" s="25"/>
      <c r="E62" s="25"/>
      <c r="F62" s="25"/>
      <c r="G62" s="25"/>
      <c r="H62" s="25"/>
      <c r="I62" s="25"/>
      <c r="J62" s="25"/>
    </row>
    <row r="63" spans="2:10" ht="12.75">
      <c r="B63" s="25"/>
      <c r="C63" s="25"/>
      <c r="D63" s="25"/>
      <c r="E63" s="25"/>
      <c r="F63" s="25"/>
      <c r="G63" s="25"/>
      <c r="H63" s="25"/>
      <c r="I63" s="25"/>
      <c r="J63" s="25"/>
    </row>
    <row r="64" spans="2:10" ht="12.75"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2.75">
      <c r="B65" s="25"/>
      <c r="C65" s="25"/>
      <c r="D65" s="25"/>
      <c r="E65" s="25"/>
      <c r="F65" s="25"/>
      <c r="G65" s="25"/>
      <c r="H65" s="25"/>
      <c r="I65" s="25"/>
      <c r="J65" s="25"/>
    </row>
    <row r="66" spans="2:10" ht="12.75">
      <c r="B66" s="25"/>
      <c r="C66" s="25"/>
      <c r="D66" s="25"/>
      <c r="E66" s="25"/>
      <c r="F66" s="25"/>
      <c r="G66" s="25"/>
      <c r="H66" s="25"/>
      <c r="I66" s="25"/>
      <c r="J66" s="25"/>
    </row>
    <row r="67" spans="2:10" ht="12.75">
      <c r="B67" s="25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5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5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5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5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5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5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5"/>
      <c r="C76" s="25"/>
      <c r="D76" s="25"/>
      <c r="E76" s="25"/>
      <c r="F76" s="25"/>
      <c r="G76" s="25"/>
      <c r="H76" s="25"/>
      <c r="I76" s="25"/>
      <c r="J76" s="25"/>
    </row>
    <row r="77" spans="2:10" ht="12.75">
      <c r="B77" s="25"/>
      <c r="C77" s="25"/>
      <c r="D77" s="25"/>
      <c r="E77" s="25"/>
      <c r="F77" s="25"/>
      <c r="G77" s="25"/>
      <c r="H77" s="25"/>
      <c r="I77" s="25"/>
      <c r="J77" s="25"/>
    </row>
    <row r="78" spans="2:10" ht="12.75">
      <c r="B78" s="25"/>
      <c r="C78" s="25"/>
      <c r="D78" s="25"/>
      <c r="E78" s="25"/>
      <c r="F78" s="25"/>
      <c r="G78" s="25"/>
      <c r="H78" s="25"/>
      <c r="I78" s="25"/>
      <c r="J78" s="25"/>
    </row>
    <row r="79" spans="2:10" ht="12.75">
      <c r="B79" s="25"/>
      <c r="C79" s="25"/>
      <c r="D79" s="25"/>
      <c r="E79" s="25"/>
      <c r="F79" s="25"/>
      <c r="G79" s="25"/>
      <c r="H79" s="25"/>
      <c r="I79" s="25"/>
      <c r="J79" s="25"/>
    </row>
    <row r="80" spans="2:10" ht="12.75">
      <c r="B80" s="25"/>
      <c r="C80" s="25"/>
      <c r="D80" s="25"/>
      <c r="E80" s="25"/>
      <c r="F80" s="25"/>
      <c r="G80" s="25"/>
      <c r="H80" s="25"/>
      <c r="I80" s="25"/>
      <c r="J80" s="25"/>
    </row>
  </sheetData>
  <sheetProtection/>
  <mergeCells count="11">
    <mergeCell ref="H13:H14"/>
    <mergeCell ref="I13:I14"/>
    <mergeCell ref="J13:J14"/>
    <mergeCell ref="A11:J11"/>
    <mergeCell ref="E13:E14"/>
    <mergeCell ref="F13:F14"/>
    <mergeCell ref="A13:A14"/>
    <mergeCell ref="B13:B14"/>
    <mergeCell ref="C13:C14"/>
    <mergeCell ref="D13:D14"/>
    <mergeCell ref="G13:G14"/>
  </mergeCells>
  <printOptions/>
  <pageMargins left="0.31" right="0.3" top="0.77" bottom="0.21" header="0.2" footer="0.2"/>
  <pageSetup firstPageNumber="98" useFirstPageNumber="1" fitToHeight="6" fitToWidth="1" horizontalDpi="600" verticalDpi="600" orientation="landscape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201k-1</cp:lastModifiedBy>
  <cp:lastPrinted>2019-07-15T11:19:15Z</cp:lastPrinted>
  <dcterms:created xsi:type="dcterms:W3CDTF">2008-09-25T06:37:35Z</dcterms:created>
  <dcterms:modified xsi:type="dcterms:W3CDTF">2019-07-15T11:47:49Z</dcterms:modified>
  <cp:category/>
  <cp:version/>
  <cp:contentType/>
  <cp:contentStatus/>
</cp:coreProperties>
</file>