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равнительная к Приложению № 2" sheetId="1" r:id="rId1"/>
  </sheets>
  <definedNames>
    <definedName name="_xlnm.Print_Titles" localSheetId="0">'Сравнительная к Приложению № 2'!$18:$19</definedName>
  </definedNames>
  <calcPr fullCalcOnLoad="1"/>
</workbook>
</file>

<file path=xl/sharedStrings.xml><?xml version="1.0" encoding="utf-8"?>
<sst xmlns="http://schemas.openxmlformats.org/spreadsheetml/2006/main" count="229" uniqueCount="86">
  <si>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</si>
  <si>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</si>
  <si>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</si>
  <si>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</si>
  <si>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</si>
  <si>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</si>
  <si>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</si>
  <si>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</si>
  <si>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</si>
  <si>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</si>
  <si>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</si>
  <si>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</si>
  <si>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</si>
  <si>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</si>
  <si>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</si>
  <si>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</si>
  <si>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</si>
  <si>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</si>
  <si>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</si>
  <si>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</si>
  <si>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</si>
  <si>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</si>
  <si>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</si>
  <si>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</si>
  <si>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</si>
  <si>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</si>
  <si>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</si>
  <si>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</si>
  <si>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</si>
  <si>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</si>
  <si>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</si>
  <si>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</si>
  <si>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</si>
  <si>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</si>
  <si>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</si>
  <si>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</si>
  <si>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</si>
  <si>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</si>
  <si>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</si>
  <si>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</si>
  <si>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</si>
  <si>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</si>
  <si>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</si>
  <si>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</si>
  <si>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</si>
  <si>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</si>
  <si>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</si>
  <si>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</si>
  <si>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</si>
  <si>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</si>
  <si>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</si>
  <si>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</si>
  <si>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</si>
  <si>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</si>
  <si>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</si>
  <si>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</si>
  <si>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</si>
  <si>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1.2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</si>
  <si>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</si>
  <si>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</si>
  <si>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</si>
  <si>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 xml:space="preserve">"О внесении изменений и дополнений в Закон Приднестровской Молдавской Республики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</si>
  <si>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</si>
  <si>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</si>
  <si>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</si>
  <si>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налога на доходы организаций</t>
  </si>
  <si>
    <t>Наименование групп, подгрупп, статей и подстатей доходов</t>
  </si>
  <si>
    <t>(к Приложению № 2)</t>
  </si>
  <si>
    <t>Фонд капитальных вложений</t>
  </si>
  <si>
    <t>ИТОГО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</si>
  <si>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</si>
  <si>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</si>
  <si>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</si>
  <si>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Государственного резерва ПМР</t>
  </si>
  <si>
    <t>"О республиканском бюджете на 2019 год"</t>
  </si>
  <si>
    <t>на 2019 год</t>
  </si>
  <si>
    <t>Действующая редакция Закона ПМР "О республиканском бюджете на 2019 год"</t>
  </si>
  <si>
    <t>Фонд развития предпринимательства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</si>
  <si>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</si>
  <si>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</si>
  <si>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</si>
  <si>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</si>
  <si>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</si>
  <si>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</si>
  <si>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</si>
  <si>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Приложение №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</si>
</sst>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_-* #,##0.0_р_._-;\-* #,##0.0_р_._-;_-* &quot;-&quot;_р_._-;_-@_-"/>
    <numFmt numFmtId="186" formatCode="_-* #,##0.00_р_._-;\-* #,##0.00_р_._-;_-* &quot;-&quot;_р_._-;_-@_-"/>
    <numFmt numFmtId="187" formatCode="0.0"/>
    <numFmt numFmtId="188" formatCode="0.000"/>
    <numFmt numFmtId="189" formatCode="_-* #,##0.00000_р_._-;\-* #,##0.00000_р_._-;_-* &quot;-&quot;??_р_._-;_-@_-"/>
    <numFmt numFmtId="190" formatCode="_-* #,##0.000_р_._-;\-* #,##0.000_р_._-;_-* &quot;-&quot;???_р_._-;_-@_-"/>
    <numFmt numFmtId="191" formatCode="_-* #,##0.0000000_р_._-;\-* #,##0.0000000_р_._-;_-* &quot;-&quot;??_р_.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180" fontId="9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80" fontId="5" fillId="0" borderId="14" xfId="0" applyNumberFormat="1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180" fontId="9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169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0" fontId="9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/>
    </xf>
    <xf numFmtId="0" fontId="14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29" xfId="0" applyFont="1" applyFill="1" applyBorder="1" applyAlignment="1">
      <alignment/>
    </xf>
    <xf numFmtId="0" fontId="12" fillId="0" borderId="35" xfId="0" applyFont="1" applyFill="1" applyBorder="1" applyAlignment="1">
      <alignment wrapText="1"/>
    </xf>
    <xf numFmtId="0" fontId="16" fillId="33" borderId="36" xfId="0" applyFont="1" applyFill="1" applyBorder="1" applyAlignment="1">
      <alignment wrapText="1"/>
    </xf>
    <xf numFmtId="0" fontId="6" fillId="0" borderId="32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17" fillId="33" borderId="14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2" fillId="0" borderId="22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4" fillId="0" borderId="37" xfId="0" applyFont="1" applyFill="1" applyBorder="1" applyAlignment="1">
      <alignment wrapText="1"/>
    </xf>
    <xf numFmtId="180" fontId="9" fillId="0" borderId="21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horizontal="right"/>
    </xf>
    <xf numFmtId="0" fontId="14" fillId="0" borderId="13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180" fontId="9" fillId="0" borderId="39" xfId="0" applyNumberFormat="1" applyFont="1" applyFill="1" applyBorder="1" applyAlignment="1">
      <alignment horizontal="center"/>
    </xf>
    <xf numFmtId="169" fontId="9" fillId="33" borderId="27" xfId="0" applyNumberFormat="1" applyFont="1" applyFill="1" applyBorder="1" applyAlignment="1">
      <alignment horizontal="center" vertical="center"/>
    </xf>
    <xf numFmtId="169" fontId="9" fillId="33" borderId="19" xfId="0" applyNumberFormat="1" applyFont="1" applyFill="1" applyBorder="1" applyAlignment="1">
      <alignment horizontal="center" vertical="center"/>
    </xf>
    <xf numFmtId="169" fontId="9" fillId="33" borderId="28" xfId="60" applyNumberFormat="1" applyFont="1" applyFill="1" applyBorder="1" applyAlignment="1">
      <alignment horizontal="center" vertical="center"/>
    </xf>
    <xf numFmtId="169" fontId="9" fillId="33" borderId="28" xfId="0" applyNumberFormat="1" applyFont="1" applyFill="1" applyBorder="1" applyAlignment="1">
      <alignment horizontal="center" vertical="center"/>
    </xf>
    <xf numFmtId="169" fontId="9" fillId="33" borderId="29" xfId="60" applyNumberFormat="1" applyFont="1" applyFill="1" applyBorder="1" applyAlignment="1">
      <alignment horizontal="center" vertical="center"/>
    </xf>
    <xf numFmtId="169" fontId="9" fillId="33" borderId="29" xfId="0" applyNumberFormat="1" applyFont="1" applyFill="1" applyBorder="1" applyAlignment="1">
      <alignment horizontal="center" vertical="center"/>
    </xf>
    <xf numFmtId="169" fontId="5" fillId="33" borderId="29" xfId="0" applyNumberFormat="1" applyFont="1" applyFill="1" applyBorder="1" applyAlignment="1">
      <alignment horizontal="center" vertical="center"/>
    </xf>
    <xf numFmtId="169" fontId="5" fillId="33" borderId="28" xfId="0" applyNumberFormat="1" applyFont="1" applyFill="1" applyBorder="1" applyAlignment="1">
      <alignment horizontal="center" vertical="center"/>
    </xf>
    <xf numFmtId="169" fontId="5" fillId="33" borderId="29" xfId="60" applyNumberFormat="1" applyFont="1" applyFill="1" applyBorder="1" applyAlignment="1">
      <alignment horizontal="center" vertical="center"/>
    </xf>
    <xf numFmtId="169" fontId="5" fillId="33" borderId="40" xfId="60" applyNumberFormat="1" applyFont="1" applyFill="1" applyBorder="1" applyAlignment="1">
      <alignment horizontal="center" vertical="center"/>
    </xf>
    <xf numFmtId="169" fontId="9" fillId="33" borderId="40" xfId="0" applyNumberFormat="1" applyFont="1" applyFill="1" applyBorder="1" applyAlignment="1">
      <alignment horizontal="center" vertical="center"/>
    </xf>
    <xf numFmtId="169" fontId="9" fillId="33" borderId="19" xfId="60" applyNumberFormat="1" applyFont="1" applyFill="1" applyBorder="1" applyAlignment="1">
      <alignment horizontal="center" vertical="center"/>
    </xf>
    <xf numFmtId="169" fontId="9" fillId="33" borderId="31" xfId="60" applyNumberFormat="1" applyFont="1" applyFill="1" applyBorder="1" applyAlignment="1">
      <alignment horizontal="center" vertical="center"/>
    </xf>
    <xf numFmtId="169" fontId="5" fillId="33" borderId="26" xfId="0" applyNumberFormat="1" applyFont="1" applyFill="1" applyBorder="1" applyAlignment="1">
      <alignment/>
    </xf>
    <xf numFmtId="169" fontId="5" fillId="33" borderId="28" xfId="60" applyNumberFormat="1" applyFont="1" applyFill="1" applyBorder="1" applyAlignment="1">
      <alignment horizontal="center" vertical="center"/>
    </xf>
    <xf numFmtId="169" fontId="9" fillId="33" borderId="29" xfId="60" applyNumberFormat="1" applyFont="1" applyFill="1" applyBorder="1" applyAlignment="1">
      <alignment horizontal="right" vertical="center"/>
    </xf>
    <xf numFmtId="169" fontId="5" fillId="33" borderId="29" xfId="60" applyNumberFormat="1" applyFont="1" applyFill="1" applyBorder="1" applyAlignment="1">
      <alignment horizontal="right" vertical="center"/>
    </xf>
    <xf numFmtId="169" fontId="9" fillId="33" borderId="30" xfId="60" applyNumberFormat="1" applyFont="1" applyFill="1" applyBorder="1" applyAlignment="1">
      <alignment horizontal="center" vertical="center"/>
    </xf>
    <xf numFmtId="169" fontId="9" fillId="33" borderId="30" xfId="60" applyNumberFormat="1" applyFont="1" applyFill="1" applyBorder="1" applyAlignment="1">
      <alignment horizontal="right" vertical="center"/>
    </xf>
    <xf numFmtId="169" fontId="9" fillId="33" borderId="26" xfId="0" applyNumberFormat="1" applyFont="1" applyFill="1" applyBorder="1" applyAlignment="1">
      <alignment horizontal="center" vertical="center"/>
    </xf>
    <xf numFmtId="180" fontId="11" fillId="0" borderId="19" xfId="60" applyNumberFormat="1" applyFont="1" applyBorder="1" applyAlignment="1">
      <alignment horizontal="center"/>
    </xf>
    <xf numFmtId="180" fontId="11" fillId="0" borderId="19" xfId="60" applyNumberFormat="1" applyFont="1" applyBorder="1" applyAlignment="1">
      <alignment horizontal="right"/>
    </xf>
    <xf numFmtId="180" fontId="11" fillId="0" borderId="19" xfId="0" applyNumberFormat="1" applyFont="1" applyBorder="1" applyAlignment="1">
      <alignment horizontal="center"/>
    </xf>
    <xf numFmtId="180" fontId="15" fillId="0" borderId="28" xfId="0" applyNumberFormat="1" applyFont="1" applyBorder="1" applyAlignment="1">
      <alignment horizontal="center"/>
    </xf>
    <xf numFmtId="180" fontId="11" fillId="0" borderId="28" xfId="0" applyNumberFormat="1" applyFont="1" applyBorder="1" applyAlignment="1">
      <alignment horizontal="right"/>
    </xf>
    <xf numFmtId="180" fontId="11" fillId="0" borderId="28" xfId="0" applyNumberFormat="1" applyFont="1" applyBorder="1" applyAlignment="1">
      <alignment horizontal="center"/>
    </xf>
    <xf numFmtId="169" fontId="18" fillId="33" borderId="29" xfId="60" applyNumberFormat="1" applyFont="1" applyFill="1" applyBorder="1" applyAlignment="1">
      <alignment horizontal="center" vertical="center"/>
    </xf>
    <xf numFmtId="169" fontId="19" fillId="33" borderId="29" xfId="60" applyNumberFormat="1" applyFont="1" applyFill="1" applyBorder="1" applyAlignment="1">
      <alignment horizontal="right" vertical="center"/>
    </xf>
    <xf numFmtId="169" fontId="19" fillId="33" borderId="29" xfId="0" applyNumberFormat="1" applyFont="1" applyFill="1" applyBorder="1" applyAlignment="1">
      <alignment horizontal="center" vertical="center"/>
    </xf>
    <xf numFmtId="169" fontId="9" fillId="33" borderId="26" xfId="60" applyNumberFormat="1" applyFont="1" applyFill="1" applyBorder="1" applyAlignment="1">
      <alignment horizontal="center" vertical="center"/>
    </xf>
    <xf numFmtId="169" fontId="5" fillId="33" borderId="26" xfId="0" applyNumberFormat="1" applyFont="1" applyFill="1" applyBorder="1" applyAlignment="1">
      <alignment horizontal="center" vertical="center"/>
    </xf>
    <xf numFmtId="169" fontId="9" fillId="0" borderId="37" xfId="62" applyNumberFormat="1" applyFont="1" applyBorder="1" applyAlignment="1">
      <alignment horizontal="center" vertical="center"/>
    </xf>
    <xf numFmtId="169" fontId="9" fillId="0" borderId="13" xfId="6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6"/>
  <sheetViews>
    <sheetView tabSelected="1" zoomScale="90" zoomScaleNormal="90" zoomScalePageLayoutView="0" workbookViewId="0" topLeftCell="A1">
      <pane xSplit="2" ySplit="19" topLeftCell="Z9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96" sqref="A1:AG96"/>
    </sheetView>
  </sheetViews>
  <sheetFormatPr defaultColWidth="58.28125" defaultRowHeight="12.75"/>
  <cols>
    <col min="1" max="1" width="9.00390625" style="3" customWidth="1"/>
    <col min="2" max="2" width="69.7109375" style="31" customWidth="1"/>
    <col min="3" max="3" width="14.8515625" style="3" customWidth="1"/>
    <col min="4" max="4" width="15.57421875" style="3" customWidth="1"/>
    <col min="5" max="5" width="13.421875" style="3" customWidth="1"/>
    <col min="6" max="6" width="14.421875" style="3" customWidth="1"/>
    <col min="7" max="7" width="13.421875" style="3" customWidth="1"/>
    <col min="8" max="8" width="13.28125" style="3" customWidth="1"/>
    <col min="9" max="9" width="13.7109375" style="3" customWidth="1"/>
    <col min="10" max="10" width="13.28125" style="3" customWidth="1"/>
    <col min="11" max="11" width="15.28125" style="3" customWidth="1"/>
    <col min="12" max="12" width="8.00390625" style="3" customWidth="1"/>
    <col min="13" max="13" width="69.7109375" style="3" customWidth="1"/>
    <col min="14" max="14" width="16.421875" style="3" customWidth="1"/>
    <col min="15" max="15" width="15.421875" style="3" customWidth="1"/>
    <col min="16" max="16" width="14.8515625" style="3" customWidth="1"/>
    <col min="17" max="17" width="15.28125" style="3" customWidth="1"/>
    <col min="18" max="18" width="12.8515625" style="3" customWidth="1"/>
    <col min="19" max="19" width="14.00390625" style="3" customWidth="1"/>
    <col min="20" max="20" width="12.57421875" style="3" customWidth="1"/>
    <col min="21" max="21" width="13.8515625" style="3" customWidth="1"/>
    <col min="22" max="22" width="14.8515625" style="3" customWidth="1"/>
    <col min="23" max="23" width="8.00390625" style="3" customWidth="1"/>
    <col min="24" max="24" width="69.7109375" style="3" customWidth="1"/>
    <col min="25" max="25" width="13.57421875" style="3" customWidth="1"/>
    <col min="26" max="27" width="13.421875" style="3" bestFit="1" customWidth="1"/>
    <col min="28" max="28" width="14.00390625" style="3" customWidth="1"/>
    <col min="29" max="29" width="13.28125" style="3" customWidth="1"/>
    <col min="30" max="30" width="12.7109375" style="3" customWidth="1"/>
    <col min="31" max="31" width="14.7109375" style="3" bestFit="1" customWidth="1"/>
    <col min="32" max="32" width="12.8515625" style="3" customWidth="1"/>
    <col min="33" max="33" width="12.421875" style="3" bestFit="1" customWidth="1"/>
    <col min="34" max="16384" width="58.28125" style="3" customWidth="1"/>
  </cols>
  <sheetData>
    <row r="1" spans="1:11" ht="13.5" customHeight="1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150" t="s">
        <v>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3.5" customHeight="1">
      <c r="A3" s="150" t="s">
        <v>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3.5" customHeight="1">
      <c r="A4" s="150" t="s">
        <v>74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3.5" customHeight="1">
      <c r="A5" s="150" t="s">
        <v>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3.5" customHeight="1">
      <c r="A6" s="104"/>
      <c r="B6" s="104"/>
      <c r="C6" s="104"/>
      <c r="D6" s="104"/>
      <c r="E6" s="104"/>
      <c r="F6" s="104"/>
      <c r="G6" s="104"/>
      <c r="J6" s="105"/>
      <c r="K6" s="106" t="s">
        <v>85</v>
      </c>
    </row>
    <row r="7" spans="1:11" ht="13.5" customHeight="1">
      <c r="A7" s="104"/>
      <c r="B7" s="104"/>
      <c r="C7" s="104"/>
      <c r="D7" s="104"/>
      <c r="E7" s="104"/>
      <c r="F7" s="104"/>
      <c r="G7" s="104"/>
      <c r="J7" s="105"/>
      <c r="K7" s="106" t="s">
        <v>59</v>
      </c>
    </row>
    <row r="8" spans="1:11" ht="13.5" customHeight="1">
      <c r="A8" s="104"/>
      <c r="B8" s="104"/>
      <c r="C8" s="104"/>
      <c r="D8" s="104"/>
      <c r="E8" s="104"/>
      <c r="F8" s="104"/>
      <c r="G8" s="104"/>
      <c r="J8" s="105"/>
      <c r="K8" s="106" t="s">
        <v>78</v>
      </c>
    </row>
    <row r="9" spans="1:11" ht="13.5" customHeight="1">
      <c r="A9" s="104"/>
      <c r="B9" s="104"/>
      <c r="C9" s="104"/>
      <c r="D9" s="104"/>
      <c r="E9" s="104"/>
      <c r="F9" s="104"/>
      <c r="G9" s="104"/>
      <c r="J9" s="105"/>
      <c r="K9" s="106" t="s">
        <v>79</v>
      </c>
    </row>
    <row r="10" spans="1:11" ht="13.5" customHeight="1">
      <c r="A10" s="104"/>
      <c r="B10" s="104"/>
      <c r="C10" s="104"/>
      <c r="D10" s="104"/>
      <c r="E10" s="104"/>
      <c r="F10" s="104"/>
      <c r="G10" s="104"/>
      <c r="J10" s="105"/>
      <c r="K10" s="106" t="s">
        <v>74</v>
      </c>
    </row>
    <row r="11" spans="1:11" ht="13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3.5" customHeight="1">
      <c r="A12" s="151" t="s">
        <v>57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3.5" customHeight="1">
      <c r="A13" s="152" t="s">
        <v>59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3.5" customHeight="1">
      <c r="A14" s="152" t="s">
        <v>74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12.75" customHeight="1">
      <c r="A15" s="156" t="s">
        <v>45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ht="12.75" customHeight="1">
      <c r="A16" s="156" t="s">
        <v>46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33" ht="12.75" customHeight="1" thickBot="1">
      <c r="A17" s="157" t="s">
        <v>75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5" t="s">
        <v>0</v>
      </c>
      <c r="L17" s="2"/>
      <c r="M17" s="4"/>
      <c r="N17" s="5"/>
      <c r="O17" s="5"/>
      <c r="P17" s="27"/>
      <c r="R17" s="5"/>
      <c r="S17" s="5"/>
      <c r="T17" s="5"/>
      <c r="U17" s="5"/>
      <c r="V17" s="5" t="s">
        <v>0</v>
      </c>
      <c r="W17" s="2"/>
      <c r="X17" s="4"/>
      <c r="Y17" s="5"/>
      <c r="Z17" s="5"/>
      <c r="AA17" s="27"/>
      <c r="AC17" s="5"/>
      <c r="AD17" s="5"/>
      <c r="AE17" s="5"/>
      <c r="AF17" s="5"/>
      <c r="AG17" s="5" t="s">
        <v>0</v>
      </c>
    </row>
    <row r="18" spans="1:33" ht="15.75" thickBot="1">
      <c r="A18" s="148" t="s">
        <v>2</v>
      </c>
      <c r="B18" s="148" t="s">
        <v>66</v>
      </c>
      <c r="C18" s="153" t="s">
        <v>76</v>
      </c>
      <c r="D18" s="154"/>
      <c r="E18" s="154"/>
      <c r="F18" s="154"/>
      <c r="G18" s="154"/>
      <c r="H18" s="154"/>
      <c r="I18" s="154"/>
      <c r="J18" s="154"/>
      <c r="K18" s="155"/>
      <c r="L18" s="148" t="s">
        <v>2</v>
      </c>
      <c r="M18" s="148" t="s">
        <v>66</v>
      </c>
      <c r="N18" s="153" t="s">
        <v>62</v>
      </c>
      <c r="O18" s="154"/>
      <c r="P18" s="154"/>
      <c r="Q18" s="154"/>
      <c r="R18" s="154"/>
      <c r="S18" s="154"/>
      <c r="T18" s="154"/>
      <c r="U18" s="154"/>
      <c r="V18" s="155"/>
      <c r="W18" s="148" t="s">
        <v>2</v>
      </c>
      <c r="X18" s="148" t="s">
        <v>66</v>
      </c>
      <c r="Y18" s="153" t="s">
        <v>63</v>
      </c>
      <c r="Z18" s="154"/>
      <c r="AA18" s="154"/>
      <c r="AB18" s="154"/>
      <c r="AC18" s="154"/>
      <c r="AD18" s="154"/>
      <c r="AE18" s="154"/>
      <c r="AF18" s="154"/>
      <c r="AG18" s="155"/>
    </row>
    <row r="19" spans="1:33" ht="15.75" thickBot="1">
      <c r="A19" s="149"/>
      <c r="B19" s="149"/>
      <c r="C19" s="40" t="s">
        <v>54</v>
      </c>
      <c r="D19" s="40" t="s">
        <v>56</v>
      </c>
      <c r="E19" s="40" t="s">
        <v>25</v>
      </c>
      <c r="F19" s="40" t="s">
        <v>26</v>
      </c>
      <c r="G19" s="40" t="s">
        <v>27</v>
      </c>
      <c r="H19" s="40" t="s">
        <v>28</v>
      </c>
      <c r="I19" s="40" t="s">
        <v>29</v>
      </c>
      <c r="J19" s="40" t="s">
        <v>30</v>
      </c>
      <c r="K19" s="40" t="s">
        <v>1</v>
      </c>
      <c r="L19" s="149"/>
      <c r="M19" s="149"/>
      <c r="N19" s="40" t="s">
        <v>54</v>
      </c>
      <c r="O19" s="40" t="s">
        <v>56</v>
      </c>
      <c r="P19" s="40" t="s">
        <v>25</v>
      </c>
      <c r="Q19" s="40" t="s">
        <v>26</v>
      </c>
      <c r="R19" s="40" t="s">
        <v>27</v>
      </c>
      <c r="S19" s="40" t="s">
        <v>28</v>
      </c>
      <c r="T19" s="40" t="s">
        <v>29</v>
      </c>
      <c r="U19" s="40" t="s">
        <v>30</v>
      </c>
      <c r="V19" s="40" t="s">
        <v>1</v>
      </c>
      <c r="W19" s="149"/>
      <c r="X19" s="149"/>
      <c r="Y19" s="6" t="s">
        <v>54</v>
      </c>
      <c r="Z19" s="6" t="s">
        <v>56</v>
      </c>
      <c r="AA19" s="6" t="s">
        <v>25</v>
      </c>
      <c r="AB19" s="7" t="s">
        <v>26</v>
      </c>
      <c r="AC19" s="7" t="s">
        <v>27</v>
      </c>
      <c r="AD19" s="7" t="s">
        <v>28</v>
      </c>
      <c r="AE19" s="7" t="s">
        <v>29</v>
      </c>
      <c r="AF19" s="7" t="s">
        <v>30</v>
      </c>
      <c r="AG19" s="7" t="s">
        <v>1</v>
      </c>
    </row>
    <row r="20" spans="1:33" ht="15.75" thickBot="1">
      <c r="A20" s="102">
        <v>1000000</v>
      </c>
      <c r="B20" s="84" t="s">
        <v>3</v>
      </c>
      <c r="C20" s="115">
        <f aca="true" t="shared" si="0" ref="C20:K20">SUM(C21+C29+C36+C38+C47+C52)</f>
        <v>605737161</v>
      </c>
      <c r="D20" s="115">
        <f t="shared" si="0"/>
        <v>143161149</v>
      </c>
      <c r="E20" s="115">
        <f t="shared" si="0"/>
        <v>68960502</v>
      </c>
      <c r="F20" s="115">
        <f t="shared" si="0"/>
        <v>121742577</v>
      </c>
      <c r="G20" s="115">
        <f t="shared" si="0"/>
        <v>13676894</v>
      </c>
      <c r="H20" s="115">
        <f t="shared" si="0"/>
        <v>13653594</v>
      </c>
      <c r="I20" s="115">
        <f t="shared" si="0"/>
        <v>7695770</v>
      </c>
      <c r="J20" s="115">
        <f t="shared" si="0"/>
        <v>13963727</v>
      </c>
      <c r="K20" s="116">
        <f t="shared" si="0"/>
        <v>988591374</v>
      </c>
      <c r="L20" s="68">
        <v>1000000</v>
      </c>
      <c r="M20" s="42" t="s">
        <v>3</v>
      </c>
      <c r="N20" s="115">
        <f aca="true" t="shared" si="1" ref="N20:V20">SUM(N21+N29+N36+N38+N47+N52)</f>
        <v>605737161</v>
      </c>
      <c r="O20" s="115">
        <f t="shared" si="1"/>
        <v>143161149</v>
      </c>
      <c r="P20" s="115">
        <f t="shared" si="1"/>
        <v>68960502</v>
      </c>
      <c r="Q20" s="115">
        <f t="shared" si="1"/>
        <v>121742577</v>
      </c>
      <c r="R20" s="115">
        <f t="shared" si="1"/>
        <v>13676894</v>
      </c>
      <c r="S20" s="115">
        <f t="shared" si="1"/>
        <v>13653594</v>
      </c>
      <c r="T20" s="115">
        <f t="shared" si="1"/>
        <v>7695770</v>
      </c>
      <c r="U20" s="115">
        <f t="shared" si="1"/>
        <v>13963727</v>
      </c>
      <c r="V20" s="116">
        <f t="shared" si="1"/>
        <v>988591374</v>
      </c>
      <c r="W20" s="41">
        <v>1000000</v>
      </c>
      <c r="X20" s="42" t="s">
        <v>3</v>
      </c>
      <c r="Y20" s="8">
        <f>SUM(N20-C20)</f>
        <v>0</v>
      </c>
      <c r="Z20" s="8">
        <f aca="true" t="shared" si="2" ref="Z20:AG20">SUM(O20-D20)</f>
        <v>0</v>
      </c>
      <c r="AA20" s="8">
        <f t="shared" si="2"/>
        <v>0</v>
      </c>
      <c r="AB20" s="8">
        <f t="shared" si="2"/>
        <v>0</v>
      </c>
      <c r="AC20" s="8">
        <f t="shared" si="2"/>
        <v>0</v>
      </c>
      <c r="AD20" s="8">
        <f t="shared" si="2"/>
        <v>0</v>
      </c>
      <c r="AE20" s="8">
        <f t="shared" si="2"/>
        <v>0</v>
      </c>
      <c r="AF20" s="8">
        <f t="shared" si="2"/>
        <v>0</v>
      </c>
      <c r="AG20" s="8">
        <f t="shared" si="2"/>
        <v>0</v>
      </c>
    </row>
    <row r="21" spans="1:33" ht="14.25">
      <c r="A21" s="9">
        <v>1010000</v>
      </c>
      <c r="B21" s="85" t="s">
        <v>4</v>
      </c>
      <c r="C21" s="117">
        <f>SUM(C22:C27)-C24+5456086</f>
        <v>339403133</v>
      </c>
      <c r="D21" s="117">
        <f>SUM(D22:D27)-D24+107320</f>
        <v>140309703</v>
      </c>
      <c r="E21" s="117">
        <f>SUM(E22:E27)-E24+228906</f>
        <v>22072295</v>
      </c>
      <c r="F21" s="117">
        <f>SUM(F22:F27)-F24</f>
        <v>20574554</v>
      </c>
      <c r="G21" s="117">
        <f>SUM(G22:G27)-G24</f>
        <v>2940735</v>
      </c>
      <c r="H21" s="117">
        <f>SUM(H22:H27)-H24</f>
        <v>5646157</v>
      </c>
      <c r="I21" s="117">
        <f>SUM(I22:I27)-I24</f>
        <v>1953588</v>
      </c>
      <c r="J21" s="117">
        <f>SUM(J22:J27)-J24</f>
        <v>1342826</v>
      </c>
      <c r="K21" s="118">
        <f>SUM(C21+D21+E21+F21+G21+H21+I21+J21)</f>
        <v>534242991</v>
      </c>
      <c r="L21" s="69">
        <v>1010000</v>
      </c>
      <c r="M21" s="51" t="s">
        <v>4</v>
      </c>
      <c r="N21" s="117">
        <f>SUM(N22:N27)-N24+5456086</f>
        <v>339403133</v>
      </c>
      <c r="O21" s="117">
        <f>SUM(O22:O27)-O24+107320</f>
        <v>140309703</v>
      </c>
      <c r="P21" s="117">
        <f>SUM(P22:P27)-P24+228906</f>
        <v>22072295</v>
      </c>
      <c r="Q21" s="117">
        <f>SUM(Q22:Q27)-Q24</f>
        <v>20574554</v>
      </c>
      <c r="R21" s="117">
        <f>SUM(R22:R27)-R24</f>
        <v>2940735</v>
      </c>
      <c r="S21" s="117">
        <f>SUM(S22:S27)-S24</f>
        <v>5646157</v>
      </c>
      <c r="T21" s="117">
        <f>SUM(T22:T27)-T24</f>
        <v>1953588</v>
      </c>
      <c r="U21" s="117">
        <f>SUM(U22:U27)-U24</f>
        <v>1342826</v>
      </c>
      <c r="V21" s="118">
        <f>SUM(N21+O21+P21+Q21+R21+S21+T21+U21)</f>
        <v>534242991</v>
      </c>
      <c r="W21" s="9">
        <v>1010000</v>
      </c>
      <c r="X21" s="51" t="s">
        <v>4</v>
      </c>
      <c r="Y21" s="33">
        <f>SUM(N21-C21)</f>
        <v>0</v>
      </c>
      <c r="Z21" s="33">
        <f aca="true" t="shared" si="3" ref="Z21:AG22">SUM(O21-D21)</f>
        <v>0</v>
      </c>
      <c r="AA21" s="33">
        <f t="shared" si="3"/>
        <v>0</v>
      </c>
      <c r="AB21" s="33">
        <f t="shared" si="3"/>
        <v>0</v>
      </c>
      <c r="AC21" s="33">
        <f t="shared" si="3"/>
        <v>0</v>
      </c>
      <c r="AD21" s="33">
        <f t="shared" si="3"/>
        <v>0</v>
      </c>
      <c r="AE21" s="33">
        <f t="shared" si="3"/>
        <v>0</v>
      </c>
      <c r="AF21" s="33">
        <f t="shared" si="3"/>
        <v>0</v>
      </c>
      <c r="AG21" s="33">
        <f t="shared" si="3"/>
        <v>0</v>
      </c>
    </row>
    <row r="22" spans="1:33" ht="14.25">
      <c r="A22" s="10">
        <v>1010100</v>
      </c>
      <c r="B22" s="86" t="s">
        <v>5</v>
      </c>
      <c r="C22" s="119">
        <v>0</v>
      </c>
      <c r="D22" s="119">
        <v>0</v>
      </c>
      <c r="E22" s="119">
        <v>0</v>
      </c>
      <c r="F22" s="120">
        <v>0</v>
      </c>
      <c r="G22" s="120">
        <v>0</v>
      </c>
      <c r="H22" s="119">
        <v>0</v>
      </c>
      <c r="I22" s="119">
        <v>0</v>
      </c>
      <c r="J22" s="119">
        <v>0</v>
      </c>
      <c r="K22" s="118">
        <f aca="true" t="shared" si="4" ref="K22:K27">SUM(C22+D22+E22+F22+G22+H22+I22+J22)</f>
        <v>0</v>
      </c>
      <c r="L22" s="70">
        <v>1010100</v>
      </c>
      <c r="M22" s="34" t="s">
        <v>5</v>
      </c>
      <c r="N22" s="119">
        <v>0</v>
      </c>
      <c r="O22" s="119">
        <v>0</v>
      </c>
      <c r="P22" s="119">
        <v>0</v>
      </c>
      <c r="Q22" s="120">
        <v>0</v>
      </c>
      <c r="R22" s="120">
        <v>0</v>
      </c>
      <c r="S22" s="119">
        <v>0</v>
      </c>
      <c r="T22" s="119">
        <v>0</v>
      </c>
      <c r="U22" s="119">
        <v>0</v>
      </c>
      <c r="V22" s="118">
        <f aca="true" t="shared" si="5" ref="V22:V27">SUM(N22+O22+P22+Q22+R22+S22+T22+U22)</f>
        <v>0</v>
      </c>
      <c r="W22" s="10">
        <v>1010100</v>
      </c>
      <c r="X22" s="34" t="s">
        <v>5</v>
      </c>
      <c r="Y22" s="13">
        <f>SUM(N22-C22)</f>
        <v>0</v>
      </c>
      <c r="Z22" s="13">
        <f t="shared" si="3"/>
        <v>0</v>
      </c>
      <c r="AA22" s="13">
        <f t="shared" si="3"/>
        <v>0</v>
      </c>
      <c r="AB22" s="13">
        <f t="shared" si="3"/>
        <v>0</v>
      </c>
      <c r="AC22" s="13">
        <f t="shared" si="3"/>
        <v>0</v>
      </c>
      <c r="AD22" s="13">
        <f t="shared" si="3"/>
        <v>0</v>
      </c>
      <c r="AE22" s="13">
        <f t="shared" si="3"/>
        <v>0</v>
      </c>
      <c r="AF22" s="13">
        <f t="shared" si="3"/>
        <v>0</v>
      </c>
      <c r="AG22" s="13">
        <f t="shared" si="3"/>
        <v>0</v>
      </c>
    </row>
    <row r="23" spans="1:33" s="38" customFormat="1" ht="14.25">
      <c r="A23" s="14">
        <v>1010200</v>
      </c>
      <c r="B23" s="87" t="s">
        <v>33</v>
      </c>
      <c r="C23" s="119">
        <f>291121011+16100000</f>
        <v>307221011</v>
      </c>
      <c r="D23" s="119">
        <v>127000806</v>
      </c>
      <c r="E23" s="119">
        <v>20358106</v>
      </c>
      <c r="F23" s="119">
        <v>13996303</v>
      </c>
      <c r="G23" s="119">
        <v>2629739</v>
      </c>
      <c r="H23" s="119">
        <v>5459150</v>
      </c>
      <c r="I23" s="119">
        <v>1953588</v>
      </c>
      <c r="J23" s="119">
        <v>1212325</v>
      </c>
      <c r="K23" s="118">
        <f>SUM(C23+D23+E23+F23+G23+H23+I23+J23)</f>
        <v>479831028</v>
      </c>
      <c r="L23" s="71">
        <v>1010200</v>
      </c>
      <c r="M23" s="37" t="s">
        <v>33</v>
      </c>
      <c r="N23" s="119">
        <f>291121011+16100000</f>
        <v>307221011</v>
      </c>
      <c r="O23" s="119">
        <v>127000806</v>
      </c>
      <c r="P23" s="119">
        <v>20358106</v>
      </c>
      <c r="Q23" s="119">
        <v>13996303</v>
      </c>
      <c r="R23" s="119">
        <v>2629739</v>
      </c>
      <c r="S23" s="119">
        <v>5459150</v>
      </c>
      <c r="T23" s="119">
        <v>1953588</v>
      </c>
      <c r="U23" s="119">
        <v>1212325</v>
      </c>
      <c r="V23" s="118">
        <f>SUM(N23+O23+P23+Q23+R23+S23+T23+U23)</f>
        <v>479831028</v>
      </c>
      <c r="W23" s="14">
        <v>1010200</v>
      </c>
      <c r="X23" s="37" t="s">
        <v>33</v>
      </c>
      <c r="Y23" s="13">
        <f aca="true" t="shared" si="6" ref="Y23:Y77">SUM(N23-C23)</f>
        <v>0</v>
      </c>
      <c r="Z23" s="13">
        <f aca="true" t="shared" si="7" ref="Z23:Z76">SUM(O23-D23)</f>
        <v>0</v>
      </c>
      <c r="AA23" s="13">
        <f aca="true" t="shared" si="8" ref="AA23:AA76">SUM(P23-E23)</f>
        <v>0</v>
      </c>
      <c r="AB23" s="13">
        <f aca="true" t="shared" si="9" ref="AB23:AB76">SUM(Q23-F23)</f>
        <v>0</v>
      </c>
      <c r="AC23" s="13">
        <f aca="true" t="shared" si="10" ref="AC23:AC76">SUM(R23-G23)</f>
        <v>0</v>
      </c>
      <c r="AD23" s="13">
        <f aca="true" t="shared" si="11" ref="AD23:AD76">SUM(S23-H23)</f>
        <v>0</v>
      </c>
      <c r="AE23" s="13">
        <f aca="true" t="shared" si="12" ref="AE23:AE76">SUM(T23-I23)</f>
        <v>0</v>
      </c>
      <c r="AF23" s="13">
        <f aca="true" t="shared" si="13" ref="AF23:AF76">SUM(U23-J23)</f>
        <v>0</v>
      </c>
      <c r="AG23" s="13">
        <f aca="true" t="shared" si="14" ref="AG23:AG77">SUM(V23-K23)</f>
        <v>0</v>
      </c>
    </row>
    <row r="24" spans="1:33" ht="30">
      <c r="A24" s="12">
        <v>1010290</v>
      </c>
      <c r="B24" s="88" t="s">
        <v>38</v>
      </c>
      <c r="C24" s="121">
        <v>116930414</v>
      </c>
      <c r="D24" s="121">
        <v>28053636</v>
      </c>
      <c r="E24" s="121">
        <v>20358106</v>
      </c>
      <c r="F24" s="121">
        <v>13996303</v>
      </c>
      <c r="G24" s="121">
        <v>2629739</v>
      </c>
      <c r="H24" s="121">
        <v>5459150</v>
      </c>
      <c r="I24" s="121">
        <v>1953588</v>
      </c>
      <c r="J24" s="121">
        <v>1212325</v>
      </c>
      <c r="K24" s="122">
        <f t="shared" si="4"/>
        <v>190593261</v>
      </c>
      <c r="L24" s="72">
        <v>1010290</v>
      </c>
      <c r="M24" s="35" t="s">
        <v>38</v>
      </c>
      <c r="N24" s="121">
        <v>116930414</v>
      </c>
      <c r="O24" s="121">
        <v>28053636</v>
      </c>
      <c r="P24" s="121">
        <v>20358106</v>
      </c>
      <c r="Q24" s="121">
        <v>13996303</v>
      </c>
      <c r="R24" s="121">
        <v>2629739</v>
      </c>
      <c r="S24" s="121">
        <v>5459150</v>
      </c>
      <c r="T24" s="121">
        <v>1953588</v>
      </c>
      <c r="U24" s="121">
        <v>1212325</v>
      </c>
      <c r="V24" s="122">
        <f t="shared" si="5"/>
        <v>190593261</v>
      </c>
      <c r="W24" s="12">
        <v>1010290</v>
      </c>
      <c r="X24" s="35" t="s">
        <v>38</v>
      </c>
      <c r="Y24" s="32">
        <f t="shared" si="6"/>
        <v>0</v>
      </c>
      <c r="Z24" s="32">
        <f t="shared" si="7"/>
        <v>0</v>
      </c>
      <c r="AA24" s="32">
        <f t="shared" si="8"/>
        <v>0</v>
      </c>
      <c r="AB24" s="32">
        <f t="shared" si="9"/>
        <v>0</v>
      </c>
      <c r="AC24" s="32">
        <f t="shared" si="10"/>
        <v>0</v>
      </c>
      <c r="AD24" s="32">
        <f t="shared" si="11"/>
        <v>0</v>
      </c>
      <c r="AE24" s="32">
        <f t="shared" si="12"/>
        <v>0</v>
      </c>
      <c r="AF24" s="32">
        <f t="shared" si="13"/>
        <v>0</v>
      </c>
      <c r="AG24" s="32">
        <f t="shared" si="14"/>
        <v>0</v>
      </c>
    </row>
    <row r="25" spans="1:33" ht="14.25">
      <c r="A25" s="10">
        <v>1010400</v>
      </c>
      <c r="B25" s="86" t="s">
        <v>39</v>
      </c>
      <c r="C25" s="120">
        <v>3402773</v>
      </c>
      <c r="D25" s="120">
        <v>2</v>
      </c>
      <c r="E25" s="120">
        <v>1257861</v>
      </c>
      <c r="F25" s="120">
        <v>405604</v>
      </c>
      <c r="G25" s="120">
        <v>310996</v>
      </c>
      <c r="H25" s="120">
        <v>187007</v>
      </c>
      <c r="I25" s="120">
        <v>0</v>
      </c>
      <c r="J25" s="120">
        <v>130501</v>
      </c>
      <c r="K25" s="118">
        <f t="shared" si="4"/>
        <v>5694744</v>
      </c>
      <c r="L25" s="70">
        <v>1010400</v>
      </c>
      <c r="M25" s="34" t="s">
        <v>39</v>
      </c>
      <c r="N25" s="120">
        <v>3402773</v>
      </c>
      <c r="O25" s="120">
        <v>2</v>
      </c>
      <c r="P25" s="120">
        <v>1257861</v>
      </c>
      <c r="Q25" s="120">
        <v>405604</v>
      </c>
      <c r="R25" s="120">
        <v>310996</v>
      </c>
      <c r="S25" s="120">
        <v>187007</v>
      </c>
      <c r="T25" s="120">
        <v>0</v>
      </c>
      <c r="U25" s="120">
        <v>130501</v>
      </c>
      <c r="V25" s="118">
        <f t="shared" si="5"/>
        <v>5694744</v>
      </c>
      <c r="W25" s="10">
        <v>1010400</v>
      </c>
      <c r="X25" s="34" t="s">
        <v>39</v>
      </c>
      <c r="Y25" s="13">
        <f t="shared" si="6"/>
        <v>0</v>
      </c>
      <c r="Z25" s="13">
        <f t="shared" si="7"/>
        <v>0</v>
      </c>
      <c r="AA25" s="13">
        <f t="shared" si="8"/>
        <v>0</v>
      </c>
      <c r="AB25" s="13">
        <f t="shared" si="9"/>
        <v>0</v>
      </c>
      <c r="AC25" s="13">
        <f t="shared" si="10"/>
        <v>0</v>
      </c>
      <c r="AD25" s="13">
        <f t="shared" si="11"/>
        <v>0</v>
      </c>
      <c r="AE25" s="13">
        <f t="shared" si="12"/>
        <v>0</v>
      </c>
      <c r="AF25" s="13">
        <f t="shared" si="13"/>
        <v>0</v>
      </c>
      <c r="AG25" s="13">
        <f t="shared" si="14"/>
        <v>0</v>
      </c>
    </row>
    <row r="26" spans="1:33" ht="28.5">
      <c r="A26" s="10">
        <v>1010600</v>
      </c>
      <c r="B26" s="86" t="s">
        <v>53</v>
      </c>
      <c r="C26" s="120">
        <v>5420728</v>
      </c>
      <c r="D26" s="120">
        <v>106625</v>
      </c>
      <c r="E26" s="120">
        <v>227422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18">
        <f t="shared" si="4"/>
        <v>5754775</v>
      </c>
      <c r="L26" s="70">
        <v>1010600</v>
      </c>
      <c r="M26" s="34" t="s">
        <v>53</v>
      </c>
      <c r="N26" s="120">
        <v>5420728</v>
      </c>
      <c r="O26" s="120">
        <v>106625</v>
      </c>
      <c r="P26" s="120">
        <v>227422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18">
        <f t="shared" si="5"/>
        <v>5754775</v>
      </c>
      <c r="W26" s="10">
        <v>1010600</v>
      </c>
      <c r="X26" s="34" t="s">
        <v>53</v>
      </c>
      <c r="Y26" s="13">
        <f t="shared" si="6"/>
        <v>0</v>
      </c>
      <c r="Z26" s="13">
        <f t="shared" si="7"/>
        <v>0</v>
      </c>
      <c r="AA26" s="13">
        <f t="shared" si="8"/>
        <v>0</v>
      </c>
      <c r="AB26" s="13">
        <f t="shared" si="9"/>
        <v>0</v>
      </c>
      <c r="AC26" s="13">
        <f t="shared" si="10"/>
        <v>0</v>
      </c>
      <c r="AD26" s="13">
        <f t="shared" si="11"/>
        <v>0</v>
      </c>
      <c r="AE26" s="13">
        <f t="shared" si="12"/>
        <v>0</v>
      </c>
      <c r="AF26" s="13">
        <f t="shared" si="13"/>
        <v>0</v>
      </c>
      <c r="AG26" s="13">
        <f t="shared" si="14"/>
        <v>0</v>
      </c>
    </row>
    <row r="27" spans="1:33" ht="14.25">
      <c r="A27" s="10">
        <v>1010700</v>
      </c>
      <c r="B27" s="86" t="s">
        <v>6</v>
      </c>
      <c r="C27" s="119">
        <f>17471077+431458</f>
        <v>17902535</v>
      </c>
      <c r="D27" s="119">
        <f>13867479+342462-1114991</f>
        <v>13094950</v>
      </c>
      <c r="E27" s="119">
        <v>0</v>
      </c>
      <c r="F27" s="119">
        <v>6172647</v>
      </c>
      <c r="G27" s="120">
        <v>0</v>
      </c>
      <c r="H27" s="119">
        <v>0</v>
      </c>
      <c r="I27" s="119">
        <v>0</v>
      </c>
      <c r="J27" s="120">
        <v>0</v>
      </c>
      <c r="K27" s="118">
        <f t="shared" si="4"/>
        <v>37170132</v>
      </c>
      <c r="L27" s="70">
        <v>1010700</v>
      </c>
      <c r="M27" s="34" t="s">
        <v>6</v>
      </c>
      <c r="N27" s="119">
        <f>17471077+431458</f>
        <v>17902535</v>
      </c>
      <c r="O27" s="119">
        <f>13867479+342462-1114991</f>
        <v>13094950</v>
      </c>
      <c r="P27" s="119">
        <v>0</v>
      </c>
      <c r="Q27" s="119">
        <v>6172647</v>
      </c>
      <c r="R27" s="120">
        <v>0</v>
      </c>
      <c r="S27" s="119">
        <v>0</v>
      </c>
      <c r="T27" s="119">
        <v>0</v>
      </c>
      <c r="U27" s="120">
        <v>0</v>
      </c>
      <c r="V27" s="118">
        <f t="shared" si="5"/>
        <v>37170132</v>
      </c>
      <c r="W27" s="10">
        <v>1010700</v>
      </c>
      <c r="X27" s="34" t="s">
        <v>6</v>
      </c>
      <c r="Y27" s="13">
        <f t="shared" si="6"/>
        <v>0</v>
      </c>
      <c r="Z27" s="13">
        <f t="shared" si="7"/>
        <v>0</v>
      </c>
      <c r="AA27" s="13">
        <f t="shared" si="8"/>
        <v>0</v>
      </c>
      <c r="AB27" s="13">
        <f t="shared" si="9"/>
        <v>0</v>
      </c>
      <c r="AC27" s="13">
        <f t="shared" si="10"/>
        <v>0</v>
      </c>
      <c r="AD27" s="13">
        <f t="shared" si="11"/>
        <v>0</v>
      </c>
      <c r="AE27" s="13">
        <f t="shared" si="12"/>
        <v>0</v>
      </c>
      <c r="AF27" s="13">
        <f t="shared" si="13"/>
        <v>0</v>
      </c>
      <c r="AG27" s="13">
        <f t="shared" si="14"/>
        <v>0</v>
      </c>
    </row>
    <row r="28" spans="1:33" ht="7.5" customHeight="1">
      <c r="A28" s="12"/>
      <c r="B28" s="86"/>
      <c r="C28" s="119"/>
      <c r="D28" s="119"/>
      <c r="E28" s="119"/>
      <c r="F28" s="119"/>
      <c r="G28" s="119"/>
      <c r="H28" s="119"/>
      <c r="I28" s="119"/>
      <c r="J28" s="119"/>
      <c r="K28" s="118"/>
      <c r="L28" s="72"/>
      <c r="M28" s="34"/>
      <c r="N28" s="119"/>
      <c r="O28" s="119"/>
      <c r="P28" s="119"/>
      <c r="Q28" s="119"/>
      <c r="R28" s="119"/>
      <c r="S28" s="119"/>
      <c r="T28" s="119"/>
      <c r="U28" s="119"/>
      <c r="V28" s="118"/>
      <c r="W28" s="12"/>
      <c r="X28" s="34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38" customFormat="1" ht="14.25">
      <c r="A29" s="14">
        <v>1020000</v>
      </c>
      <c r="B29" s="87" t="s">
        <v>42</v>
      </c>
      <c r="C29" s="119">
        <f aca="true" t="shared" si="15" ref="C29:J29">SUM(C30:C34)</f>
        <v>183356379</v>
      </c>
      <c r="D29" s="119">
        <f t="shared" si="15"/>
        <v>129132</v>
      </c>
      <c r="E29" s="119">
        <f t="shared" si="15"/>
        <v>29790707</v>
      </c>
      <c r="F29" s="119">
        <f t="shared" si="15"/>
        <v>60970559</v>
      </c>
      <c r="G29" s="119">
        <f t="shared" si="15"/>
        <v>4920390</v>
      </c>
      <c r="H29" s="119">
        <f t="shared" si="15"/>
        <v>1665438</v>
      </c>
      <c r="I29" s="119">
        <f t="shared" si="15"/>
        <v>58464</v>
      </c>
      <c r="J29" s="119">
        <f t="shared" si="15"/>
        <v>72718</v>
      </c>
      <c r="K29" s="118">
        <f aca="true" t="shared" si="16" ref="K29:K34">SUM(C29+D29+E29+F29+G29+H29+I29+J29)</f>
        <v>280963787</v>
      </c>
      <c r="L29" s="71">
        <v>1020000</v>
      </c>
      <c r="M29" s="37" t="s">
        <v>42</v>
      </c>
      <c r="N29" s="119">
        <f aca="true" t="shared" si="17" ref="N29:U29">SUM(N30:N34)</f>
        <v>183356379</v>
      </c>
      <c r="O29" s="119">
        <f t="shared" si="17"/>
        <v>129132</v>
      </c>
      <c r="P29" s="119">
        <f t="shared" si="17"/>
        <v>29790707</v>
      </c>
      <c r="Q29" s="119">
        <f t="shared" si="17"/>
        <v>60970559</v>
      </c>
      <c r="R29" s="119">
        <f t="shared" si="17"/>
        <v>4920390</v>
      </c>
      <c r="S29" s="119">
        <f t="shared" si="17"/>
        <v>1665438</v>
      </c>
      <c r="T29" s="119">
        <f t="shared" si="17"/>
        <v>58464</v>
      </c>
      <c r="U29" s="119">
        <f t="shared" si="17"/>
        <v>72718</v>
      </c>
      <c r="V29" s="118">
        <f aca="true" t="shared" si="18" ref="V29:V34">SUM(N29+O29+P29+Q29+R29+S29+T29+U29)</f>
        <v>280963787</v>
      </c>
      <c r="W29" s="14">
        <v>1020000</v>
      </c>
      <c r="X29" s="37" t="s">
        <v>42</v>
      </c>
      <c r="Y29" s="13">
        <f t="shared" si="6"/>
        <v>0</v>
      </c>
      <c r="Z29" s="13">
        <f t="shared" si="7"/>
        <v>0</v>
      </c>
      <c r="AA29" s="13">
        <f t="shared" si="8"/>
        <v>0</v>
      </c>
      <c r="AB29" s="13">
        <f t="shared" si="9"/>
        <v>0</v>
      </c>
      <c r="AC29" s="13">
        <f t="shared" si="10"/>
        <v>0</v>
      </c>
      <c r="AD29" s="13">
        <f t="shared" si="11"/>
        <v>0</v>
      </c>
      <c r="AE29" s="13">
        <f t="shared" si="12"/>
        <v>0</v>
      </c>
      <c r="AF29" s="13">
        <f t="shared" si="13"/>
        <v>0</v>
      </c>
      <c r="AG29" s="13">
        <f t="shared" si="14"/>
        <v>0</v>
      </c>
    </row>
    <row r="30" spans="1:33" ht="14.25">
      <c r="A30" s="10">
        <v>1020100</v>
      </c>
      <c r="B30" s="86" t="s">
        <v>43</v>
      </c>
      <c r="C30" s="119">
        <v>0</v>
      </c>
      <c r="D30" s="119">
        <v>0</v>
      </c>
      <c r="E30" s="120">
        <v>0</v>
      </c>
      <c r="F30" s="120">
        <v>0</v>
      </c>
      <c r="G30" s="120">
        <v>0</v>
      </c>
      <c r="H30" s="119">
        <v>0</v>
      </c>
      <c r="I30" s="119">
        <v>0</v>
      </c>
      <c r="J30" s="119">
        <v>0</v>
      </c>
      <c r="K30" s="118">
        <f t="shared" si="16"/>
        <v>0</v>
      </c>
      <c r="L30" s="70">
        <v>1020100</v>
      </c>
      <c r="M30" s="34" t="s">
        <v>43</v>
      </c>
      <c r="N30" s="119">
        <v>0</v>
      </c>
      <c r="O30" s="119">
        <v>0</v>
      </c>
      <c r="P30" s="120">
        <v>0</v>
      </c>
      <c r="Q30" s="120">
        <v>0</v>
      </c>
      <c r="R30" s="120">
        <v>0</v>
      </c>
      <c r="S30" s="119">
        <v>0</v>
      </c>
      <c r="T30" s="119">
        <v>0</v>
      </c>
      <c r="U30" s="119">
        <v>0</v>
      </c>
      <c r="V30" s="118">
        <f t="shared" si="18"/>
        <v>0</v>
      </c>
      <c r="W30" s="10">
        <v>1020100</v>
      </c>
      <c r="X30" s="34" t="s">
        <v>43</v>
      </c>
      <c r="Y30" s="13">
        <f t="shared" si="6"/>
        <v>0</v>
      </c>
      <c r="Z30" s="13">
        <f t="shared" si="7"/>
        <v>0</v>
      </c>
      <c r="AA30" s="13">
        <f t="shared" si="8"/>
        <v>0</v>
      </c>
      <c r="AB30" s="13">
        <f t="shared" si="9"/>
        <v>0</v>
      </c>
      <c r="AC30" s="13">
        <f t="shared" si="10"/>
        <v>0</v>
      </c>
      <c r="AD30" s="13">
        <f t="shared" si="11"/>
        <v>0</v>
      </c>
      <c r="AE30" s="13">
        <f t="shared" si="12"/>
        <v>0</v>
      </c>
      <c r="AF30" s="13">
        <f t="shared" si="13"/>
        <v>0</v>
      </c>
      <c r="AG30" s="13">
        <f t="shared" si="14"/>
        <v>0</v>
      </c>
    </row>
    <row r="31" spans="1:33" ht="14.25">
      <c r="A31" s="10">
        <v>1020200</v>
      </c>
      <c r="B31" s="86" t="s">
        <v>34</v>
      </c>
      <c r="C31" s="119">
        <v>42289641</v>
      </c>
      <c r="D31" s="119">
        <v>0</v>
      </c>
      <c r="E31" s="119">
        <v>17890281</v>
      </c>
      <c r="F31" s="119">
        <v>216370</v>
      </c>
      <c r="G31" s="119">
        <v>2741894</v>
      </c>
      <c r="H31" s="120">
        <v>227385</v>
      </c>
      <c r="I31" s="119">
        <v>0</v>
      </c>
      <c r="J31" s="119">
        <v>57741</v>
      </c>
      <c r="K31" s="118">
        <f t="shared" si="16"/>
        <v>63423312</v>
      </c>
      <c r="L31" s="70">
        <v>1020200</v>
      </c>
      <c r="M31" s="34" t="s">
        <v>34</v>
      </c>
      <c r="N31" s="119">
        <v>42289641</v>
      </c>
      <c r="O31" s="119">
        <v>0</v>
      </c>
      <c r="P31" s="119">
        <v>17890281</v>
      </c>
      <c r="Q31" s="119">
        <v>216370</v>
      </c>
      <c r="R31" s="119">
        <v>2741894</v>
      </c>
      <c r="S31" s="120">
        <v>227385</v>
      </c>
      <c r="T31" s="119">
        <v>0</v>
      </c>
      <c r="U31" s="119">
        <v>57741</v>
      </c>
      <c r="V31" s="118">
        <f t="shared" si="18"/>
        <v>63423312</v>
      </c>
      <c r="W31" s="10">
        <v>1020200</v>
      </c>
      <c r="X31" s="34" t="s">
        <v>34</v>
      </c>
      <c r="Y31" s="13">
        <f t="shared" si="6"/>
        <v>0</v>
      </c>
      <c r="Z31" s="13">
        <f t="shared" si="7"/>
        <v>0</v>
      </c>
      <c r="AA31" s="13">
        <f t="shared" si="8"/>
        <v>0</v>
      </c>
      <c r="AB31" s="13">
        <f t="shared" si="9"/>
        <v>0</v>
      </c>
      <c r="AC31" s="13">
        <f t="shared" si="10"/>
        <v>0</v>
      </c>
      <c r="AD31" s="13">
        <f t="shared" si="11"/>
        <v>0</v>
      </c>
      <c r="AE31" s="13">
        <f t="shared" si="12"/>
        <v>0</v>
      </c>
      <c r="AF31" s="13">
        <f t="shared" si="13"/>
        <v>0</v>
      </c>
      <c r="AG31" s="13">
        <f t="shared" si="14"/>
        <v>0</v>
      </c>
    </row>
    <row r="32" spans="1:33" s="38" customFormat="1" ht="14.25">
      <c r="A32" s="14">
        <v>1020300</v>
      </c>
      <c r="B32" s="87" t="s">
        <v>58</v>
      </c>
      <c r="C32" s="119">
        <v>137041786</v>
      </c>
      <c r="D32" s="119">
        <v>0</v>
      </c>
      <c r="E32" s="119">
        <v>11648096</v>
      </c>
      <c r="F32" s="119">
        <v>60545704</v>
      </c>
      <c r="G32" s="119">
        <v>2046663</v>
      </c>
      <c r="H32" s="119">
        <v>0</v>
      </c>
      <c r="I32" s="119">
        <v>0</v>
      </c>
      <c r="J32" s="119">
        <v>0</v>
      </c>
      <c r="K32" s="118">
        <f t="shared" si="16"/>
        <v>211282249</v>
      </c>
      <c r="L32" s="71">
        <v>1020300</v>
      </c>
      <c r="M32" s="37" t="s">
        <v>58</v>
      </c>
      <c r="N32" s="119">
        <v>137041786</v>
      </c>
      <c r="O32" s="119">
        <v>0</v>
      </c>
      <c r="P32" s="119">
        <v>11648096</v>
      </c>
      <c r="Q32" s="119">
        <v>60545704</v>
      </c>
      <c r="R32" s="119">
        <v>2046663</v>
      </c>
      <c r="S32" s="119">
        <v>0</v>
      </c>
      <c r="T32" s="119">
        <v>0</v>
      </c>
      <c r="U32" s="119">
        <v>0</v>
      </c>
      <c r="V32" s="118">
        <f t="shared" si="18"/>
        <v>211282249</v>
      </c>
      <c r="W32" s="14">
        <v>1020300</v>
      </c>
      <c r="X32" s="37" t="s">
        <v>58</v>
      </c>
      <c r="Y32" s="13">
        <f t="shared" si="6"/>
        <v>0</v>
      </c>
      <c r="Z32" s="13">
        <f t="shared" si="7"/>
        <v>0</v>
      </c>
      <c r="AA32" s="13">
        <f t="shared" si="8"/>
        <v>0</v>
      </c>
      <c r="AB32" s="13">
        <f t="shared" si="9"/>
        <v>0</v>
      </c>
      <c r="AC32" s="13">
        <f t="shared" si="10"/>
        <v>0</v>
      </c>
      <c r="AD32" s="13">
        <f t="shared" si="11"/>
        <v>0</v>
      </c>
      <c r="AE32" s="13">
        <f t="shared" si="12"/>
        <v>0</v>
      </c>
      <c r="AF32" s="13">
        <f t="shared" si="13"/>
        <v>0</v>
      </c>
      <c r="AG32" s="13">
        <f t="shared" si="14"/>
        <v>0</v>
      </c>
    </row>
    <row r="33" spans="1:33" s="38" customFormat="1" ht="14.25">
      <c r="A33" s="10">
        <v>1020400</v>
      </c>
      <c r="B33" s="89" t="s">
        <v>55</v>
      </c>
      <c r="C33" s="119">
        <v>2184211</v>
      </c>
      <c r="D33" s="119">
        <v>0</v>
      </c>
      <c r="E33" s="119">
        <v>0</v>
      </c>
      <c r="F33" s="119">
        <v>1605</v>
      </c>
      <c r="G33" s="119">
        <v>43197</v>
      </c>
      <c r="H33" s="119">
        <v>1332974</v>
      </c>
      <c r="I33" s="119">
        <v>0</v>
      </c>
      <c r="J33" s="119">
        <v>361</v>
      </c>
      <c r="K33" s="118">
        <f t="shared" si="16"/>
        <v>3562348</v>
      </c>
      <c r="L33" s="70">
        <v>1020400</v>
      </c>
      <c r="M33" s="52" t="s">
        <v>55</v>
      </c>
      <c r="N33" s="119">
        <v>2184211</v>
      </c>
      <c r="O33" s="119">
        <v>0</v>
      </c>
      <c r="P33" s="119">
        <v>0</v>
      </c>
      <c r="Q33" s="119">
        <v>1605</v>
      </c>
      <c r="R33" s="119">
        <v>43197</v>
      </c>
      <c r="S33" s="119">
        <v>1332974</v>
      </c>
      <c r="T33" s="119">
        <v>0</v>
      </c>
      <c r="U33" s="119">
        <v>361</v>
      </c>
      <c r="V33" s="118">
        <f t="shared" si="18"/>
        <v>3562348</v>
      </c>
      <c r="W33" s="10">
        <v>1020400</v>
      </c>
      <c r="X33" s="52" t="s">
        <v>55</v>
      </c>
      <c r="Y33" s="13">
        <f t="shared" si="6"/>
        <v>0</v>
      </c>
      <c r="Z33" s="13">
        <f t="shared" si="7"/>
        <v>0</v>
      </c>
      <c r="AA33" s="13">
        <f t="shared" si="8"/>
        <v>0</v>
      </c>
      <c r="AB33" s="13">
        <f t="shared" si="9"/>
        <v>0</v>
      </c>
      <c r="AC33" s="13">
        <f t="shared" si="10"/>
        <v>0</v>
      </c>
      <c r="AD33" s="13">
        <f t="shared" si="11"/>
        <v>0</v>
      </c>
      <c r="AE33" s="13">
        <f t="shared" si="12"/>
        <v>0</v>
      </c>
      <c r="AF33" s="13">
        <f t="shared" si="13"/>
        <v>0</v>
      </c>
      <c r="AG33" s="13">
        <f t="shared" si="14"/>
        <v>0</v>
      </c>
    </row>
    <row r="34" spans="1:33" ht="14.25">
      <c r="A34" s="10">
        <v>1020500</v>
      </c>
      <c r="B34" s="86" t="s">
        <v>7</v>
      </c>
      <c r="C34" s="119">
        <v>1840741</v>
      </c>
      <c r="D34" s="119">
        <v>129132</v>
      </c>
      <c r="E34" s="119">
        <v>252330</v>
      </c>
      <c r="F34" s="119">
        <v>206880</v>
      </c>
      <c r="G34" s="119">
        <v>88636</v>
      </c>
      <c r="H34" s="119">
        <v>105079</v>
      </c>
      <c r="I34" s="119">
        <v>58464</v>
      </c>
      <c r="J34" s="120">
        <v>14616</v>
      </c>
      <c r="K34" s="118">
        <f t="shared" si="16"/>
        <v>2695878</v>
      </c>
      <c r="L34" s="70">
        <v>1020500</v>
      </c>
      <c r="M34" s="34" t="s">
        <v>7</v>
      </c>
      <c r="N34" s="119">
        <v>1840741</v>
      </c>
      <c r="O34" s="119">
        <v>129132</v>
      </c>
      <c r="P34" s="119">
        <v>252330</v>
      </c>
      <c r="Q34" s="119">
        <v>206880</v>
      </c>
      <c r="R34" s="119">
        <v>88636</v>
      </c>
      <c r="S34" s="119">
        <v>105079</v>
      </c>
      <c r="T34" s="119">
        <v>58464</v>
      </c>
      <c r="U34" s="120">
        <v>14616</v>
      </c>
      <c r="V34" s="118">
        <f t="shared" si="18"/>
        <v>2695878</v>
      </c>
      <c r="W34" s="10">
        <v>1020500</v>
      </c>
      <c r="X34" s="34" t="s">
        <v>7</v>
      </c>
      <c r="Y34" s="13">
        <f t="shared" si="6"/>
        <v>0</v>
      </c>
      <c r="Z34" s="13">
        <f t="shared" si="7"/>
        <v>0</v>
      </c>
      <c r="AA34" s="13">
        <f t="shared" si="8"/>
        <v>0</v>
      </c>
      <c r="AB34" s="13">
        <f t="shared" si="9"/>
        <v>0</v>
      </c>
      <c r="AC34" s="13">
        <f t="shared" si="10"/>
        <v>0</v>
      </c>
      <c r="AD34" s="13">
        <f t="shared" si="11"/>
        <v>0</v>
      </c>
      <c r="AE34" s="13">
        <f t="shared" si="12"/>
        <v>0</v>
      </c>
      <c r="AF34" s="13">
        <f t="shared" si="13"/>
        <v>0</v>
      </c>
      <c r="AG34" s="13">
        <f t="shared" si="14"/>
        <v>0</v>
      </c>
    </row>
    <row r="35" spans="1:33" ht="7.5" customHeight="1">
      <c r="A35" s="10"/>
      <c r="B35" s="86"/>
      <c r="C35" s="119"/>
      <c r="D35" s="119"/>
      <c r="E35" s="119"/>
      <c r="F35" s="119"/>
      <c r="G35" s="119"/>
      <c r="H35" s="119"/>
      <c r="I35" s="119"/>
      <c r="J35" s="119"/>
      <c r="K35" s="118"/>
      <c r="L35" s="70"/>
      <c r="M35" s="34"/>
      <c r="N35" s="119"/>
      <c r="O35" s="119"/>
      <c r="P35" s="119"/>
      <c r="Q35" s="119"/>
      <c r="R35" s="119"/>
      <c r="S35" s="119"/>
      <c r="T35" s="119"/>
      <c r="U35" s="119"/>
      <c r="V35" s="118"/>
      <c r="W35" s="10"/>
      <c r="X35" s="34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4.25">
      <c r="A36" s="10">
        <v>1040000</v>
      </c>
      <c r="B36" s="86" t="s">
        <v>8</v>
      </c>
      <c r="C36" s="120">
        <v>0</v>
      </c>
      <c r="D36" s="120">
        <v>0</v>
      </c>
      <c r="E36" s="120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8">
        <f>SUM(C36+D36+E36+F36+G36+H36+I36+J36)</f>
        <v>0</v>
      </c>
      <c r="L36" s="70">
        <v>1040000</v>
      </c>
      <c r="M36" s="34" t="s">
        <v>8</v>
      </c>
      <c r="N36" s="120">
        <v>0</v>
      </c>
      <c r="O36" s="120">
        <v>0</v>
      </c>
      <c r="P36" s="120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8">
        <f>SUM(N36+O36+P36+Q36+R36+S36+T36+U36)</f>
        <v>0</v>
      </c>
      <c r="W36" s="10">
        <v>1040000</v>
      </c>
      <c r="X36" s="34" t="s">
        <v>8</v>
      </c>
      <c r="Y36" s="13">
        <f t="shared" si="6"/>
        <v>0</v>
      </c>
      <c r="Z36" s="13">
        <f t="shared" si="7"/>
        <v>0</v>
      </c>
      <c r="AA36" s="13">
        <f t="shared" si="8"/>
        <v>0</v>
      </c>
      <c r="AB36" s="13">
        <f t="shared" si="9"/>
        <v>0</v>
      </c>
      <c r="AC36" s="13">
        <f t="shared" si="10"/>
        <v>0</v>
      </c>
      <c r="AD36" s="13">
        <f t="shared" si="11"/>
        <v>0</v>
      </c>
      <c r="AE36" s="13">
        <f t="shared" si="12"/>
        <v>0</v>
      </c>
      <c r="AF36" s="13">
        <f t="shared" si="13"/>
        <v>0</v>
      </c>
      <c r="AG36" s="13">
        <f t="shared" si="14"/>
        <v>0</v>
      </c>
    </row>
    <row r="37" spans="1:33" ht="7.5" customHeight="1">
      <c r="A37" s="12"/>
      <c r="B37" s="88"/>
      <c r="C37" s="119"/>
      <c r="D37" s="119"/>
      <c r="E37" s="119"/>
      <c r="F37" s="119"/>
      <c r="G37" s="119"/>
      <c r="H37" s="119"/>
      <c r="I37" s="119"/>
      <c r="J37" s="119"/>
      <c r="K37" s="118"/>
      <c r="L37" s="72"/>
      <c r="M37" s="35"/>
      <c r="N37" s="119"/>
      <c r="O37" s="119"/>
      <c r="P37" s="119"/>
      <c r="Q37" s="119"/>
      <c r="R37" s="119"/>
      <c r="S37" s="119"/>
      <c r="T37" s="119"/>
      <c r="U37" s="119"/>
      <c r="V37" s="118"/>
      <c r="W37" s="12"/>
      <c r="X37" s="35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4.25">
      <c r="A38" s="10">
        <v>1050000</v>
      </c>
      <c r="B38" s="86" t="s">
        <v>9</v>
      </c>
      <c r="C38" s="120">
        <v>11504826</v>
      </c>
      <c r="D38" s="120">
        <v>2453886</v>
      </c>
      <c r="E38" s="120">
        <v>1990248</v>
      </c>
      <c r="F38" s="120">
        <v>13869654</v>
      </c>
      <c r="G38" s="120">
        <v>301977</v>
      </c>
      <c r="H38" s="120">
        <v>2104595</v>
      </c>
      <c r="I38" s="120">
        <v>4279475</v>
      </c>
      <c r="J38" s="120">
        <v>782681</v>
      </c>
      <c r="K38" s="118">
        <f aca="true" t="shared" si="19" ref="K38:K45">SUM(C38+D38+E38+F38+G38+H38+I38+J38)</f>
        <v>37287342</v>
      </c>
      <c r="L38" s="70">
        <v>1050000</v>
      </c>
      <c r="M38" s="34" t="s">
        <v>9</v>
      </c>
      <c r="N38" s="120">
        <v>11504826</v>
      </c>
      <c r="O38" s="120">
        <v>2453886</v>
      </c>
      <c r="P38" s="120">
        <v>1990248</v>
      </c>
      <c r="Q38" s="120">
        <v>13869654</v>
      </c>
      <c r="R38" s="120">
        <v>301977</v>
      </c>
      <c r="S38" s="120">
        <v>2104595</v>
      </c>
      <c r="T38" s="120">
        <v>4279475</v>
      </c>
      <c r="U38" s="120">
        <v>782681</v>
      </c>
      <c r="V38" s="118">
        <f aca="true" t="shared" si="20" ref="V38:V45">SUM(N38+O38+P38+Q38+R38+S38+T38+U38)</f>
        <v>37287342</v>
      </c>
      <c r="W38" s="10">
        <v>1050000</v>
      </c>
      <c r="X38" s="34" t="s">
        <v>9</v>
      </c>
      <c r="Y38" s="13">
        <f t="shared" si="6"/>
        <v>0</v>
      </c>
      <c r="Z38" s="13">
        <f t="shared" si="7"/>
        <v>0</v>
      </c>
      <c r="AA38" s="13">
        <f t="shared" si="8"/>
        <v>0</v>
      </c>
      <c r="AB38" s="13">
        <f t="shared" si="9"/>
        <v>0</v>
      </c>
      <c r="AC38" s="13">
        <f t="shared" si="10"/>
        <v>0</v>
      </c>
      <c r="AD38" s="13">
        <f t="shared" si="11"/>
        <v>0</v>
      </c>
      <c r="AE38" s="13">
        <f t="shared" si="12"/>
        <v>0</v>
      </c>
      <c r="AF38" s="13">
        <f t="shared" si="13"/>
        <v>0</v>
      </c>
      <c r="AG38" s="13">
        <f t="shared" si="14"/>
        <v>0</v>
      </c>
    </row>
    <row r="39" spans="1:33" ht="14.25">
      <c r="A39" s="10">
        <v>1050100</v>
      </c>
      <c r="B39" s="86" t="s">
        <v>10</v>
      </c>
      <c r="C39" s="119">
        <f>SUM(C40:C41)</f>
        <v>3438315</v>
      </c>
      <c r="D39" s="119">
        <f aca="true" t="shared" si="21" ref="D39:J39">SUM(D40:D41)</f>
        <v>28427</v>
      </c>
      <c r="E39" s="119">
        <f t="shared" si="21"/>
        <v>0</v>
      </c>
      <c r="F39" s="119">
        <f t="shared" si="21"/>
        <v>0</v>
      </c>
      <c r="G39" s="119">
        <f t="shared" si="21"/>
        <v>0</v>
      </c>
      <c r="H39" s="119">
        <f t="shared" si="21"/>
        <v>0</v>
      </c>
      <c r="I39" s="119">
        <f t="shared" si="21"/>
        <v>0</v>
      </c>
      <c r="J39" s="119">
        <f t="shared" si="21"/>
        <v>0</v>
      </c>
      <c r="K39" s="118">
        <f t="shared" si="19"/>
        <v>3466742</v>
      </c>
      <c r="L39" s="70">
        <v>1050100</v>
      </c>
      <c r="M39" s="34" t="s">
        <v>10</v>
      </c>
      <c r="N39" s="119">
        <f>SUM(N40:N41)</f>
        <v>3438315</v>
      </c>
      <c r="O39" s="119">
        <f aca="true" t="shared" si="22" ref="O39:U39">SUM(O40:O41)</f>
        <v>28427</v>
      </c>
      <c r="P39" s="119">
        <f t="shared" si="22"/>
        <v>0</v>
      </c>
      <c r="Q39" s="119">
        <f t="shared" si="22"/>
        <v>0</v>
      </c>
      <c r="R39" s="119">
        <f t="shared" si="22"/>
        <v>0</v>
      </c>
      <c r="S39" s="119">
        <f t="shared" si="22"/>
        <v>0</v>
      </c>
      <c r="T39" s="119">
        <f t="shared" si="22"/>
        <v>0</v>
      </c>
      <c r="U39" s="119">
        <f t="shared" si="22"/>
        <v>0</v>
      </c>
      <c r="V39" s="118">
        <f t="shared" si="20"/>
        <v>3466742</v>
      </c>
      <c r="W39" s="10">
        <v>1050100</v>
      </c>
      <c r="X39" s="34" t="s">
        <v>10</v>
      </c>
      <c r="Y39" s="13">
        <f t="shared" si="6"/>
        <v>0</v>
      </c>
      <c r="Z39" s="13">
        <f t="shared" si="7"/>
        <v>0</v>
      </c>
      <c r="AA39" s="13">
        <f t="shared" si="8"/>
        <v>0</v>
      </c>
      <c r="AB39" s="13">
        <f t="shared" si="9"/>
        <v>0</v>
      </c>
      <c r="AC39" s="13">
        <f t="shared" si="10"/>
        <v>0</v>
      </c>
      <c r="AD39" s="13">
        <f t="shared" si="11"/>
        <v>0</v>
      </c>
      <c r="AE39" s="13">
        <f t="shared" si="12"/>
        <v>0</v>
      </c>
      <c r="AF39" s="13">
        <f t="shared" si="13"/>
        <v>0</v>
      </c>
      <c r="AG39" s="13">
        <f t="shared" si="14"/>
        <v>0</v>
      </c>
    </row>
    <row r="40" spans="1:33" ht="15">
      <c r="A40" s="12">
        <v>1050101</v>
      </c>
      <c r="B40" s="88" t="s">
        <v>11</v>
      </c>
      <c r="C40" s="122">
        <v>177681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f t="shared" si="19"/>
        <v>177681</v>
      </c>
      <c r="L40" s="72">
        <v>1050101</v>
      </c>
      <c r="M40" s="35" t="s">
        <v>11</v>
      </c>
      <c r="N40" s="122">
        <v>177681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20"/>
        <v>177681</v>
      </c>
      <c r="W40" s="12">
        <v>1050101</v>
      </c>
      <c r="X40" s="35" t="s">
        <v>11</v>
      </c>
      <c r="Y40" s="32">
        <f t="shared" si="6"/>
        <v>0</v>
      </c>
      <c r="Z40" s="32">
        <f t="shared" si="7"/>
        <v>0</v>
      </c>
      <c r="AA40" s="32">
        <f t="shared" si="8"/>
        <v>0</v>
      </c>
      <c r="AB40" s="32">
        <f t="shared" si="9"/>
        <v>0</v>
      </c>
      <c r="AC40" s="32">
        <f t="shared" si="10"/>
        <v>0</v>
      </c>
      <c r="AD40" s="32">
        <f t="shared" si="11"/>
        <v>0</v>
      </c>
      <c r="AE40" s="32">
        <f t="shared" si="12"/>
        <v>0</v>
      </c>
      <c r="AF40" s="32">
        <f t="shared" si="13"/>
        <v>0</v>
      </c>
      <c r="AG40" s="32">
        <f t="shared" si="14"/>
        <v>0</v>
      </c>
    </row>
    <row r="41" spans="1:33" ht="15">
      <c r="A41" s="12">
        <v>1050102</v>
      </c>
      <c r="B41" s="88" t="s">
        <v>12</v>
      </c>
      <c r="C41" s="121">
        <v>3260634</v>
      </c>
      <c r="D41" s="121">
        <v>28427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2">
        <f t="shared" si="19"/>
        <v>3289061</v>
      </c>
      <c r="L41" s="72">
        <v>1050102</v>
      </c>
      <c r="M41" s="35" t="s">
        <v>12</v>
      </c>
      <c r="N41" s="121">
        <v>3260634</v>
      </c>
      <c r="O41" s="121">
        <v>28427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2">
        <f t="shared" si="20"/>
        <v>3289061</v>
      </c>
      <c r="W41" s="12">
        <v>1050102</v>
      </c>
      <c r="X41" s="35" t="s">
        <v>12</v>
      </c>
      <c r="Y41" s="32">
        <f t="shared" si="6"/>
        <v>0</v>
      </c>
      <c r="Z41" s="32">
        <f t="shared" si="7"/>
        <v>0</v>
      </c>
      <c r="AA41" s="32">
        <f t="shared" si="8"/>
        <v>0</v>
      </c>
      <c r="AB41" s="32">
        <f t="shared" si="9"/>
        <v>0</v>
      </c>
      <c r="AC41" s="32">
        <f t="shared" si="10"/>
        <v>0</v>
      </c>
      <c r="AD41" s="32">
        <f t="shared" si="11"/>
        <v>0</v>
      </c>
      <c r="AE41" s="32">
        <f t="shared" si="12"/>
        <v>0</v>
      </c>
      <c r="AF41" s="32">
        <f t="shared" si="13"/>
        <v>0</v>
      </c>
      <c r="AG41" s="32">
        <f t="shared" si="14"/>
        <v>0</v>
      </c>
    </row>
    <row r="42" spans="1:33" ht="28.5">
      <c r="A42" s="10">
        <v>1050200</v>
      </c>
      <c r="B42" s="86" t="s">
        <v>36</v>
      </c>
      <c r="C42" s="120">
        <v>6688340</v>
      </c>
      <c r="D42" s="120">
        <v>2425237</v>
      </c>
      <c r="E42" s="120">
        <v>1541955</v>
      </c>
      <c r="F42" s="120">
        <v>790555</v>
      </c>
      <c r="G42" s="120">
        <v>175296</v>
      </c>
      <c r="H42" s="120">
        <v>319035</v>
      </c>
      <c r="I42" s="120">
        <v>328425</v>
      </c>
      <c r="J42" s="120">
        <v>291227</v>
      </c>
      <c r="K42" s="118">
        <f t="shared" si="19"/>
        <v>12560070</v>
      </c>
      <c r="L42" s="70">
        <v>1050200</v>
      </c>
      <c r="M42" s="34" t="s">
        <v>36</v>
      </c>
      <c r="N42" s="120">
        <v>6688340</v>
      </c>
      <c r="O42" s="120">
        <v>2425237</v>
      </c>
      <c r="P42" s="120">
        <v>1541955</v>
      </c>
      <c r="Q42" s="120">
        <v>790555</v>
      </c>
      <c r="R42" s="120">
        <v>175296</v>
      </c>
      <c r="S42" s="120">
        <v>319035</v>
      </c>
      <c r="T42" s="120">
        <v>328425</v>
      </c>
      <c r="U42" s="120">
        <v>291227</v>
      </c>
      <c r="V42" s="118">
        <f t="shared" si="20"/>
        <v>12560070</v>
      </c>
      <c r="W42" s="10">
        <v>1050200</v>
      </c>
      <c r="X42" s="34" t="s">
        <v>36</v>
      </c>
      <c r="Y42" s="13">
        <f t="shared" si="6"/>
        <v>0</v>
      </c>
      <c r="Z42" s="13">
        <f t="shared" si="7"/>
        <v>0</v>
      </c>
      <c r="AA42" s="13">
        <f t="shared" si="8"/>
        <v>0</v>
      </c>
      <c r="AB42" s="13">
        <f t="shared" si="9"/>
        <v>0</v>
      </c>
      <c r="AC42" s="13">
        <f t="shared" si="10"/>
        <v>0</v>
      </c>
      <c r="AD42" s="13">
        <f t="shared" si="11"/>
        <v>0</v>
      </c>
      <c r="AE42" s="13">
        <f t="shared" si="12"/>
        <v>0</v>
      </c>
      <c r="AF42" s="13">
        <f t="shared" si="13"/>
        <v>0</v>
      </c>
      <c r="AG42" s="13">
        <f t="shared" si="14"/>
        <v>0</v>
      </c>
    </row>
    <row r="43" spans="1:33" ht="28.5" customHeight="1">
      <c r="A43" s="14">
        <v>1050400</v>
      </c>
      <c r="B43" s="86" t="s">
        <v>64</v>
      </c>
      <c r="C43" s="120">
        <v>0</v>
      </c>
      <c r="D43" s="120">
        <v>0</v>
      </c>
      <c r="E43" s="119">
        <v>209987</v>
      </c>
      <c r="F43" s="119">
        <v>7366683</v>
      </c>
      <c r="G43" s="120">
        <v>96659</v>
      </c>
      <c r="H43" s="119">
        <v>637781</v>
      </c>
      <c r="I43" s="119">
        <v>2195325</v>
      </c>
      <c r="J43" s="119">
        <v>59199</v>
      </c>
      <c r="K43" s="118">
        <f t="shared" si="19"/>
        <v>10565634</v>
      </c>
      <c r="L43" s="71">
        <v>1050400</v>
      </c>
      <c r="M43" s="34" t="s">
        <v>64</v>
      </c>
      <c r="N43" s="120">
        <v>0</v>
      </c>
      <c r="O43" s="120">
        <v>0</v>
      </c>
      <c r="P43" s="119">
        <v>209987</v>
      </c>
      <c r="Q43" s="119">
        <v>7366683</v>
      </c>
      <c r="R43" s="120">
        <v>96659</v>
      </c>
      <c r="S43" s="119">
        <v>637781</v>
      </c>
      <c r="T43" s="119">
        <v>2195325</v>
      </c>
      <c r="U43" s="119">
        <v>59199</v>
      </c>
      <c r="V43" s="118">
        <f t="shared" si="20"/>
        <v>10565634</v>
      </c>
      <c r="W43" s="14">
        <v>1050400</v>
      </c>
      <c r="X43" s="34" t="s">
        <v>64</v>
      </c>
      <c r="Y43" s="13">
        <f t="shared" si="6"/>
        <v>0</v>
      </c>
      <c r="Z43" s="13">
        <f t="shared" si="7"/>
        <v>0</v>
      </c>
      <c r="AA43" s="13">
        <f t="shared" si="8"/>
        <v>0</v>
      </c>
      <c r="AB43" s="13">
        <f t="shared" si="9"/>
        <v>0</v>
      </c>
      <c r="AC43" s="13">
        <f t="shared" si="10"/>
        <v>0</v>
      </c>
      <c r="AD43" s="13">
        <f t="shared" si="11"/>
        <v>0</v>
      </c>
      <c r="AE43" s="13">
        <f t="shared" si="12"/>
        <v>0</v>
      </c>
      <c r="AF43" s="13">
        <f t="shared" si="13"/>
        <v>0</v>
      </c>
      <c r="AG43" s="13">
        <f t="shared" si="14"/>
        <v>0</v>
      </c>
    </row>
    <row r="44" spans="1:33" s="38" customFormat="1" ht="14.25">
      <c r="A44" s="10">
        <v>1051100</v>
      </c>
      <c r="B44" s="86" t="s">
        <v>35</v>
      </c>
      <c r="C44" s="120">
        <v>981485</v>
      </c>
      <c r="D44" s="120">
        <v>0</v>
      </c>
      <c r="E44" s="120">
        <v>155964</v>
      </c>
      <c r="F44" s="120">
        <v>1010455</v>
      </c>
      <c r="G44" s="120">
        <v>0</v>
      </c>
      <c r="H44" s="120">
        <v>709636</v>
      </c>
      <c r="I44" s="120">
        <v>669509</v>
      </c>
      <c r="J44" s="120">
        <v>386179</v>
      </c>
      <c r="K44" s="118">
        <f t="shared" si="19"/>
        <v>3913228</v>
      </c>
      <c r="L44" s="70">
        <v>1051100</v>
      </c>
      <c r="M44" s="34" t="s">
        <v>35</v>
      </c>
      <c r="N44" s="120">
        <v>981485</v>
      </c>
      <c r="O44" s="120">
        <v>0</v>
      </c>
      <c r="P44" s="120">
        <v>155964</v>
      </c>
      <c r="Q44" s="120">
        <v>1010455</v>
      </c>
      <c r="R44" s="120">
        <v>0</v>
      </c>
      <c r="S44" s="120">
        <v>709636</v>
      </c>
      <c r="T44" s="120">
        <v>669509</v>
      </c>
      <c r="U44" s="120">
        <v>386179</v>
      </c>
      <c r="V44" s="118">
        <f t="shared" si="20"/>
        <v>3913228</v>
      </c>
      <c r="W44" s="10">
        <v>1051100</v>
      </c>
      <c r="X44" s="34" t="s">
        <v>35</v>
      </c>
      <c r="Y44" s="13">
        <f t="shared" si="6"/>
        <v>0</v>
      </c>
      <c r="Z44" s="13">
        <f t="shared" si="7"/>
        <v>0</v>
      </c>
      <c r="AA44" s="13">
        <f t="shared" si="8"/>
        <v>0</v>
      </c>
      <c r="AB44" s="13">
        <f t="shared" si="9"/>
        <v>0</v>
      </c>
      <c r="AC44" s="13">
        <f t="shared" si="10"/>
        <v>0</v>
      </c>
      <c r="AD44" s="13">
        <f t="shared" si="11"/>
        <v>0</v>
      </c>
      <c r="AE44" s="13">
        <f t="shared" si="12"/>
        <v>0</v>
      </c>
      <c r="AF44" s="13">
        <f t="shared" si="13"/>
        <v>0</v>
      </c>
      <c r="AG44" s="13">
        <f t="shared" si="14"/>
        <v>0</v>
      </c>
    </row>
    <row r="45" spans="1:33" ht="14.25">
      <c r="A45" s="10">
        <v>1051200</v>
      </c>
      <c r="B45" s="86" t="s">
        <v>47</v>
      </c>
      <c r="C45" s="120">
        <v>0</v>
      </c>
      <c r="D45" s="120">
        <v>0</v>
      </c>
      <c r="E45" s="120">
        <v>70362</v>
      </c>
      <c r="F45" s="120">
        <v>4682656</v>
      </c>
      <c r="G45" s="120">
        <v>23187</v>
      </c>
      <c r="H45" s="120">
        <v>381695</v>
      </c>
      <c r="I45" s="120">
        <v>1047870</v>
      </c>
      <c r="J45" s="120">
        <v>37336</v>
      </c>
      <c r="K45" s="118">
        <f t="shared" si="19"/>
        <v>6243106</v>
      </c>
      <c r="L45" s="70">
        <v>1051200</v>
      </c>
      <c r="M45" s="34" t="s">
        <v>47</v>
      </c>
      <c r="N45" s="120">
        <v>0</v>
      </c>
      <c r="O45" s="120">
        <v>0</v>
      </c>
      <c r="P45" s="120">
        <v>70362</v>
      </c>
      <c r="Q45" s="120">
        <v>4682656</v>
      </c>
      <c r="R45" s="120">
        <v>23187</v>
      </c>
      <c r="S45" s="120">
        <v>381695</v>
      </c>
      <c r="T45" s="120">
        <v>1047870</v>
      </c>
      <c r="U45" s="120">
        <v>37336</v>
      </c>
      <c r="V45" s="118">
        <f t="shared" si="20"/>
        <v>6243106</v>
      </c>
      <c r="W45" s="10">
        <v>1051200</v>
      </c>
      <c r="X45" s="34" t="s">
        <v>47</v>
      </c>
      <c r="Y45" s="13">
        <f t="shared" si="6"/>
        <v>0</v>
      </c>
      <c r="Z45" s="13">
        <f t="shared" si="7"/>
        <v>0</v>
      </c>
      <c r="AA45" s="13">
        <f t="shared" si="8"/>
        <v>0</v>
      </c>
      <c r="AB45" s="13">
        <f t="shared" si="9"/>
        <v>0</v>
      </c>
      <c r="AC45" s="13">
        <f t="shared" si="10"/>
        <v>0</v>
      </c>
      <c r="AD45" s="13">
        <f t="shared" si="11"/>
        <v>0</v>
      </c>
      <c r="AE45" s="13">
        <f t="shared" si="12"/>
        <v>0</v>
      </c>
      <c r="AF45" s="13">
        <f t="shared" si="13"/>
        <v>0</v>
      </c>
      <c r="AG45" s="13">
        <f t="shared" si="14"/>
        <v>0</v>
      </c>
    </row>
    <row r="46" spans="1:33" ht="7.5" customHeight="1">
      <c r="A46" s="12"/>
      <c r="B46" s="88"/>
      <c r="C46" s="123"/>
      <c r="D46" s="123"/>
      <c r="E46" s="123"/>
      <c r="F46" s="123"/>
      <c r="G46" s="123"/>
      <c r="H46" s="123"/>
      <c r="I46" s="123"/>
      <c r="J46" s="123"/>
      <c r="K46" s="118"/>
      <c r="L46" s="72"/>
      <c r="M46" s="35"/>
      <c r="N46" s="123"/>
      <c r="O46" s="123"/>
      <c r="P46" s="123"/>
      <c r="Q46" s="123"/>
      <c r="R46" s="123"/>
      <c r="S46" s="123"/>
      <c r="T46" s="123"/>
      <c r="U46" s="123"/>
      <c r="V46" s="118"/>
      <c r="W46" s="12"/>
      <c r="X46" s="35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38" customFormat="1" ht="14.25">
      <c r="A47" s="10">
        <v>1060000</v>
      </c>
      <c r="B47" s="86" t="s">
        <v>13</v>
      </c>
      <c r="C47" s="119">
        <f>SUM(C48)+6250331</f>
        <v>59083505</v>
      </c>
      <c r="D47" s="119">
        <f aca="true" t="shared" si="23" ref="D47:J47">SUM(D48)</f>
        <v>0</v>
      </c>
      <c r="E47" s="119">
        <f t="shared" si="23"/>
        <v>10208324</v>
      </c>
      <c r="F47" s="119">
        <f t="shared" si="23"/>
        <v>21822530</v>
      </c>
      <c r="G47" s="119">
        <f t="shared" si="23"/>
        <v>2234177</v>
      </c>
      <c r="H47" s="119">
        <f t="shared" si="23"/>
        <v>991424</v>
      </c>
      <c r="I47" s="119">
        <f t="shared" si="23"/>
        <v>0</v>
      </c>
      <c r="J47" s="119">
        <f t="shared" si="23"/>
        <v>10778971</v>
      </c>
      <c r="K47" s="118">
        <f>SUM(C47+D47+E47+F47+G47+H47+I47+J47)</f>
        <v>105118931</v>
      </c>
      <c r="L47" s="70">
        <v>1060000</v>
      </c>
      <c r="M47" s="34" t="s">
        <v>13</v>
      </c>
      <c r="N47" s="119">
        <f>SUM(N48)+6250331</f>
        <v>59083505</v>
      </c>
      <c r="O47" s="119">
        <f aca="true" t="shared" si="24" ref="O47:U47">SUM(O48)</f>
        <v>0</v>
      </c>
      <c r="P47" s="119">
        <f t="shared" si="24"/>
        <v>10208324</v>
      </c>
      <c r="Q47" s="119">
        <f t="shared" si="24"/>
        <v>21822530</v>
      </c>
      <c r="R47" s="119">
        <f t="shared" si="24"/>
        <v>2234177</v>
      </c>
      <c r="S47" s="119">
        <f t="shared" si="24"/>
        <v>991424</v>
      </c>
      <c r="T47" s="119">
        <f t="shared" si="24"/>
        <v>0</v>
      </c>
      <c r="U47" s="119">
        <f t="shared" si="24"/>
        <v>10778971</v>
      </c>
      <c r="V47" s="118">
        <f>SUM(N47+O47+P47+Q47+R47+S47+T47+U47)</f>
        <v>105118931</v>
      </c>
      <c r="W47" s="10">
        <v>1060000</v>
      </c>
      <c r="X47" s="34" t="s">
        <v>13</v>
      </c>
      <c r="Y47" s="13">
        <f t="shared" si="6"/>
        <v>0</v>
      </c>
      <c r="Z47" s="13">
        <f t="shared" si="7"/>
        <v>0</v>
      </c>
      <c r="AA47" s="13">
        <f t="shared" si="8"/>
        <v>0</v>
      </c>
      <c r="AB47" s="13">
        <f t="shared" si="9"/>
        <v>0</v>
      </c>
      <c r="AC47" s="13">
        <f t="shared" si="10"/>
        <v>0</v>
      </c>
      <c r="AD47" s="13">
        <f t="shared" si="11"/>
        <v>0</v>
      </c>
      <c r="AE47" s="13">
        <f t="shared" si="12"/>
        <v>0</v>
      </c>
      <c r="AF47" s="13">
        <f t="shared" si="13"/>
        <v>0</v>
      </c>
      <c r="AG47" s="13">
        <f t="shared" si="14"/>
        <v>0</v>
      </c>
    </row>
    <row r="48" spans="1:33" ht="14.25">
      <c r="A48" s="10">
        <v>1060100</v>
      </c>
      <c r="B48" s="86" t="s">
        <v>41</v>
      </c>
      <c r="C48" s="119">
        <f aca="true" t="shared" si="25" ref="C48:J48">SUM(C49:C50)</f>
        <v>52833174</v>
      </c>
      <c r="D48" s="119">
        <f t="shared" si="25"/>
        <v>0</v>
      </c>
      <c r="E48" s="119">
        <f t="shared" si="25"/>
        <v>10208324</v>
      </c>
      <c r="F48" s="119">
        <f t="shared" si="25"/>
        <v>21822530</v>
      </c>
      <c r="G48" s="119">
        <f t="shared" si="25"/>
        <v>2234177</v>
      </c>
      <c r="H48" s="119">
        <f t="shared" si="25"/>
        <v>991424</v>
      </c>
      <c r="I48" s="119">
        <f t="shared" si="25"/>
        <v>0</v>
      </c>
      <c r="J48" s="119">
        <f t="shared" si="25"/>
        <v>10778971</v>
      </c>
      <c r="K48" s="119">
        <f>SUM(K49:K50)</f>
        <v>98868600</v>
      </c>
      <c r="L48" s="70">
        <v>1060100</v>
      </c>
      <c r="M48" s="34" t="s">
        <v>41</v>
      </c>
      <c r="N48" s="119">
        <f aca="true" t="shared" si="26" ref="N48:U48">SUM(N49:N50)</f>
        <v>52833174</v>
      </c>
      <c r="O48" s="119">
        <f t="shared" si="26"/>
        <v>0</v>
      </c>
      <c r="P48" s="119">
        <f t="shared" si="26"/>
        <v>10208324</v>
      </c>
      <c r="Q48" s="119">
        <f t="shared" si="26"/>
        <v>21822530</v>
      </c>
      <c r="R48" s="119">
        <f t="shared" si="26"/>
        <v>2234177</v>
      </c>
      <c r="S48" s="119">
        <f t="shared" si="26"/>
        <v>991424</v>
      </c>
      <c r="T48" s="119">
        <f t="shared" si="26"/>
        <v>0</v>
      </c>
      <c r="U48" s="119">
        <f t="shared" si="26"/>
        <v>10778971</v>
      </c>
      <c r="V48" s="119">
        <f>SUM(V49:V50)</f>
        <v>98868600</v>
      </c>
      <c r="W48" s="10">
        <v>1060100</v>
      </c>
      <c r="X48" s="34" t="s">
        <v>41</v>
      </c>
      <c r="Y48" s="13">
        <f t="shared" si="6"/>
        <v>0</v>
      </c>
      <c r="Z48" s="13">
        <f t="shared" si="7"/>
        <v>0</v>
      </c>
      <c r="AA48" s="13">
        <f t="shared" si="8"/>
        <v>0</v>
      </c>
      <c r="AB48" s="13">
        <f t="shared" si="9"/>
        <v>0</v>
      </c>
      <c r="AC48" s="13">
        <f t="shared" si="10"/>
        <v>0</v>
      </c>
      <c r="AD48" s="13">
        <f t="shared" si="11"/>
        <v>0</v>
      </c>
      <c r="AE48" s="13">
        <f t="shared" si="12"/>
        <v>0</v>
      </c>
      <c r="AF48" s="13">
        <f t="shared" si="13"/>
        <v>0</v>
      </c>
      <c r="AG48" s="13">
        <f t="shared" si="14"/>
        <v>0</v>
      </c>
    </row>
    <row r="49" spans="1:33" ht="15">
      <c r="A49" s="12">
        <v>1060101</v>
      </c>
      <c r="B49" s="88" t="s">
        <v>14</v>
      </c>
      <c r="C49" s="121">
        <f>51860391-273750</f>
        <v>51586641</v>
      </c>
      <c r="D49" s="121">
        <v>0</v>
      </c>
      <c r="E49" s="121">
        <v>9835592</v>
      </c>
      <c r="F49" s="121">
        <v>14306315</v>
      </c>
      <c r="G49" s="121">
        <v>1788289</v>
      </c>
      <c r="H49" s="121">
        <v>894145</v>
      </c>
      <c r="I49" s="121">
        <v>0</v>
      </c>
      <c r="J49" s="121">
        <v>10729736</v>
      </c>
      <c r="K49" s="122">
        <f>SUM(C49:J49)</f>
        <v>89140718</v>
      </c>
      <c r="L49" s="72">
        <v>1060101</v>
      </c>
      <c r="M49" s="35" t="s">
        <v>14</v>
      </c>
      <c r="N49" s="121">
        <f>51860391-273750</f>
        <v>51586641</v>
      </c>
      <c r="O49" s="121">
        <v>0</v>
      </c>
      <c r="P49" s="121">
        <v>9835592</v>
      </c>
      <c r="Q49" s="121">
        <v>14306315</v>
      </c>
      <c r="R49" s="121">
        <v>1788289</v>
      </c>
      <c r="S49" s="121">
        <v>894145</v>
      </c>
      <c r="T49" s="121">
        <v>0</v>
      </c>
      <c r="U49" s="121">
        <v>10729736</v>
      </c>
      <c r="V49" s="122">
        <f>SUM(N49:U49)</f>
        <v>89140718</v>
      </c>
      <c r="W49" s="12">
        <v>1060101</v>
      </c>
      <c r="X49" s="35" t="s">
        <v>14</v>
      </c>
      <c r="Y49" s="13">
        <f t="shared" si="6"/>
        <v>0</v>
      </c>
      <c r="Z49" s="13">
        <f t="shared" si="7"/>
        <v>0</v>
      </c>
      <c r="AA49" s="13">
        <f t="shared" si="8"/>
        <v>0</v>
      </c>
      <c r="AB49" s="13">
        <f t="shared" si="9"/>
        <v>0</v>
      </c>
      <c r="AC49" s="13">
        <f t="shared" si="10"/>
        <v>0</v>
      </c>
      <c r="AD49" s="13">
        <f t="shared" si="11"/>
        <v>0</v>
      </c>
      <c r="AE49" s="13">
        <f>SUM(T49-I49)</f>
        <v>0</v>
      </c>
      <c r="AF49" s="13">
        <f t="shared" si="13"/>
        <v>0</v>
      </c>
      <c r="AG49" s="13">
        <f t="shared" si="14"/>
        <v>0</v>
      </c>
    </row>
    <row r="50" spans="1:33" ht="15">
      <c r="A50" s="12">
        <v>1060102</v>
      </c>
      <c r="B50" s="88" t="s">
        <v>40</v>
      </c>
      <c r="C50" s="121">
        <v>1246533</v>
      </c>
      <c r="D50" s="121">
        <v>0</v>
      </c>
      <c r="E50" s="121">
        <v>372732</v>
      </c>
      <c r="F50" s="121">
        <v>7516215</v>
      </c>
      <c r="G50" s="121">
        <v>445888</v>
      </c>
      <c r="H50" s="121">
        <v>97279</v>
      </c>
      <c r="I50" s="121">
        <v>0</v>
      </c>
      <c r="J50" s="121">
        <v>49235</v>
      </c>
      <c r="K50" s="122">
        <f>SUM(C50+D50+E50+F50+G50+H50+I50+J50)</f>
        <v>9727882</v>
      </c>
      <c r="L50" s="72">
        <v>1060102</v>
      </c>
      <c r="M50" s="35" t="s">
        <v>40</v>
      </c>
      <c r="N50" s="121">
        <v>1246533</v>
      </c>
      <c r="O50" s="121">
        <v>0</v>
      </c>
      <c r="P50" s="121">
        <v>372732</v>
      </c>
      <c r="Q50" s="121">
        <v>7516215</v>
      </c>
      <c r="R50" s="121">
        <v>445888</v>
      </c>
      <c r="S50" s="121">
        <v>97279</v>
      </c>
      <c r="T50" s="121">
        <v>0</v>
      </c>
      <c r="U50" s="121">
        <v>49235</v>
      </c>
      <c r="V50" s="122">
        <f>SUM(N50+O50+P50+Q50+R50+S50+T50+U50)</f>
        <v>9727882</v>
      </c>
      <c r="W50" s="12">
        <v>1060102</v>
      </c>
      <c r="X50" s="35" t="s">
        <v>40</v>
      </c>
      <c r="Y50" s="13">
        <f t="shared" si="6"/>
        <v>0</v>
      </c>
      <c r="Z50" s="13">
        <f t="shared" si="7"/>
        <v>0</v>
      </c>
      <c r="AA50" s="13">
        <f t="shared" si="8"/>
        <v>0</v>
      </c>
      <c r="AB50" s="13">
        <f t="shared" si="9"/>
        <v>0</v>
      </c>
      <c r="AC50" s="13">
        <f t="shared" si="10"/>
        <v>0</v>
      </c>
      <c r="AD50" s="13">
        <f t="shared" si="11"/>
        <v>0</v>
      </c>
      <c r="AE50" s="13">
        <f t="shared" si="12"/>
        <v>0</v>
      </c>
      <c r="AF50" s="13">
        <f t="shared" si="13"/>
        <v>0</v>
      </c>
      <c r="AG50" s="13">
        <f t="shared" si="14"/>
        <v>0</v>
      </c>
    </row>
    <row r="51" spans="1:33" ht="7.5" customHeight="1">
      <c r="A51" s="10"/>
      <c r="B51" s="86"/>
      <c r="C51" s="123"/>
      <c r="D51" s="123"/>
      <c r="E51" s="123"/>
      <c r="F51" s="123"/>
      <c r="G51" s="123"/>
      <c r="H51" s="123"/>
      <c r="I51" s="123"/>
      <c r="J51" s="123"/>
      <c r="K51" s="118"/>
      <c r="L51" s="70"/>
      <c r="M51" s="34"/>
      <c r="N51" s="123"/>
      <c r="O51" s="123"/>
      <c r="P51" s="123"/>
      <c r="Q51" s="123"/>
      <c r="R51" s="123"/>
      <c r="S51" s="123"/>
      <c r="T51" s="123"/>
      <c r="U51" s="123"/>
      <c r="V51" s="118"/>
      <c r="W51" s="10"/>
      <c r="X51" s="34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4.25">
      <c r="A52" s="10">
        <v>1400000</v>
      </c>
      <c r="B52" s="86" t="s">
        <v>15</v>
      </c>
      <c r="C52" s="119">
        <f>SUM(C53)</f>
        <v>12389318</v>
      </c>
      <c r="D52" s="119">
        <f aca="true" t="shared" si="27" ref="D52:J52">SUM(D53)</f>
        <v>268428</v>
      </c>
      <c r="E52" s="120">
        <f t="shared" si="27"/>
        <v>4898928</v>
      </c>
      <c r="F52" s="120">
        <f t="shared" si="27"/>
        <v>4505280</v>
      </c>
      <c r="G52" s="120">
        <f t="shared" si="27"/>
        <v>3279615</v>
      </c>
      <c r="H52" s="120">
        <f t="shared" si="27"/>
        <v>3245980</v>
      </c>
      <c r="I52" s="120">
        <f t="shared" si="27"/>
        <v>1404243</v>
      </c>
      <c r="J52" s="120">
        <f t="shared" si="27"/>
        <v>986531</v>
      </c>
      <c r="K52" s="118">
        <f>SUM(C52+D52+E52+F52+G52+H52+I52+J52)</f>
        <v>30978323</v>
      </c>
      <c r="L52" s="70">
        <v>1400000</v>
      </c>
      <c r="M52" s="34" t="s">
        <v>15</v>
      </c>
      <c r="N52" s="119">
        <f>SUM(N53)</f>
        <v>12389318</v>
      </c>
      <c r="O52" s="119">
        <f aca="true" t="shared" si="28" ref="O52:U52">SUM(O53)</f>
        <v>268428</v>
      </c>
      <c r="P52" s="120">
        <f t="shared" si="28"/>
        <v>4898928</v>
      </c>
      <c r="Q52" s="120">
        <f t="shared" si="28"/>
        <v>4505280</v>
      </c>
      <c r="R52" s="120">
        <f t="shared" si="28"/>
        <v>3279615</v>
      </c>
      <c r="S52" s="120">
        <f t="shared" si="28"/>
        <v>3245980</v>
      </c>
      <c r="T52" s="120">
        <f t="shared" si="28"/>
        <v>1404243</v>
      </c>
      <c r="U52" s="120">
        <f t="shared" si="28"/>
        <v>986531</v>
      </c>
      <c r="V52" s="118">
        <f>SUM(N52+O52+P52+Q52+R52+S52+T52+U52)</f>
        <v>30978323</v>
      </c>
      <c r="W52" s="10">
        <v>1400000</v>
      </c>
      <c r="X52" s="34" t="s">
        <v>15</v>
      </c>
      <c r="Y52" s="13">
        <f t="shared" si="6"/>
        <v>0</v>
      </c>
      <c r="Z52" s="13">
        <f t="shared" si="7"/>
        <v>0</v>
      </c>
      <c r="AA52" s="13">
        <f t="shared" si="8"/>
        <v>0</v>
      </c>
      <c r="AB52" s="13">
        <f t="shared" si="9"/>
        <v>0</v>
      </c>
      <c r="AC52" s="13">
        <f t="shared" si="10"/>
        <v>0</v>
      </c>
      <c r="AD52" s="13">
        <f t="shared" si="11"/>
        <v>0</v>
      </c>
      <c r="AE52" s="13">
        <f t="shared" si="12"/>
        <v>0</v>
      </c>
      <c r="AF52" s="13">
        <f t="shared" si="13"/>
        <v>0</v>
      </c>
      <c r="AG52" s="13">
        <f t="shared" si="14"/>
        <v>0</v>
      </c>
    </row>
    <row r="53" spans="1:33" ht="14.25">
      <c r="A53" s="10">
        <v>1400100</v>
      </c>
      <c r="B53" s="86" t="s">
        <v>44</v>
      </c>
      <c r="C53" s="123">
        <v>12389318</v>
      </c>
      <c r="D53" s="123">
        <v>268428</v>
      </c>
      <c r="E53" s="123">
        <v>4898928</v>
      </c>
      <c r="F53" s="121">
        <v>4505280</v>
      </c>
      <c r="G53" s="123">
        <v>3279615</v>
      </c>
      <c r="H53" s="123">
        <v>3245980</v>
      </c>
      <c r="I53" s="123">
        <v>1404243</v>
      </c>
      <c r="J53" s="123">
        <v>986531</v>
      </c>
      <c r="K53" s="122">
        <f>SUM(C53+D53+E53+F53+G53+H53+I53+J53)</f>
        <v>30978323</v>
      </c>
      <c r="L53" s="70">
        <v>1400100</v>
      </c>
      <c r="M53" s="34" t="s">
        <v>44</v>
      </c>
      <c r="N53" s="123">
        <v>12389318</v>
      </c>
      <c r="O53" s="123">
        <v>268428</v>
      </c>
      <c r="P53" s="123">
        <v>4898928</v>
      </c>
      <c r="Q53" s="121">
        <v>4505280</v>
      </c>
      <c r="R53" s="123">
        <v>3279615</v>
      </c>
      <c r="S53" s="123">
        <v>3245980</v>
      </c>
      <c r="T53" s="123">
        <v>1404243</v>
      </c>
      <c r="U53" s="123">
        <v>986531</v>
      </c>
      <c r="V53" s="122">
        <f>SUM(N53+O53+P53+Q53+R53+S53+T53+U53)</f>
        <v>30978323</v>
      </c>
      <c r="W53" s="10">
        <v>1400100</v>
      </c>
      <c r="X53" s="34" t="s">
        <v>44</v>
      </c>
      <c r="Y53" s="13">
        <f t="shared" si="6"/>
        <v>0</v>
      </c>
      <c r="Z53" s="13">
        <f t="shared" si="7"/>
        <v>0</v>
      </c>
      <c r="AA53" s="13">
        <f t="shared" si="8"/>
        <v>0</v>
      </c>
      <c r="AB53" s="13">
        <f t="shared" si="9"/>
        <v>0</v>
      </c>
      <c r="AC53" s="13">
        <f t="shared" si="10"/>
        <v>0</v>
      </c>
      <c r="AD53" s="13">
        <f t="shared" si="11"/>
        <v>0</v>
      </c>
      <c r="AE53" s="13">
        <f t="shared" si="12"/>
        <v>0</v>
      </c>
      <c r="AF53" s="13">
        <f t="shared" si="13"/>
        <v>0</v>
      </c>
      <c r="AG53" s="13">
        <f t="shared" si="14"/>
        <v>0</v>
      </c>
    </row>
    <row r="54" spans="1:33" ht="7.5" customHeight="1" thickBot="1">
      <c r="A54" s="43"/>
      <c r="B54" s="90"/>
      <c r="C54" s="124"/>
      <c r="D54" s="124"/>
      <c r="E54" s="124"/>
      <c r="F54" s="124"/>
      <c r="G54" s="124"/>
      <c r="H54" s="124"/>
      <c r="I54" s="124"/>
      <c r="J54" s="124"/>
      <c r="K54" s="125"/>
      <c r="L54" s="73"/>
      <c r="M54" s="53"/>
      <c r="N54" s="124"/>
      <c r="O54" s="124"/>
      <c r="P54" s="124"/>
      <c r="Q54" s="124"/>
      <c r="R54" s="124"/>
      <c r="S54" s="124"/>
      <c r="T54" s="124"/>
      <c r="U54" s="124"/>
      <c r="V54" s="125"/>
      <c r="W54" s="43"/>
      <c r="X54" s="53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5.75" thickBot="1">
      <c r="A55" s="15">
        <v>2000000</v>
      </c>
      <c r="B55" s="91" t="s">
        <v>31</v>
      </c>
      <c r="C55" s="126">
        <f>C56+C64+C67+C69+C71+C73</f>
        <v>52596159</v>
      </c>
      <c r="D55" s="126">
        <f aca="true" t="shared" si="29" ref="D55:K55">D56+D64+D67+D69+D71+D73</f>
        <v>39267</v>
      </c>
      <c r="E55" s="126">
        <f t="shared" si="29"/>
        <v>3999871</v>
      </c>
      <c r="F55" s="126">
        <f t="shared" si="29"/>
        <v>2679688</v>
      </c>
      <c r="G55" s="126">
        <f t="shared" si="29"/>
        <v>1056046</v>
      </c>
      <c r="H55" s="126">
        <f t="shared" si="29"/>
        <v>1609746</v>
      </c>
      <c r="I55" s="126">
        <f t="shared" si="29"/>
        <v>722098</v>
      </c>
      <c r="J55" s="126">
        <f t="shared" si="29"/>
        <v>1695615</v>
      </c>
      <c r="K55" s="126">
        <f t="shared" si="29"/>
        <v>64398490</v>
      </c>
      <c r="L55" s="74">
        <v>2000000</v>
      </c>
      <c r="M55" s="54" t="s">
        <v>31</v>
      </c>
      <c r="N55" s="126">
        <f>N56+N64+N67+N69+N71+N73</f>
        <v>52596159</v>
      </c>
      <c r="O55" s="126">
        <f aca="true" t="shared" si="30" ref="O55:V55">O56+O64+O67+O69+O71+O73</f>
        <v>39267</v>
      </c>
      <c r="P55" s="126">
        <f t="shared" si="30"/>
        <v>3999871</v>
      </c>
      <c r="Q55" s="126">
        <f t="shared" si="30"/>
        <v>2679688</v>
      </c>
      <c r="R55" s="126">
        <f t="shared" si="30"/>
        <v>1056046</v>
      </c>
      <c r="S55" s="126">
        <f t="shared" si="30"/>
        <v>1609746</v>
      </c>
      <c r="T55" s="126">
        <f t="shared" si="30"/>
        <v>722098</v>
      </c>
      <c r="U55" s="126">
        <f t="shared" si="30"/>
        <v>1695615</v>
      </c>
      <c r="V55" s="126">
        <f t="shared" si="30"/>
        <v>64398490</v>
      </c>
      <c r="W55" s="15">
        <v>2000000</v>
      </c>
      <c r="X55" s="54" t="s">
        <v>31</v>
      </c>
      <c r="Y55" s="8">
        <f t="shared" si="6"/>
        <v>0</v>
      </c>
      <c r="Z55" s="8">
        <f t="shared" si="7"/>
        <v>0</v>
      </c>
      <c r="AA55" s="8">
        <f t="shared" si="8"/>
        <v>0</v>
      </c>
      <c r="AB55" s="8">
        <f t="shared" si="9"/>
        <v>0</v>
      </c>
      <c r="AC55" s="8">
        <f t="shared" si="10"/>
        <v>0</v>
      </c>
      <c r="AD55" s="8">
        <f t="shared" si="11"/>
        <v>0</v>
      </c>
      <c r="AE55" s="8">
        <f t="shared" si="12"/>
        <v>0</v>
      </c>
      <c r="AF55" s="8">
        <f t="shared" si="13"/>
        <v>0</v>
      </c>
      <c r="AG55" s="8">
        <f t="shared" si="14"/>
        <v>0</v>
      </c>
    </row>
    <row r="56" spans="1:33" ht="28.5">
      <c r="A56" s="16">
        <v>2010000</v>
      </c>
      <c r="B56" s="86" t="s">
        <v>48</v>
      </c>
      <c r="C56" s="120">
        <f>15268377+C62</f>
        <v>33178773</v>
      </c>
      <c r="D56" s="120">
        <v>16162</v>
      </c>
      <c r="E56" s="120">
        <v>457863</v>
      </c>
      <c r="F56" s="120">
        <v>337083</v>
      </c>
      <c r="G56" s="119">
        <v>100107</v>
      </c>
      <c r="H56" s="127">
        <v>358411</v>
      </c>
      <c r="I56" s="119">
        <v>118410</v>
      </c>
      <c r="J56" s="119">
        <v>750573</v>
      </c>
      <c r="K56" s="118">
        <f aca="true" t="shared" si="31" ref="K56:K67">SUM(C56+D56+E56+F56+G56+H56+I56+J56)</f>
        <v>35317382</v>
      </c>
      <c r="L56" s="75">
        <v>2010000</v>
      </c>
      <c r="M56" s="34" t="s">
        <v>48</v>
      </c>
      <c r="N56" s="120">
        <f>15268377+N62</f>
        <v>33178773</v>
      </c>
      <c r="O56" s="120">
        <v>16162</v>
      </c>
      <c r="P56" s="120">
        <v>457863</v>
      </c>
      <c r="Q56" s="120">
        <v>337083</v>
      </c>
      <c r="R56" s="119">
        <v>100107</v>
      </c>
      <c r="S56" s="127">
        <v>358411</v>
      </c>
      <c r="T56" s="119">
        <v>118410</v>
      </c>
      <c r="U56" s="119">
        <v>750573</v>
      </c>
      <c r="V56" s="118">
        <f aca="true" t="shared" si="32" ref="V56:V67">SUM(N56+O56+P56+Q56+R56+S56+T56+U56)</f>
        <v>35317382</v>
      </c>
      <c r="W56" s="16">
        <v>2010000</v>
      </c>
      <c r="X56" s="34" t="s">
        <v>48</v>
      </c>
      <c r="Y56" s="11">
        <f t="shared" si="6"/>
        <v>0</v>
      </c>
      <c r="Z56" s="11">
        <f t="shared" si="7"/>
        <v>0</v>
      </c>
      <c r="AA56" s="11">
        <f t="shared" si="8"/>
        <v>0</v>
      </c>
      <c r="AB56" s="11">
        <f t="shared" si="9"/>
        <v>0</v>
      </c>
      <c r="AC56" s="11">
        <f t="shared" si="10"/>
        <v>0</v>
      </c>
      <c r="AD56" s="11">
        <f t="shared" si="11"/>
        <v>0</v>
      </c>
      <c r="AE56" s="11">
        <f t="shared" si="12"/>
        <v>0</v>
      </c>
      <c r="AF56" s="11">
        <f t="shared" si="13"/>
        <v>0</v>
      </c>
      <c r="AG56" s="11">
        <f t="shared" si="14"/>
        <v>0</v>
      </c>
    </row>
    <row r="57" spans="1:33" ht="28.5">
      <c r="A57" s="17">
        <v>2010200</v>
      </c>
      <c r="B57" s="86" t="s">
        <v>49</v>
      </c>
      <c r="C57" s="119">
        <v>1991675</v>
      </c>
      <c r="D57" s="119">
        <v>16162</v>
      </c>
      <c r="E57" s="119">
        <v>122152</v>
      </c>
      <c r="F57" s="119">
        <v>268373</v>
      </c>
      <c r="G57" s="120">
        <v>28172</v>
      </c>
      <c r="H57" s="120">
        <v>235721</v>
      </c>
      <c r="I57" s="120">
        <v>61090</v>
      </c>
      <c r="J57" s="119">
        <v>16857</v>
      </c>
      <c r="K57" s="118">
        <f t="shared" si="31"/>
        <v>2740202</v>
      </c>
      <c r="L57" s="76">
        <v>2010200</v>
      </c>
      <c r="M57" s="34" t="s">
        <v>49</v>
      </c>
      <c r="N57" s="119">
        <v>1991675</v>
      </c>
      <c r="O57" s="119">
        <v>16162</v>
      </c>
      <c r="P57" s="119">
        <v>122152</v>
      </c>
      <c r="Q57" s="119">
        <v>268373</v>
      </c>
      <c r="R57" s="120">
        <v>28172</v>
      </c>
      <c r="S57" s="120">
        <v>235721</v>
      </c>
      <c r="T57" s="120">
        <v>61090</v>
      </c>
      <c r="U57" s="119">
        <v>16857</v>
      </c>
      <c r="V57" s="118">
        <f t="shared" si="32"/>
        <v>2740202</v>
      </c>
      <c r="W57" s="17">
        <v>2010200</v>
      </c>
      <c r="X57" s="34" t="s">
        <v>49</v>
      </c>
      <c r="Y57" s="13">
        <f t="shared" si="6"/>
        <v>0</v>
      </c>
      <c r="Z57" s="13">
        <f t="shared" si="7"/>
        <v>0</v>
      </c>
      <c r="AA57" s="13">
        <f t="shared" si="8"/>
        <v>0</v>
      </c>
      <c r="AB57" s="13">
        <f t="shared" si="9"/>
        <v>0</v>
      </c>
      <c r="AC57" s="13">
        <f t="shared" si="10"/>
        <v>0</v>
      </c>
      <c r="AD57" s="13">
        <f t="shared" si="11"/>
        <v>0</v>
      </c>
      <c r="AE57" s="13">
        <f t="shared" si="12"/>
        <v>0</v>
      </c>
      <c r="AF57" s="13">
        <f t="shared" si="13"/>
        <v>0</v>
      </c>
      <c r="AG57" s="13">
        <f t="shared" si="14"/>
        <v>0</v>
      </c>
    </row>
    <row r="58" spans="1:33" ht="28.5">
      <c r="A58" s="17">
        <v>2010300</v>
      </c>
      <c r="B58" s="86" t="s">
        <v>50</v>
      </c>
      <c r="C58" s="120">
        <v>439175</v>
      </c>
      <c r="D58" s="120">
        <v>0</v>
      </c>
      <c r="E58" s="120">
        <v>0</v>
      </c>
      <c r="F58" s="120">
        <v>0</v>
      </c>
      <c r="G58" s="120">
        <v>0</v>
      </c>
      <c r="H58" s="119">
        <v>0</v>
      </c>
      <c r="I58" s="119">
        <v>0</v>
      </c>
      <c r="J58" s="119">
        <v>0</v>
      </c>
      <c r="K58" s="118">
        <f t="shared" si="31"/>
        <v>439175</v>
      </c>
      <c r="L58" s="76">
        <v>2010300</v>
      </c>
      <c r="M58" s="34" t="s">
        <v>50</v>
      </c>
      <c r="N58" s="120">
        <v>439175</v>
      </c>
      <c r="O58" s="120">
        <v>0</v>
      </c>
      <c r="P58" s="120">
        <v>0</v>
      </c>
      <c r="Q58" s="120">
        <v>0</v>
      </c>
      <c r="R58" s="120">
        <v>0</v>
      </c>
      <c r="S58" s="119">
        <v>0</v>
      </c>
      <c r="T58" s="119">
        <v>0</v>
      </c>
      <c r="U58" s="119">
        <v>0</v>
      </c>
      <c r="V58" s="118">
        <f t="shared" si="32"/>
        <v>439175</v>
      </c>
      <c r="W58" s="17">
        <v>2010300</v>
      </c>
      <c r="X58" s="34" t="s">
        <v>50</v>
      </c>
      <c r="Y58" s="13">
        <f t="shared" si="6"/>
        <v>0</v>
      </c>
      <c r="Z58" s="13">
        <f t="shared" si="7"/>
        <v>0</v>
      </c>
      <c r="AA58" s="13">
        <f t="shared" si="8"/>
        <v>0</v>
      </c>
      <c r="AB58" s="13">
        <f t="shared" si="9"/>
        <v>0</v>
      </c>
      <c r="AC58" s="13">
        <f t="shared" si="10"/>
        <v>0</v>
      </c>
      <c r="AD58" s="13">
        <f t="shared" si="11"/>
        <v>0</v>
      </c>
      <c r="AE58" s="13">
        <f t="shared" si="12"/>
        <v>0</v>
      </c>
      <c r="AF58" s="13">
        <f t="shared" si="13"/>
        <v>0</v>
      </c>
      <c r="AG58" s="13">
        <f t="shared" si="14"/>
        <v>0</v>
      </c>
    </row>
    <row r="59" spans="1:33" ht="14.25">
      <c r="A59" s="10">
        <v>2010400</v>
      </c>
      <c r="B59" s="86" t="s">
        <v>70</v>
      </c>
      <c r="C59" s="118">
        <v>0</v>
      </c>
      <c r="D59" s="118">
        <v>0</v>
      </c>
      <c r="E59" s="120">
        <v>0</v>
      </c>
      <c r="F59" s="120">
        <v>0</v>
      </c>
      <c r="G59" s="120">
        <v>0</v>
      </c>
      <c r="H59" s="119">
        <v>0</v>
      </c>
      <c r="I59" s="119">
        <v>0</v>
      </c>
      <c r="J59" s="119">
        <v>0</v>
      </c>
      <c r="K59" s="118">
        <f t="shared" si="31"/>
        <v>0</v>
      </c>
      <c r="L59" s="70">
        <v>2010400</v>
      </c>
      <c r="M59" s="34" t="s">
        <v>70</v>
      </c>
      <c r="N59" s="118">
        <v>0</v>
      </c>
      <c r="O59" s="118">
        <v>0</v>
      </c>
      <c r="P59" s="120">
        <v>0</v>
      </c>
      <c r="Q59" s="120">
        <v>0</v>
      </c>
      <c r="R59" s="120">
        <v>0</v>
      </c>
      <c r="S59" s="119">
        <v>0</v>
      </c>
      <c r="T59" s="119">
        <v>0</v>
      </c>
      <c r="U59" s="119">
        <v>0</v>
      </c>
      <c r="V59" s="118">
        <f t="shared" si="32"/>
        <v>0</v>
      </c>
      <c r="W59" s="10">
        <v>2010400</v>
      </c>
      <c r="X59" s="34" t="s">
        <v>70</v>
      </c>
      <c r="Y59" s="13">
        <f t="shared" si="6"/>
        <v>0</v>
      </c>
      <c r="Z59" s="13">
        <f t="shared" si="7"/>
        <v>0</v>
      </c>
      <c r="AA59" s="13">
        <f t="shared" si="8"/>
        <v>0</v>
      </c>
      <c r="AB59" s="13">
        <f t="shared" si="9"/>
        <v>0</v>
      </c>
      <c r="AC59" s="13">
        <f t="shared" si="10"/>
        <v>0</v>
      </c>
      <c r="AD59" s="13">
        <f t="shared" si="11"/>
        <v>0</v>
      </c>
      <c r="AE59" s="13">
        <f t="shared" si="12"/>
        <v>0</v>
      </c>
      <c r="AF59" s="13">
        <f t="shared" si="13"/>
        <v>0</v>
      </c>
      <c r="AG59" s="13">
        <f t="shared" si="14"/>
        <v>0</v>
      </c>
    </row>
    <row r="60" spans="1:33" ht="14.25">
      <c r="A60" s="10">
        <v>2010500</v>
      </c>
      <c r="B60" s="86" t="s">
        <v>71</v>
      </c>
      <c r="C60" s="120">
        <v>0</v>
      </c>
      <c r="D60" s="120">
        <v>0</v>
      </c>
      <c r="E60" s="120"/>
      <c r="F60" s="120">
        <v>0</v>
      </c>
      <c r="G60" s="120">
        <v>0</v>
      </c>
      <c r="H60" s="119">
        <v>0</v>
      </c>
      <c r="I60" s="119">
        <v>0</v>
      </c>
      <c r="J60" s="119">
        <v>0</v>
      </c>
      <c r="K60" s="118">
        <f t="shared" si="31"/>
        <v>0</v>
      </c>
      <c r="L60" s="70">
        <v>2010500</v>
      </c>
      <c r="M60" s="34" t="s">
        <v>71</v>
      </c>
      <c r="N60" s="120">
        <v>0</v>
      </c>
      <c r="O60" s="120">
        <v>0</v>
      </c>
      <c r="P60" s="120"/>
      <c r="Q60" s="120">
        <v>0</v>
      </c>
      <c r="R60" s="120">
        <v>0</v>
      </c>
      <c r="S60" s="119">
        <v>0</v>
      </c>
      <c r="T60" s="119">
        <v>0</v>
      </c>
      <c r="U60" s="119">
        <v>0</v>
      </c>
      <c r="V60" s="118">
        <f t="shared" si="32"/>
        <v>0</v>
      </c>
      <c r="W60" s="10">
        <v>2010500</v>
      </c>
      <c r="X60" s="34" t="s">
        <v>71</v>
      </c>
      <c r="Y60" s="13">
        <f t="shared" si="6"/>
        <v>0</v>
      </c>
      <c r="Z60" s="13">
        <f t="shared" si="7"/>
        <v>0</v>
      </c>
      <c r="AA60" s="13">
        <f t="shared" si="8"/>
        <v>0</v>
      </c>
      <c r="AB60" s="13">
        <f t="shared" si="9"/>
        <v>0</v>
      </c>
      <c r="AC60" s="13">
        <f t="shared" si="10"/>
        <v>0</v>
      </c>
      <c r="AD60" s="13">
        <f t="shared" si="11"/>
        <v>0</v>
      </c>
      <c r="AE60" s="13">
        <f t="shared" si="12"/>
        <v>0</v>
      </c>
      <c r="AF60" s="13">
        <f t="shared" si="13"/>
        <v>0</v>
      </c>
      <c r="AG60" s="13">
        <f t="shared" si="14"/>
        <v>0</v>
      </c>
    </row>
    <row r="61" spans="1:33" ht="14.25">
      <c r="A61" s="10">
        <v>2010900</v>
      </c>
      <c r="B61" s="86" t="s">
        <v>16</v>
      </c>
      <c r="C61" s="120">
        <v>11925659</v>
      </c>
      <c r="D61" s="120">
        <v>0</v>
      </c>
      <c r="E61" s="120">
        <v>254350</v>
      </c>
      <c r="F61" s="120">
        <v>1995</v>
      </c>
      <c r="G61" s="120">
        <v>11970</v>
      </c>
      <c r="H61" s="119">
        <v>106400</v>
      </c>
      <c r="I61" s="120">
        <v>54420</v>
      </c>
      <c r="J61" s="120">
        <v>727510</v>
      </c>
      <c r="K61" s="118">
        <f t="shared" si="31"/>
        <v>13082304</v>
      </c>
      <c r="L61" s="70">
        <v>2010900</v>
      </c>
      <c r="M61" s="34" t="s">
        <v>16</v>
      </c>
      <c r="N61" s="120">
        <v>11925659</v>
      </c>
      <c r="O61" s="120">
        <v>0</v>
      </c>
      <c r="P61" s="120">
        <v>254350</v>
      </c>
      <c r="Q61" s="120">
        <v>1995</v>
      </c>
      <c r="R61" s="120">
        <v>11970</v>
      </c>
      <c r="S61" s="119">
        <v>106400</v>
      </c>
      <c r="T61" s="120">
        <v>54420</v>
      </c>
      <c r="U61" s="120">
        <v>727510</v>
      </c>
      <c r="V61" s="118">
        <f t="shared" si="32"/>
        <v>13082304</v>
      </c>
      <c r="W61" s="10">
        <v>2010900</v>
      </c>
      <c r="X61" s="34" t="s">
        <v>16</v>
      </c>
      <c r="Y61" s="13">
        <f t="shared" si="6"/>
        <v>0</v>
      </c>
      <c r="Z61" s="13">
        <f t="shared" si="7"/>
        <v>0</v>
      </c>
      <c r="AA61" s="13">
        <f t="shared" si="8"/>
        <v>0</v>
      </c>
      <c r="AB61" s="13">
        <f t="shared" si="9"/>
        <v>0</v>
      </c>
      <c r="AC61" s="13">
        <f t="shared" si="10"/>
        <v>0</v>
      </c>
      <c r="AD61" s="13">
        <f t="shared" si="11"/>
        <v>0</v>
      </c>
      <c r="AE61" s="13">
        <f t="shared" si="12"/>
        <v>0</v>
      </c>
      <c r="AF61" s="13">
        <f t="shared" si="13"/>
        <v>0</v>
      </c>
      <c r="AG61" s="13">
        <f t="shared" si="14"/>
        <v>0</v>
      </c>
    </row>
    <row r="62" spans="1:33" ht="14.25">
      <c r="A62" s="10">
        <v>2011000</v>
      </c>
      <c r="B62" s="86" t="s">
        <v>17</v>
      </c>
      <c r="C62" s="120">
        <v>17910396</v>
      </c>
      <c r="D62" s="120">
        <v>0</v>
      </c>
      <c r="E62" s="119">
        <v>0</v>
      </c>
      <c r="F62" s="119">
        <v>0</v>
      </c>
      <c r="G62" s="119">
        <v>0</v>
      </c>
      <c r="H62" s="128">
        <v>0</v>
      </c>
      <c r="I62" s="119">
        <v>0</v>
      </c>
      <c r="J62" s="119">
        <v>0</v>
      </c>
      <c r="K62" s="118">
        <f t="shared" si="31"/>
        <v>17910396</v>
      </c>
      <c r="L62" s="70">
        <v>2011000</v>
      </c>
      <c r="M62" s="34" t="s">
        <v>17</v>
      </c>
      <c r="N62" s="120">
        <v>17910396</v>
      </c>
      <c r="O62" s="120">
        <v>0</v>
      </c>
      <c r="P62" s="119">
        <v>0</v>
      </c>
      <c r="Q62" s="119">
        <v>0</v>
      </c>
      <c r="R62" s="119">
        <v>0</v>
      </c>
      <c r="S62" s="128">
        <v>0</v>
      </c>
      <c r="T62" s="119">
        <v>0</v>
      </c>
      <c r="U62" s="119">
        <v>0</v>
      </c>
      <c r="V62" s="118">
        <f t="shared" si="32"/>
        <v>17910396</v>
      </c>
      <c r="W62" s="10">
        <v>2011000</v>
      </c>
      <c r="X62" s="34" t="s">
        <v>17</v>
      </c>
      <c r="Y62" s="13">
        <f t="shared" si="6"/>
        <v>0</v>
      </c>
      <c r="Z62" s="13">
        <f t="shared" si="7"/>
        <v>0</v>
      </c>
      <c r="AA62" s="13">
        <f t="shared" si="8"/>
        <v>0</v>
      </c>
      <c r="AB62" s="13">
        <f t="shared" si="9"/>
        <v>0</v>
      </c>
      <c r="AC62" s="13">
        <f t="shared" si="10"/>
        <v>0</v>
      </c>
      <c r="AD62" s="13">
        <f t="shared" si="11"/>
        <v>0</v>
      </c>
      <c r="AE62" s="13">
        <f t="shared" si="12"/>
        <v>0</v>
      </c>
      <c r="AF62" s="13">
        <f t="shared" si="13"/>
        <v>0</v>
      </c>
      <c r="AG62" s="13">
        <f t="shared" si="14"/>
        <v>0</v>
      </c>
    </row>
    <row r="63" spans="1:33" ht="7.5" customHeight="1">
      <c r="A63" s="10"/>
      <c r="B63" s="86"/>
      <c r="C63" s="119"/>
      <c r="D63" s="119"/>
      <c r="E63" s="119"/>
      <c r="F63" s="119"/>
      <c r="G63" s="119"/>
      <c r="H63" s="119"/>
      <c r="I63" s="119"/>
      <c r="J63" s="119"/>
      <c r="K63" s="120"/>
      <c r="L63" s="70"/>
      <c r="M63" s="34"/>
      <c r="N63" s="119"/>
      <c r="O63" s="119"/>
      <c r="P63" s="119"/>
      <c r="Q63" s="119"/>
      <c r="R63" s="119"/>
      <c r="S63" s="119"/>
      <c r="T63" s="119"/>
      <c r="U63" s="119"/>
      <c r="V63" s="120"/>
      <c r="W63" s="10"/>
      <c r="X63" s="34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28.5">
      <c r="A64" s="14">
        <v>2020000</v>
      </c>
      <c r="B64" s="86" t="s">
        <v>51</v>
      </c>
      <c r="C64" s="119">
        <f>3572832+2777977</f>
        <v>6350809</v>
      </c>
      <c r="D64" s="119">
        <v>1610</v>
      </c>
      <c r="E64" s="120">
        <v>25462</v>
      </c>
      <c r="F64" s="119">
        <v>18847</v>
      </c>
      <c r="G64" s="119">
        <v>23838</v>
      </c>
      <c r="H64" s="119">
        <v>4767</v>
      </c>
      <c r="I64" s="119">
        <v>15012</v>
      </c>
      <c r="J64" s="119">
        <v>4750</v>
      </c>
      <c r="K64" s="118">
        <f t="shared" si="31"/>
        <v>6445095</v>
      </c>
      <c r="L64" s="71">
        <v>2020000</v>
      </c>
      <c r="M64" s="34" t="s">
        <v>51</v>
      </c>
      <c r="N64" s="119">
        <f>3572832+2777977</f>
        <v>6350809</v>
      </c>
      <c r="O64" s="119">
        <v>1610</v>
      </c>
      <c r="P64" s="120">
        <v>25462</v>
      </c>
      <c r="Q64" s="119">
        <v>18847</v>
      </c>
      <c r="R64" s="119">
        <v>23838</v>
      </c>
      <c r="S64" s="119">
        <v>4767</v>
      </c>
      <c r="T64" s="119">
        <v>15012</v>
      </c>
      <c r="U64" s="119">
        <v>4750</v>
      </c>
      <c r="V64" s="118">
        <f t="shared" si="32"/>
        <v>6445095</v>
      </c>
      <c r="W64" s="14">
        <v>2020000</v>
      </c>
      <c r="X64" s="34" t="s">
        <v>51</v>
      </c>
      <c r="Y64" s="13">
        <f t="shared" si="6"/>
        <v>0</v>
      </c>
      <c r="Z64" s="13">
        <f t="shared" si="7"/>
        <v>0</v>
      </c>
      <c r="AA64" s="13">
        <f t="shared" si="8"/>
        <v>0</v>
      </c>
      <c r="AB64" s="13">
        <f t="shared" si="9"/>
        <v>0</v>
      </c>
      <c r="AC64" s="13">
        <f t="shared" si="10"/>
        <v>0</v>
      </c>
      <c r="AD64" s="13">
        <f t="shared" si="11"/>
        <v>0</v>
      </c>
      <c r="AE64" s="13">
        <f t="shared" si="12"/>
        <v>0</v>
      </c>
      <c r="AF64" s="13">
        <f t="shared" si="13"/>
        <v>0</v>
      </c>
      <c r="AG64" s="13">
        <f t="shared" si="14"/>
        <v>0</v>
      </c>
    </row>
    <row r="65" spans="1:33" ht="30">
      <c r="A65" s="18">
        <v>2020100</v>
      </c>
      <c r="B65" s="88" t="s">
        <v>52</v>
      </c>
      <c r="C65" s="121">
        <f>3000000+2777977</f>
        <v>5777977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9">
        <v>0</v>
      </c>
      <c r="K65" s="122">
        <f t="shared" si="31"/>
        <v>5777977</v>
      </c>
      <c r="L65" s="77">
        <v>2020100</v>
      </c>
      <c r="M65" s="35" t="s">
        <v>52</v>
      </c>
      <c r="N65" s="121">
        <f>3000000+2777977</f>
        <v>5777977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9">
        <v>0</v>
      </c>
      <c r="V65" s="122">
        <f t="shared" si="32"/>
        <v>5777977</v>
      </c>
      <c r="W65" s="18">
        <v>2020100</v>
      </c>
      <c r="X65" s="35" t="s">
        <v>52</v>
      </c>
      <c r="Y65" s="32">
        <f t="shared" si="6"/>
        <v>0</v>
      </c>
      <c r="Z65" s="32">
        <f t="shared" si="7"/>
        <v>0</v>
      </c>
      <c r="AA65" s="32">
        <f t="shared" si="8"/>
        <v>0</v>
      </c>
      <c r="AB65" s="32">
        <f t="shared" si="9"/>
        <v>0</v>
      </c>
      <c r="AC65" s="32">
        <f t="shared" si="10"/>
        <v>0</v>
      </c>
      <c r="AD65" s="32">
        <f t="shared" si="11"/>
        <v>0</v>
      </c>
      <c r="AE65" s="32">
        <f t="shared" si="12"/>
        <v>0</v>
      </c>
      <c r="AF65" s="32">
        <f t="shared" si="13"/>
        <v>0</v>
      </c>
      <c r="AG65" s="32">
        <f t="shared" si="14"/>
        <v>0</v>
      </c>
    </row>
    <row r="66" spans="1:33" ht="7.5" customHeight="1">
      <c r="A66" s="12"/>
      <c r="B66" s="88"/>
      <c r="C66" s="123"/>
      <c r="D66" s="123"/>
      <c r="E66" s="123"/>
      <c r="F66" s="123"/>
      <c r="G66" s="123"/>
      <c r="H66" s="123"/>
      <c r="I66" s="123"/>
      <c r="J66" s="123"/>
      <c r="K66" s="118"/>
      <c r="L66" s="72"/>
      <c r="M66" s="35"/>
      <c r="N66" s="123"/>
      <c r="O66" s="123"/>
      <c r="P66" s="123"/>
      <c r="Q66" s="123"/>
      <c r="R66" s="123"/>
      <c r="S66" s="123"/>
      <c r="T66" s="123"/>
      <c r="U66" s="123"/>
      <c r="V66" s="118"/>
      <c r="W66" s="12"/>
      <c r="X66" s="35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4.25">
      <c r="A67" s="44">
        <v>2060000</v>
      </c>
      <c r="B67" s="86" t="s">
        <v>18</v>
      </c>
      <c r="C67" s="119">
        <v>3304751</v>
      </c>
      <c r="D67" s="119">
        <v>10511</v>
      </c>
      <c r="E67" s="119">
        <v>571308</v>
      </c>
      <c r="F67" s="119">
        <v>675859</v>
      </c>
      <c r="G67" s="119">
        <v>423607</v>
      </c>
      <c r="H67" s="119">
        <v>391184</v>
      </c>
      <c r="I67" s="119">
        <v>224913</v>
      </c>
      <c r="J67" s="119">
        <v>132479</v>
      </c>
      <c r="K67" s="118">
        <f t="shared" si="31"/>
        <v>5734612</v>
      </c>
      <c r="L67" s="78">
        <v>2060000</v>
      </c>
      <c r="M67" s="34" t="s">
        <v>18</v>
      </c>
      <c r="N67" s="119">
        <v>3304751</v>
      </c>
      <c r="O67" s="119">
        <v>10511</v>
      </c>
      <c r="P67" s="119">
        <v>571308</v>
      </c>
      <c r="Q67" s="119">
        <v>675859</v>
      </c>
      <c r="R67" s="119">
        <v>423607</v>
      </c>
      <c r="S67" s="119">
        <v>391184</v>
      </c>
      <c r="T67" s="119">
        <v>224913</v>
      </c>
      <c r="U67" s="119">
        <v>132479</v>
      </c>
      <c r="V67" s="118">
        <f t="shared" si="32"/>
        <v>5734612</v>
      </c>
      <c r="W67" s="44">
        <v>2060000</v>
      </c>
      <c r="X67" s="34" t="s">
        <v>18</v>
      </c>
      <c r="Y67" s="13">
        <f t="shared" si="6"/>
        <v>0</v>
      </c>
      <c r="Z67" s="13">
        <f t="shared" si="7"/>
        <v>0</v>
      </c>
      <c r="AA67" s="13">
        <f t="shared" si="8"/>
        <v>0</v>
      </c>
      <c r="AB67" s="13">
        <f t="shared" si="9"/>
        <v>0</v>
      </c>
      <c r="AC67" s="13">
        <f t="shared" si="10"/>
        <v>0</v>
      </c>
      <c r="AD67" s="13">
        <f t="shared" si="11"/>
        <v>0</v>
      </c>
      <c r="AE67" s="13">
        <f t="shared" si="12"/>
        <v>0</v>
      </c>
      <c r="AF67" s="13">
        <f t="shared" si="13"/>
        <v>0</v>
      </c>
      <c r="AG67" s="13">
        <f t="shared" si="14"/>
        <v>0</v>
      </c>
    </row>
    <row r="68" spans="1:33" ht="7.5" customHeight="1">
      <c r="A68" s="45"/>
      <c r="B68" s="88"/>
      <c r="C68" s="123"/>
      <c r="D68" s="123"/>
      <c r="E68" s="123"/>
      <c r="F68" s="123"/>
      <c r="G68" s="123"/>
      <c r="H68" s="123"/>
      <c r="I68" s="123"/>
      <c r="J68" s="123"/>
      <c r="K68" s="118"/>
      <c r="L68" s="79"/>
      <c r="M68" s="35"/>
      <c r="N68" s="123"/>
      <c r="O68" s="123"/>
      <c r="P68" s="123"/>
      <c r="Q68" s="123"/>
      <c r="R68" s="123"/>
      <c r="S68" s="123"/>
      <c r="T68" s="123"/>
      <c r="U68" s="123"/>
      <c r="V68" s="118"/>
      <c r="W68" s="45"/>
      <c r="X68" s="35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4.25">
      <c r="A69" s="44">
        <v>2070000</v>
      </c>
      <c r="B69" s="86" t="s">
        <v>19</v>
      </c>
      <c r="C69" s="119">
        <v>9761826</v>
      </c>
      <c r="D69" s="119">
        <v>10984</v>
      </c>
      <c r="E69" s="119">
        <v>2945238</v>
      </c>
      <c r="F69" s="119">
        <v>1647899</v>
      </c>
      <c r="G69" s="119">
        <v>508494</v>
      </c>
      <c r="H69" s="119">
        <v>855384</v>
      </c>
      <c r="I69" s="119">
        <v>363763</v>
      </c>
      <c r="J69" s="119">
        <v>807813</v>
      </c>
      <c r="K69" s="118">
        <f>SUM(C69+D69+E69+F69+G69+H69+I69+J69)</f>
        <v>16901401</v>
      </c>
      <c r="L69" s="78">
        <v>2070000</v>
      </c>
      <c r="M69" s="34" t="s">
        <v>19</v>
      </c>
      <c r="N69" s="119">
        <v>9761826</v>
      </c>
      <c r="O69" s="119">
        <v>10984</v>
      </c>
      <c r="P69" s="119">
        <v>2945238</v>
      </c>
      <c r="Q69" s="119">
        <v>1647899</v>
      </c>
      <c r="R69" s="119">
        <v>508494</v>
      </c>
      <c r="S69" s="119">
        <v>855384</v>
      </c>
      <c r="T69" s="119">
        <v>363763</v>
      </c>
      <c r="U69" s="119">
        <v>807813</v>
      </c>
      <c r="V69" s="118">
        <f>SUM(N69+O69+P69+Q69+R69+S69+T69+U69)</f>
        <v>16901401</v>
      </c>
      <c r="W69" s="44">
        <v>2070000</v>
      </c>
      <c r="X69" s="34" t="s">
        <v>19</v>
      </c>
      <c r="Y69" s="13">
        <f t="shared" si="6"/>
        <v>0</v>
      </c>
      <c r="Z69" s="13">
        <f t="shared" si="7"/>
        <v>0</v>
      </c>
      <c r="AA69" s="13">
        <f t="shared" si="8"/>
        <v>0</v>
      </c>
      <c r="AB69" s="13">
        <f t="shared" si="9"/>
        <v>0</v>
      </c>
      <c r="AC69" s="13">
        <f t="shared" si="10"/>
        <v>0</v>
      </c>
      <c r="AD69" s="13">
        <f t="shared" si="11"/>
        <v>0</v>
      </c>
      <c r="AE69" s="13">
        <f t="shared" si="12"/>
        <v>0</v>
      </c>
      <c r="AF69" s="13">
        <f t="shared" si="13"/>
        <v>0</v>
      </c>
      <c r="AG69" s="13">
        <f t="shared" si="14"/>
        <v>0</v>
      </c>
    </row>
    <row r="70" spans="1:33" ht="7.5" customHeight="1">
      <c r="A70" s="45"/>
      <c r="B70" s="88"/>
      <c r="C70" s="119"/>
      <c r="D70" s="123"/>
      <c r="E70" s="123"/>
      <c r="F70" s="123"/>
      <c r="G70" s="123"/>
      <c r="H70" s="123"/>
      <c r="I70" s="123"/>
      <c r="J70" s="123"/>
      <c r="K70" s="118"/>
      <c r="L70" s="79"/>
      <c r="M70" s="35"/>
      <c r="N70" s="119"/>
      <c r="O70" s="123"/>
      <c r="P70" s="123"/>
      <c r="Q70" s="123"/>
      <c r="R70" s="123"/>
      <c r="S70" s="123"/>
      <c r="T70" s="123"/>
      <c r="U70" s="123"/>
      <c r="V70" s="118"/>
      <c r="W70" s="45"/>
      <c r="X70" s="35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4.25">
      <c r="A71" s="44">
        <v>2080000</v>
      </c>
      <c r="B71" s="86" t="s">
        <v>20</v>
      </c>
      <c r="C71" s="119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18">
        <f>SUM(C71+D71+E71+F71+G71+H71+I71+J71)</f>
        <v>0</v>
      </c>
      <c r="L71" s="78">
        <v>2080000</v>
      </c>
      <c r="M71" s="34" t="s">
        <v>20</v>
      </c>
      <c r="N71" s="119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18">
        <f>SUM(N71+O71+P71+Q71+R71+S71+T71+U71)</f>
        <v>0</v>
      </c>
      <c r="W71" s="44">
        <v>2080000</v>
      </c>
      <c r="X71" s="34" t="s">
        <v>20</v>
      </c>
      <c r="Y71" s="13">
        <f t="shared" si="6"/>
        <v>0</v>
      </c>
      <c r="Z71" s="13">
        <f t="shared" si="7"/>
        <v>0</v>
      </c>
      <c r="AA71" s="13">
        <f t="shared" si="8"/>
        <v>0</v>
      </c>
      <c r="AB71" s="13">
        <f t="shared" si="9"/>
        <v>0</v>
      </c>
      <c r="AC71" s="13">
        <f t="shared" si="10"/>
        <v>0</v>
      </c>
      <c r="AD71" s="13">
        <f t="shared" si="11"/>
        <v>0</v>
      </c>
      <c r="AE71" s="13">
        <f t="shared" si="12"/>
        <v>0</v>
      </c>
      <c r="AF71" s="13">
        <f t="shared" si="13"/>
        <v>0</v>
      </c>
      <c r="AG71" s="13">
        <f t="shared" si="14"/>
        <v>0</v>
      </c>
    </row>
    <row r="72" spans="1:33" ht="7.5" customHeight="1">
      <c r="A72" s="45"/>
      <c r="B72" s="88"/>
      <c r="C72" s="123"/>
      <c r="D72" s="131"/>
      <c r="E72" s="131"/>
      <c r="F72" s="131"/>
      <c r="G72" s="131"/>
      <c r="H72" s="131"/>
      <c r="I72" s="131"/>
      <c r="J72" s="131"/>
      <c r="K72" s="118"/>
      <c r="L72" s="79"/>
      <c r="M72" s="35"/>
      <c r="N72" s="123"/>
      <c r="O72" s="131"/>
      <c r="P72" s="131"/>
      <c r="Q72" s="131"/>
      <c r="R72" s="131"/>
      <c r="S72" s="131"/>
      <c r="T72" s="131"/>
      <c r="U72" s="131"/>
      <c r="V72" s="118"/>
      <c r="W72" s="45"/>
      <c r="X72" s="35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4.25">
      <c r="A73" s="44">
        <v>2090000</v>
      </c>
      <c r="B73" s="86" t="s">
        <v>21</v>
      </c>
      <c r="C73" s="119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18">
        <f>SUM(C73+D73+E73+F73+G73+H73+I73+J73)</f>
        <v>0</v>
      </c>
      <c r="L73" s="78">
        <v>2090000</v>
      </c>
      <c r="M73" s="34" t="s">
        <v>21</v>
      </c>
      <c r="N73" s="119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18">
        <f>SUM(N73+O73+P73+Q73+R73+S73+T73+U73)</f>
        <v>0</v>
      </c>
      <c r="W73" s="44">
        <v>2090000</v>
      </c>
      <c r="X73" s="34" t="s">
        <v>21</v>
      </c>
      <c r="Y73" s="13">
        <f t="shared" si="6"/>
        <v>0</v>
      </c>
      <c r="Z73" s="13">
        <f t="shared" si="7"/>
        <v>0</v>
      </c>
      <c r="AA73" s="13">
        <f t="shared" si="8"/>
        <v>0</v>
      </c>
      <c r="AB73" s="13">
        <f t="shared" si="9"/>
        <v>0</v>
      </c>
      <c r="AC73" s="13">
        <f t="shared" si="10"/>
        <v>0</v>
      </c>
      <c r="AD73" s="13">
        <f t="shared" si="11"/>
        <v>0</v>
      </c>
      <c r="AE73" s="13">
        <f t="shared" si="12"/>
        <v>0</v>
      </c>
      <c r="AF73" s="13">
        <f t="shared" si="13"/>
        <v>0</v>
      </c>
      <c r="AG73" s="13">
        <f t="shared" si="14"/>
        <v>0</v>
      </c>
    </row>
    <row r="74" spans="1:33" ht="7.5" customHeight="1" thickBot="1">
      <c r="A74" s="49"/>
      <c r="B74" s="92"/>
      <c r="C74" s="132"/>
      <c r="D74" s="133"/>
      <c r="E74" s="133"/>
      <c r="F74" s="133"/>
      <c r="G74" s="133"/>
      <c r="H74" s="133"/>
      <c r="I74" s="133"/>
      <c r="J74" s="133"/>
      <c r="K74" s="134"/>
      <c r="L74" s="67"/>
      <c r="M74" s="59"/>
      <c r="N74" s="132"/>
      <c r="O74" s="133"/>
      <c r="P74" s="133"/>
      <c r="Q74" s="133"/>
      <c r="R74" s="133"/>
      <c r="S74" s="133"/>
      <c r="T74" s="133"/>
      <c r="U74" s="133"/>
      <c r="V74" s="134"/>
      <c r="W74" s="49"/>
      <c r="X74" s="59"/>
      <c r="Y74" s="110">
        <f t="shared" si="6"/>
        <v>0</v>
      </c>
      <c r="Z74" s="110">
        <f t="shared" si="7"/>
        <v>0</v>
      </c>
      <c r="AA74" s="110">
        <f t="shared" si="8"/>
        <v>0</v>
      </c>
      <c r="AB74" s="110">
        <f t="shared" si="9"/>
        <v>0</v>
      </c>
      <c r="AC74" s="110">
        <f t="shared" si="10"/>
        <v>0</v>
      </c>
      <c r="AD74" s="110">
        <f t="shared" si="11"/>
        <v>0</v>
      </c>
      <c r="AE74" s="110">
        <f t="shared" si="12"/>
        <v>0</v>
      </c>
      <c r="AF74" s="110">
        <f t="shared" si="13"/>
        <v>0</v>
      </c>
      <c r="AG74" s="110">
        <f t="shared" si="14"/>
        <v>0</v>
      </c>
    </row>
    <row r="75" spans="1:33" ht="15.75" customHeight="1" thickBot="1">
      <c r="A75" s="15">
        <v>3000000</v>
      </c>
      <c r="B75" s="107" t="s">
        <v>81</v>
      </c>
      <c r="C75" s="135">
        <f>SUM(C76:C77)</f>
        <v>9394576.59</v>
      </c>
      <c r="D75" s="136">
        <f aca="true" t="shared" si="33" ref="D75:J75">SUM(D76)</f>
        <v>0</v>
      </c>
      <c r="E75" s="136">
        <f t="shared" si="33"/>
        <v>0</v>
      </c>
      <c r="F75" s="136">
        <f t="shared" si="33"/>
        <v>0</v>
      </c>
      <c r="G75" s="136">
        <f t="shared" si="33"/>
        <v>0</v>
      </c>
      <c r="H75" s="136">
        <f t="shared" si="33"/>
        <v>0</v>
      </c>
      <c r="I75" s="136">
        <f t="shared" si="33"/>
        <v>0</v>
      </c>
      <c r="J75" s="136">
        <f t="shared" si="33"/>
        <v>0</v>
      </c>
      <c r="K75" s="137">
        <f>SUM(C75:J75)</f>
        <v>9394576.59</v>
      </c>
      <c r="L75" s="15">
        <v>3000000</v>
      </c>
      <c r="M75" s="107" t="s">
        <v>81</v>
      </c>
      <c r="N75" s="135">
        <f>SUM(N76:N77)</f>
        <v>9394576.59</v>
      </c>
      <c r="O75" s="136">
        <f aca="true" t="shared" si="34" ref="O75:U75">SUM(O76)</f>
        <v>0</v>
      </c>
      <c r="P75" s="136">
        <f t="shared" si="34"/>
        <v>0</v>
      </c>
      <c r="Q75" s="136">
        <f t="shared" si="34"/>
        <v>0</v>
      </c>
      <c r="R75" s="136">
        <f t="shared" si="34"/>
        <v>0</v>
      </c>
      <c r="S75" s="136">
        <f t="shared" si="34"/>
        <v>0</v>
      </c>
      <c r="T75" s="136">
        <f t="shared" si="34"/>
        <v>0</v>
      </c>
      <c r="U75" s="136">
        <f t="shared" si="34"/>
        <v>0</v>
      </c>
      <c r="V75" s="137">
        <f>SUM(N75:U75)</f>
        <v>9394576.59</v>
      </c>
      <c r="W75" s="15">
        <v>3000000</v>
      </c>
      <c r="X75" s="107" t="s">
        <v>81</v>
      </c>
      <c r="Y75" s="8">
        <f t="shared" si="6"/>
        <v>0</v>
      </c>
      <c r="Z75" s="8">
        <f t="shared" si="7"/>
        <v>0</v>
      </c>
      <c r="AA75" s="8">
        <f t="shared" si="8"/>
        <v>0</v>
      </c>
      <c r="AB75" s="8">
        <f t="shared" si="9"/>
        <v>0</v>
      </c>
      <c r="AC75" s="8">
        <f t="shared" si="10"/>
        <v>0</v>
      </c>
      <c r="AD75" s="8">
        <f t="shared" si="11"/>
        <v>0</v>
      </c>
      <c r="AE75" s="8">
        <f t="shared" si="12"/>
        <v>0</v>
      </c>
      <c r="AF75" s="8">
        <f t="shared" si="13"/>
        <v>0</v>
      </c>
      <c r="AG75" s="8">
        <f t="shared" si="14"/>
        <v>0</v>
      </c>
    </row>
    <row r="76" spans="1:33" ht="15" customHeight="1">
      <c r="A76" s="108">
        <v>3010000</v>
      </c>
      <c r="B76" s="109" t="s">
        <v>82</v>
      </c>
      <c r="C76" s="138">
        <v>3028050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40">
        <f>SUM(C76:J76)</f>
        <v>3028050</v>
      </c>
      <c r="L76" s="108">
        <v>3010000</v>
      </c>
      <c r="M76" s="109" t="s">
        <v>82</v>
      </c>
      <c r="N76" s="138">
        <v>3028050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f>SUM(N76:U76)</f>
        <v>3028050</v>
      </c>
      <c r="W76" s="108">
        <v>3010000</v>
      </c>
      <c r="X76" s="109" t="s">
        <v>82</v>
      </c>
      <c r="Y76" s="11">
        <f t="shared" si="6"/>
        <v>0</v>
      </c>
      <c r="Z76" s="11">
        <f t="shared" si="7"/>
        <v>0</v>
      </c>
      <c r="AA76" s="11">
        <f t="shared" si="8"/>
        <v>0</v>
      </c>
      <c r="AB76" s="11">
        <f t="shared" si="9"/>
        <v>0</v>
      </c>
      <c r="AC76" s="11">
        <f t="shared" si="10"/>
        <v>0</v>
      </c>
      <c r="AD76" s="11">
        <f t="shared" si="11"/>
        <v>0</v>
      </c>
      <c r="AE76" s="11">
        <f t="shared" si="12"/>
        <v>0</v>
      </c>
      <c r="AF76" s="11">
        <f t="shared" si="13"/>
        <v>0</v>
      </c>
      <c r="AG76" s="11">
        <f t="shared" si="14"/>
        <v>0</v>
      </c>
    </row>
    <row r="77" spans="1:33" ht="15" customHeight="1">
      <c r="A77" s="111" t="s">
        <v>83</v>
      </c>
      <c r="B77" s="112" t="s">
        <v>84</v>
      </c>
      <c r="C77" s="141">
        <v>6366526.59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3">
        <f>SUM(C77:J77)</f>
        <v>6366526.59</v>
      </c>
      <c r="L77" s="111" t="s">
        <v>83</v>
      </c>
      <c r="M77" s="112" t="s">
        <v>84</v>
      </c>
      <c r="N77" s="141">
        <v>6366526.59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3">
        <f>SUM(N77:U77)</f>
        <v>6366526.59</v>
      </c>
      <c r="W77" s="111" t="s">
        <v>83</v>
      </c>
      <c r="X77" s="113" t="s">
        <v>84</v>
      </c>
      <c r="Y77" s="114">
        <f t="shared" si="6"/>
        <v>0</v>
      </c>
      <c r="Z77" s="114"/>
      <c r="AA77" s="114"/>
      <c r="AB77" s="114"/>
      <c r="AC77" s="114"/>
      <c r="AD77" s="114"/>
      <c r="AE77" s="114"/>
      <c r="AF77" s="114"/>
      <c r="AG77" s="114">
        <f t="shared" si="14"/>
        <v>0</v>
      </c>
    </row>
    <row r="78" spans="1:33" ht="7.5" customHeight="1" thickBot="1">
      <c r="A78" s="49"/>
      <c r="B78" s="92"/>
      <c r="C78" s="144"/>
      <c r="D78" s="144"/>
      <c r="E78" s="144"/>
      <c r="F78" s="144"/>
      <c r="G78" s="144"/>
      <c r="H78" s="144"/>
      <c r="I78" s="144"/>
      <c r="J78" s="144"/>
      <c r="K78" s="134"/>
      <c r="L78" s="67"/>
      <c r="M78" s="59"/>
      <c r="N78" s="144"/>
      <c r="O78" s="144"/>
      <c r="P78" s="144"/>
      <c r="Q78" s="144"/>
      <c r="R78" s="144"/>
      <c r="S78" s="144"/>
      <c r="T78" s="144"/>
      <c r="U78" s="144"/>
      <c r="V78" s="134"/>
      <c r="W78" s="49"/>
      <c r="X78" s="5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5.75" thickBot="1">
      <c r="A79" s="47">
        <v>4000000</v>
      </c>
      <c r="B79" s="93" t="s">
        <v>22</v>
      </c>
      <c r="C79" s="126">
        <f>SUM(C80+C83+C85+C87+C89+C91+C93)</f>
        <v>345427461</v>
      </c>
      <c r="D79" s="126">
        <f aca="true" t="shared" si="35" ref="D79:J79">SUM(D80+D83+D85+D87+D89+D91+D93)</f>
        <v>15295361</v>
      </c>
      <c r="E79" s="126">
        <f t="shared" si="35"/>
        <v>53935355</v>
      </c>
      <c r="F79" s="126">
        <f t="shared" si="35"/>
        <v>93985498</v>
      </c>
      <c r="G79" s="126">
        <f t="shared" si="35"/>
        <v>17855107</v>
      </c>
      <c r="H79" s="126">
        <f t="shared" si="35"/>
        <v>22479858</v>
      </c>
      <c r="I79" s="126">
        <f t="shared" si="35"/>
        <v>16047521</v>
      </c>
      <c r="J79" s="126">
        <f t="shared" si="35"/>
        <v>34107769</v>
      </c>
      <c r="K79" s="126">
        <f>SUM(K80+K83+K85+K87+K89+K91+K93)</f>
        <v>599133930</v>
      </c>
      <c r="L79" s="80">
        <v>4000000</v>
      </c>
      <c r="M79" s="55" t="s">
        <v>22</v>
      </c>
      <c r="N79" s="126">
        <f>SUM(N80+N83+N85+N87+N89+N91+N93)</f>
        <v>347586446</v>
      </c>
      <c r="O79" s="126">
        <f aca="true" t="shared" si="36" ref="O79:U79">SUM(O80+O83+O85+O87+O89+O91+O93)</f>
        <v>15295361</v>
      </c>
      <c r="P79" s="126">
        <f t="shared" si="36"/>
        <v>54471625</v>
      </c>
      <c r="Q79" s="126">
        <f t="shared" si="36"/>
        <v>94833868</v>
      </c>
      <c r="R79" s="126">
        <f t="shared" si="36"/>
        <v>18341432</v>
      </c>
      <c r="S79" s="126">
        <f t="shared" si="36"/>
        <v>22479858</v>
      </c>
      <c r="T79" s="126">
        <f t="shared" si="36"/>
        <v>16047521</v>
      </c>
      <c r="U79" s="126">
        <f t="shared" si="36"/>
        <v>34107769</v>
      </c>
      <c r="V79" s="126">
        <f>SUM(V80+V83+V85+V87+V89+V91+V93)</f>
        <v>603163880</v>
      </c>
      <c r="W79" s="47">
        <v>4000000</v>
      </c>
      <c r="X79" s="55" t="s">
        <v>22</v>
      </c>
      <c r="Y79" s="8">
        <f aca="true" t="shared" si="37" ref="Y79:AG80">SUM(N79-C79)</f>
        <v>2158985</v>
      </c>
      <c r="Z79" s="8">
        <f t="shared" si="37"/>
        <v>0</v>
      </c>
      <c r="AA79" s="8">
        <f t="shared" si="37"/>
        <v>536270</v>
      </c>
      <c r="AB79" s="8">
        <f t="shared" si="37"/>
        <v>848370</v>
      </c>
      <c r="AC79" s="8">
        <f t="shared" si="37"/>
        <v>486325</v>
      </c>
      <c r="AD79" s="8">
        <f t="shared" si="37"/>
        <v>0</v>
      </c>
      <c r="AE79" s="8">
        <f t="shared" si="37"/>
        <v>0</v>
      </c>
      <c r="AF79" s="8">
        <f t="shared" si="37"/>
        <v>0</v>
      </c>
      <c r="AG79" s="8">
        <f t="shared" si="37"/>
        <v>4029950</v>
      </c>
    </row>
    <row r="80" spans="1:33" ht="14.25">
      <c r="A80" s="48">
        <v>4010000</v>
      </c>
      <c r="B80" s="94" t="s">
        <v>23</v>
      </c>
      <c r="C80" s="119">
        <v>106544005</v>
      </c>
      <c r="D80" s="119">
        <v>11550693</v>
      </c>
      <c r="E80" s="119">
        <v>19905342</v>
      </c>
      <c r="F80" s="119">
        <v>39777057</v>
      </c>
      <c r="G80" s="119">
        <v>5991051</v>
      </c>
      <c r="H80" s="119">
        <v>4105910</v>
      </c>
      <c r="I80" s="119">
        <v>1114470</v>
      </c>
      <c r="J80" s="119">
        <v>1158244</v>
      </c>
      <c r="K80" s="118">
        <f>SUM(C80+D80+E80+F80+G80+H80+I80+J80)</f>
        <v>190146772</v>
      </c>
      <c r="L80" s="81">
        <v>4010000</v>
      </c>
      <c r="M80" s="56" t="s">
        <v>23</v>
      </c>
      <c r="N80" s="146">
        <f>106544005+2158985</f>
        <v>108702990</v>
      </c>
      <c r="O80" s="146">
        <v>11550693</v>
      </c>
      <c r="P80" s="146">
        <f>19905342+536270</f>
        <v>20441612</v>
      </c>
      <c r="Q80" s="146">
        <f>39777057+848370</f>
        <v>40625427</v>
      </c>
      <c r="R80" s="146">
        <f>5991051+486325</f>
        <v>6477376</v>
      </c>
      <c r="S80" s="146">
        <v>4105910</v>
      </c>
      <c r="T80" s="146">
        <v>1114470</v>
      </c>
      <c r="U80" s="147">
        <v>1158244</v>
      </c>
      <c r="V80" s="118">
        <f>SUM(N80+O80+P80+Q80+R80+S80+T80+U80)</f>
        <v>194176722</v>
      </c>
      <c r="W80" s="48">
        <v>4010000</v>
      </c>
      <c r="X80" s="56" t="s">
        <v>23</v>
      </c>
      <c r="Y80" s="11">
        <f t="shared" si="37"/>
        <v>2158985</v>
      </c>
      <c r="Z80" s="11">
        <f t="shared" si="37"/>
        <v>0</v>
      </c>
      <c r="AA80" s="11">
        <f t="shared" si="37"/>
        <v>536270</v>
      </c>
      <c r="AB80" s="11">
        <f t="shared" si="37"/>
        <v>848370</v>
      </c>
      <c r="AC80" s="11">
        <f t="shared" si="37"/>
        <v>486325</v>
      </c>
      <c r="AD80" s="11">
        <f t="shared" si="37"/>
        <v>0</v>
      </c>
      <c r="AE80" s="11">
        <f t="shared" si="37"/>
        <v>0</v>
      </c>
      <c r="AF80" s="11">
        <f t="shared" si="37"/>
        <v>0</v>
      </c>
      <c r="AG80" s="11">
        <f t="shared" si="37"/>
        <v>4029950</v>
      </c>
    </row>
    <row r="81" spans="1:33" ht="15">
      <c r="A81" s="45">
        <v>4010104</v>
      </c>
      <c r="B81" s="95" t="s">
        <v>65</v>
      </c>
      <c r="C81" s="145">
        <v>46811003</v>
      </c>
      <c r="D81" s="145">
        <v>11255996</v>
      </c>
      <c r="E81" s="145">
        <v>8114794</v>
      </c>
      <c r="F81" s="145">
        <v>5961605</v>
      </c>
      <c r="G81" s="145">
        <v>1130568</v>
      </c>
      <c r="H81" s="145">
        <v>2215762</v>
      </c>
      <c r="I81" s="145">
        <v>779895</v>
      </c>
      <c r="J81" s="145">
        <v>472953</v>
      </c>
      <c r="K81" s="122">
        <f>SUM(C81+D81+E81+F81+G81+H81+I81+J81)</f>
        <v>76742576</v>
      </c>
      <c r="L81" s="79">
        <v>4010104</v>
      </c>
      <c r="M81" s="57" t="s">
        <v>65</v>
      </c>
      <c r="N81" s="145">
        <v>46811003</v>
      </c>
      <c r="O81" s="145">
        <v>11255996</v>
      </c>
      <c r="P81" s="145">
        <v>8114794</v>
      </c>
      <c r="Q81" s="145">
        <v>5961605</v>
      </c>
      <c r="R81" s="145">
        <v>1130568</v>
      </c>
      <c r="S81" s="145">
        <v>2215762</v>
      </c>
      <c r="T81" s="145">
        <v>779895</v>
      </c>
      <c r="U81" s="145">
        <v>472953</v>
      </c>
      <c r="V81" s="122">
        <f>SUM(N81+O81+P81+Q81+R81+S81+T81+U81)</f>
        <v>76742576</v>
      </c>
      <c r="W81" s="45">
        <v>4010104</v>
      </c>
      <c r="X81" s="57" t="s">
        <v>65</v>
      </c>
      <c r="Y81" s="11">
        <f aca="true" t="shared" si="38" ref="Y81:Y96">SUM(N81-C81)</f>
        <v>0</v>
      </c>
      <c r="Z81" s="11">
        <f aca="true" t="shared" si="39" ref="Z81:Z96">SUM(O81-D81)</f>
        <v>0</v>
      </c>
      <c r="AA81" s="11">
        <f aca="true" t="shared" si="40" ref="AA81:AA87">SUM(P81-E81)</f>
        <v>0</v>
      </c>
      <c r="AB81" s="11">
        <f aca="true" t="shared" si="41" ref="AB81:AB96">SUM(Q81-F81)</f>
        <v>0</v>
      </c>
      <c r="AC81" s="11">
        <f aca="true" t="shared" si="42" ref="AC81:AC96">SUM(R81-G81)</f>
        <v>0</v>
      </c>
      <c r="AD81" s="11">
        <f aca="true" t="shared" si="43" ref="AD81:AD96">SUM(S81-H81)</f>
        <v>0</v>
      </c>
      <c r="AE81" s="11">
        <f aca="true" t="shared" si="44" ref="AE81:AE96">SUM(T81-I81)</f>
        <v>0</v>
      </c>
      <c r="AF81" s="11">
        <f aca="true" t="shared" si="45" ref="AF81:AF96">SUM(U81-J81)</f>
        <v>0</v>
      </c>
      <c r="AG81" s="11">
        <f aca="true" t="shared" si="46" ref="AG81:AG96">SUM(V81-K81)</f>
        <v>0</v>
      </c>
    </row>
    <row r="82" spans="1:33" ht="7.5" customHeight="1">
      <c r="A82" s="45"/>
      <c r="B82" s="95"/>
      <c r="C82" s="123"/>
      <c r="D82" s="123"/>
      <c r="E82" s="123"/>
      <c r="F82" s="123"/>
      <c r="G82" s="123"/>
      <c r="H82" s="123"/>
      <c r="I82" s="123"/>
      <c r="J82" s="123"/>
      <c r="K82" s="118"/>
      <c r="L82" s="79"/>
      <c r="M82" s="57"/>
      <c r="N82" s="123"/>
      <c r="O82" s="123"/>
      <c r="P82" s="123"/>
      <c r="Q82" s="123"/>
      <c r="R82" s="123"/>
      <c r="S82" s="123"/>
      <c r="T82" s="123"/>
      <c r="U82" s="123"/>
      <c r="V82" s="118"/>
      <c r="W82" s="45"/>
      <c r="X82" s="57"/>
      <c r="Y82" s="13">
        <f t="shared" si="38"/>
        <v>0</v>
      </c>
      <c r="Z82" s="13">
        <f t="shared" si="39"/>
        <v>0</v>
      </c>
      <c r="AA82" s="13">
        <f t="shared" si="40"/>
        <v>0</v>
      </c>
      <c r="AB82" s="13">
        <f t="shared" si="41"/>
        <v>0</v>
      </c>
      <c r="AC82" s="13">
        <f t="shared" si="42"/>
        <v>0</v>
      </c>
      <c r="AD82" s="13">
        <f t="shared" si="43"/>
        <v>0</v>
      </c>
      <c r="AE82" s="13">
        <f t="shared" si="44"/>
        <v>0</v>
      </c>
      <c r="AF82" s="13">
        <f t="shared" si="45"/>
        <v>0</v>
      </c>
      <c r="AG82" s="13">
        <f t="shared" si="46"/>
        <v>0</v>
      </c>
    </row>
    <row r="83" spans="1:33" ht="14.25">
      <c r="A83" s="44">
        <v>4020100</v>
      </c>
      <c r="B83" s="96" t="s">
        <v>37</v>
      </c>
      <c r="C83" s="119">
        <v>2754144</v>
      </c>
      <c r="D83" s="119">
        <v>712633</v>
      </c>
      <c r="E83" s="119">
        <v>712545</v>
      </c>
      <c r="F83" s="119">
        <v>1045357</v>
      </c>
      <c r="G83" s="119">
        <v>267107</v>
      </c>
      <c r="H83" s="119">
        <v>744860</v>
      </c>
      <c r="I83" s="119">
        <v>263465</v>
      </c>
      <c r="J83" s="119">
        <v>167219</v>
      </c>
      <c r="K83" s="118">
        <f>SUM(C83+D83+E83+F83+G83+H83+I83+J83)</f>
        <v>6667330</v>
      </c>
      <c r="L83" s="78">
        <v>4020100</v>
      </c>
      <c r="M83" s="36" t="s">
        <v>37</v>
      </c>
      <c r="N83" s="119">
        <v>2754144</v>
      </c>
      <c r="O83" s="119">
        <v>712633</v>
      </c>
      <c r="P83" s="119">
        <v>712545</v>
      </c>
      <c r="Q83" s="119">
        <v>1045357</v>
      </c>
      <c r="R83" s="119">
        <v>267107</v>
      </c>
      <c r="S83" s="119">
        <v>744860</v>
      </c>
      <c r="T83" s="119">
        <v>263465</v>
      </c>
      <c r="U83" s="119">
        <v>167219</v>
      </c>
      <c r="V83" s="118">
        <f>SUM(N83+O83+P83+Q83+R83+S83+T83+U83)</f>
        <v>6667330</v>
      </c>
      <c r="W83" s="44">
        <v>4020100</v>
      </c>
      <c r="X83" s="36" t="s">
        <v>37</v>
      </c>
      <c r="Y83" s="13">
        <f t="shared" si="38"/>
        <v>0</v>
      </c>
      <c r="Z83" s="13">
        <f t="shared" si="39"/>
        <v>0</v>
      </c>
      <c r="AA83" s="13">
        <f t="shared" si="40"/>
        <v>0</v>
      </c>
      <c r="AB83" s="13">
        <f t="shared" si="41"/>
        <v>0</v>
      </c>
      <c r="AC83" s="13">
        <f t="shared" si="42"/>
        <v>0</v>
      </c>
      <c r="AD83" s="13">
        <f t="shared" si="43"/>
        <v>0</v>
      </c>
      <c r="AE83" s="13">
        <f t="shared" si="44"/>
        <v>0</v>
      </c>
      <c r="AF83" s="13">
        <f t="shared" si="45"/>
        <v>0</v>
      </c>
      <c r="AG83" s="13">
        <f t="shared" si="46"/>
        <v>0</v>
      </c>
    </row>
    <row r="84" spans="1:33" ht="7.5" customHeight="1">
      <c r="A84" s="45"/>
      <c r="B84" s="95"/>
      <c r="C84" s="123"/>
      <c r="D84" s="123"/>
      <c r="E84" s="123"/>
      <c r="F84" s="123"/>
      <c r="G84" s="123"/>
      <c r="H84" s="123"/>
      <c r="I84" s="123"/>
      <c r="J84" s="123"/>
      <c r="K84" s="118"/>
      <c r="L84" s="79"/>
      <c r="M84" s="57"/>
      <c r="N84" s="123"/>
      <c r="O84" s="123"/>
      <c r="P84" s="123"/>
      <c r="Q84" s="123"/>
      <c r="R84" s="123"/>
      <c r="S84" s="123"/>
      <c r="T84" s="123"/>
      <c r="U84" s="123"/>
      <c r="V84" s="118"/>
      <c r="W84" s="45"/>
      <c r="X84" s="57"/>
      <c r="Y84" s="11">
        <f t="shared" si="38"/>
        <v>0</v>
      </c>
      <c r="Z84" s="11">
        <f t="shared" si="39"/>
        <v>0</v>
      </c>
      <c r="AA84" s="11">
        <f t="shared" si="40"/>
        <v>0</v>
      </c>
      <c r="AB84" s="11">
        <f t="shared" si="41"/>
        <v>0</v>
      </c>
      <c r="AC84" s="11">
        <f t="shared" si="42"/>
        <v>0</v>
      </c>
      <c r="AD84" s="11">
        <f t="shared" si="43"/>
        <v>0</v>
      </c>
      <c r="AE84" s="11">
        <f t="shared" si="44"/>
        <v>0</v>
      </c>
      <c r="AF84" s="11">
        <f t="shared" si="45"/>
        <v>0</v>
      </c>
      <c r="AG84" s="11">
        <f t="shared" si="46"/>
        <v>0</v>
      </c>
    </row>
    <row r="85" spans="1:33" ht="14.25">
      <c r="A85" s="44">
        <v>4040000</v>
      </c>
      <c r="B85" s="96" t="s">
        <v>24</v>
      </c>
      <c r="C85" s="119">
        <v>70718464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8">
        <f>SUM(C85+D85+E85+F85+G85+H85+I85+J85)</f>
        <v>70718464</v>
      </c>
      <c r="L85" s="78">
        <v>4040000</v>
      </c>
      <c r="M85" s="36" t="s">
        <v>24</v>
      </c>
      <c r="N85" s="119">
        <v>70718464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119">
        <v>0</v>
      </c>
      <c r="U85" s="119">
        <v>0</v>
      </c>
      <c r="V85" s="118">
        <f>SUM(N85+O85+P85+Q85+R85+S85+T85+U85)</f>
        <v>70718464</v>
      </c>
      <c r="W85" s="44">
        <v>4040000</v>
      </c>
      <c r="X85" s="36" t="s">
        <v>24</v>
      </c>
      <c r="Y85" s="11">
        <f t="shared" si="38"/>
        <v>0</v>
      </c>
      <c r="Z85" s="11">
        <f t="shared" si="39"/>
        <v>0</v>
      </c>
      <c r="AA85" s="11">
        <f t="shared" si="40"/>
        <v>0</v>
      </c>
      <c r="AB85" s="11">
        <f t="shared" si="41"/>
        <v>0</v>
      </c>
      <c r="AC85" s="11">
        <f t="shared" si="42"/>
        <v>0</v>
      </c>
      <c r="AD85" s="11">
        <f t="shared" si="43"/>
        <v>0</v>
      </c>
      <c r="AE85" s="11">
        <f t="shared" si="44"/>
        <v>0</v>
      </c>
      <c r="AF85" s="11">
        <f t="shared" si="45"/>
        <v>0</v>
      </c>
      <c r="AG85" s="11">
        <f t="shared" si="46"/>
        <v>0</v>
      </c>
    </row>
    <row r="86" spans="1:33" ht="7.5" customHeight="1">
      <c r="A86" s="10"/>
      <c r="B86" s="86"/>
      <c r="C86" s="119"/>
      <c r="D86" s="119"/>
      <c r="E86" s="119"/>
      <c r="F86" s="119"/>
      <c r="G86" s="119"/>
      <c r="H86" s="119"/>
      <c r="I86" s="119"/>
      <c r="J86" s="119"/>
      <c r="K86" s="118"/>
      <c r="L86" s="70"/>
      <c r="M86" s="34"/>
      <c r="N86" s="119"/>
      <c r="O86" s="119"/>
      <c r="P86" s="119"/>
      <c r="Q86" s="119"/>
      <c r="R86" s="119"/>
      <c r="S86" s="119"/>
      <c r="T86" s="119"/>
      <c r="U86" s="119"/>
      <c r="V86" s="118"/>
      <c r="W86" s="10"/>
      <c r="X86" s="34"/>
      <c r="Y86" s="11">
        <f t="shared" si="38"/>
        <v>0</v>
      </c>
      <c r="Z86" s="11">
        <f t="shared" si="39"/>
        <v>0</v>
      </c>
      <c r="AA86" s="11">
        <f t="shared" si="40"/>
        <v>0</v>
      </c>
      <c r="AB86" s="11">
        <f t="shared" si="41"/>
        <v>0</v>
      </c>
      <c r="AC86" s="11">
        <f t="shared" si="42"/>
        <v>0</v>
      </c>
      <c r="AD86" s="11">
        <f t="shared" si="43"/>
        <v>0</v>
      </c>
      <c r="AE86" s="11">
        <f t="shared" si="44"/>
        <v>0</v>
      </c>
      <c r="AF86" s="11">
        <f t="shared" si="45"/>
        <v>0</v>
      </c>
      <c r="AG86" s="11">
        <f t="shared" si="46"/>
        <v>0</v>
      </c>
    </row>
    <row r="87" spans="1:33" ht="14.25">
      <c r="A87" s="10">
        <v>4060000</v>
      </c>
      <c r="B87" s="97" t="s">
        <v>73</v>
      </c>
      <c r="C87" s="119">
        <v>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8">
        <f>SUM(C87+D87+E87+F87+G87+H87+I87+J87)</f>
        <v>0</v>
      </c>
      <c r="L87" s="70">
        <v>4060000</v>
      </c>
      <c r="M87" s="65" t="s">
        <v>73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8">
        <f>SUM(N87+O87+P87+Q87+R87+S87+T87+U87)</f>
        <v>0</v>
      </c>
      <c r="W87" s="10">
        <v>4060000</v>
      </c>
      <c r="X87" s="65" t="s">
        <v>73</v>
      </c>
      <c r="Y87" s="11">
        <f t="shared" si="38"/>
        <v>0</v>
      </c>
      <c r="Z87" s="11">
        <f t="shared" si="39"/>
        <v>0</v>
      </c>
      <c r="AA87" s="11">
        <f t="shared" si="40"/>
        <v>0</v>
      </c>
      <c r="AB87" s="11">
        <f aca="true" t="shared" si="47" ref="AB87:AG87">SUM(Q87-F87)</f>
        <v>0</v>
      </c>
      <c r="AC87" s="11">
        <f t="shared" si="47"/>
        <v>0</v>
      </c>
      <c r="AD87" s="11">
        <f t="shared" si="47"/>
        <v>0</v>
      </c>
      <c r="AE87" s="11">
        <f t="shared" si="47"/>
        <v>0</v>
      </c>
      <c r="AF87" s="11">
        <f t="shared" si="47"/>
        <v>0</v>
      </c>
      <c r="AG87" s="11">
        <f t="shared" si="47"/>
        <v>0</v>
      </c>
    </row>
    <row r="88" spans="1:33" ht="7.5" customHeight="1">
      <c r="A88" s="10"/>
      <c r="B88" s="86"/>
      <c r="C88" s="119"/>
      <c r="D88" s="119"/>
      <c r="E88" s="119"/>
      <c r="F88" s="119"/>
      <c r="G88" s="119"/>
      <c r="H88" s="119"/>
      <c r="I88" s="119"/>
      <c r="J88" s="119"/>
      <c r="K88" s="118"/>
      <c r="L88" s="70"/>
      <c r="M88" s="34"/>
      <c r="N88" s="119"/>
      <c r="O88" s="119"/>
      <c r="P88" s="119"/>
      <c r="Q88" s="119"/>
      <c r="R88" s="119"/>
      <c r="S88" s="119"/>
      <c r="T88" s="119"/>
      <c r="U88" s="119"/>
      <c r="V88" s="118"/>
      <c r="W88" s="10"/>
      <c r="X88" s="34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42.75">
      <c r="A89" s="10">
        <v>4080000</v>
      </c>
      <c r="B89" s="86" t="s">
        <v>72</v>
      </c>
      <c r="C89" s="119">
        <v>517264</v>
      </c>
      <c r="D89" s="119">
        <v>0</v>
      </c>
      <c r="E89" s="119">
        <v>703787</v>
      </c>
      <c r="F89" s="119">
        <v>10124014</v>
      </c>
      <c r="G89" s="119">
        <v>5280025</v>
      </c>
      <c r="H89" s="119">
        <v>12914775</v>
      </c>
      <c r="I89" s="119">
        <v>13275374</v>
      </c>
      <c r="J89" s="119">
        <v>3810107</v>
      </c>
      <c r="K89" s="118">
        <f>SUM(C89+D89+E89+F89+G89+H89+I89+J89)</f>
        <v>46625346</v>
      </c>
      <c r="L89" s="70">
        <v>4080000</v>
      </c>
      <c r="M89" s="34" t="s">
        <v>72</v>
      </c>
      <c r="N89" s="119">
        <v>517264</v>
      </c>
      <c r="O89" s="119">
        <v>0</v>
      </c>
      <c r="P89" s="119">
        <v>703787</v>
      </c>
      <c r="Q89" s="119">
        <v>10124014</v>
      </c>
      <c r="R89" s="119">
        <v>5280025</v>
      </c>
      <c r="S89" s="119">
        <v>12914775</v>
      </c>
      <c r="T89" s="119">
        <v>13275374</v>
      </c>
      <c r="U89" s="119">
        <v>3810107</v>
      </c>
      <c r="V89" s="118">
        <f>SUM(N89+O89+P89+Q89+R89+S89+T89+U89)</f>
        <v>46625346</v>
      </c>
      <c r="W89" s="10">
        <v>4080000</v>
      </c>
      <c r="X89" s="34" t="s">
        <v>72</v>
      </c>
      <c r="Y89" s="11">
        <f t="shared" si="38"/>
        <v>0</v>
      </c>
      <c r="Z89" s="11">
        <f t="shared" si="39"/>
        <v>0</v>
      </c>
      <c r="AA89" s="11">
        <f aca="true" t="shared" si="48" ref="AA89:AA96">SUM(P89-E89)</f>
        <v>0</v>
      </c>
      <c r="AB89" s="11">
        <f t="shared" si="41"/>
        <v>0</v>
      </c>
      <c r="AC89" s="11">
        <f t="shared" si="42"/>
        <v>0</v>
      </c>
      <c r="AD89" s="11">
        <f t="shared" si="43"/>
        <v>0</v>
      </c>
      <c r="AE89" s="11">
        <f t="shared" si="44"/>
        <v>0</v>
      </c>
      <c r="AF89" s="11">
        <f t="shared" si="45"/>
        <v>0</v>
      </c>
      <c r="AG89" s="11">
        <f t="shared" si="46"/>
        <v>0</v>
      </c>
    </row>
    <row r="90" spans="1:33" ht="7.5" customHeight="1">
      <c r="A90" s="46"/>
      <c r="B90" s="98"/>
      <c r="C90" s="119"/>
      <c r="D90" s="119"/>
      <c r="E90" s="119"/>
      <c r="F90" s="119"/>
      <c r="G90" s="119"/>
      <c r="H90" s="119"/>
      <c r="I90" s="119"/>
      <c r="J90" s="119"/>
      <c r="K90" s="118"/>
      <c r="L90" s="82"/>
      <c r="M90" s="58"/>
      <c r="N90" s="119"/>
      <c r="O90" s="119"/>
      <c r="P90" s="119"/>
      <c r="Q90" s="119"/>
      <c r="R90" s="119"/>
      <c r="S90" s="119"/>
      <c r="T90" s="119"/>
      <c r="U90" s="119"/>
      <c r="V90" s="118"/>
      <c r="W90" s="46"/>
      <c r="X90" s="58"/>
      <c r="Y90" s="11">
        <f t="shared" si="38"/>
        <v>0</v>
      </c>
      <c r="Z90" s="11">
        <f t="shared" si="39"/>
        <v>0</v>
      </c>
      <c r="AA90" s="11">
        <f t="shared" si="48"/>
        <v>0</v>
      </c>
      <c r="AB90" s="11">
        <f t="shared" si="41"/>
        <v>0</v>
      </c>
      <c r="AC90" s="11">
        <f t="shared" si="42"/>
        <v>0</v>
      </c>
      <c r="AD90" s="11">
        <f t="shared" si="43"/>
        <v>0</v>
      </c>
      <c r="AE90" s="11">
        <f t="shared" si="44"/>
        <v>0</v>
      </c>
      <c r="AF90" s="11">
        <f t="shared" si="45"/>
        <v>0</v>
      </c>
      <c r="AG90" s="11">
        <f t="shared" si="46"/>
        <v>0</v>
      </c>
    </row>
    <row r="91" spans="1:33" ht="14.25">
      <c r="A91" s="44">
        <v>4100000</v>
      </c>
      <c r="B91" s="96" t="s">
        <v>68</v>
      </c>
      <c r="C91" s="119">
        <f>150587604+273750</f>
        <v>150861354</v>
      </c>
      <c r="D91" s="119">
        <v>3032035</v>
      </c>
      <c r="E91" s="119">
        <v>29952396</v>
      </c>
      <c r="F91" s="119">
        <v>39168110</v>
      </c>
      <c r="G91" s="119">
        <v>5833054</v>
      </c>
      <c r="H91" s="119">
        <v>4472378</v>
      </c>
      <c r="I91" s="119">
        <v>1394212</v>
      </c>
      <c r="J91" s="119">
        <v>26068979</v>
      </c>
      <c r="K91" s="118">
        <f>SUM(C91+D91+E91+F91+G91+H91+I91+J91)</f>
        <v>260782518</v>
      </c>
      <c r="L91" s="78">
        <v>4100000</v>
      </c>
      <c r="M91" s="36" t="s">
        <v>68</v>
      </c>
      <c r="N91" s="119">
        <f>150587604+273750</f>
        <v>150861354</v>
      </c>
      <c r="O91" s="119">
        <v>3032035</v>
      </c>
      <c r="P91" s="119">
        <v>29952396</v>
      </c>
      <c r="Q91" s="119">
        <v>39168110</v>
      </c>
      <c r="R91" s="119">
        <v>5833054</v>
      </c>
      <c r="S91" s="119">
        <v>4472378</v>
      </c>
      <c r="T91" s="119">
        <v>1394212</v>
      </c>
      <c r="U91" s="119">
        <v>26068979</v>
      </c>
      <c r="V91" s="118">
        <f>SUM(N91+O91+P91+Q91+R91+S91+T91+U91)</f>
        <v>260782518</v>
      </c>
      <c r="W91" s="44">
        <v>4100000</v>
      </c>
      <c r="X91" s="36" t="s">
        <v>68</v>
      </c>
      <c r="Y91" s="11">
        <f t="shared" si="38"/>
        <v>0</v>
      </c>
      <c r="Z91" s="11">
        <f t="shared" si="39"/>
        <v>0</v>
      </c>
      <c r="AA91" s="11">
        <f t="shared" si="48"/>
        <v>0</v>
      </c>
      <c r="AB91" s="11">
        <f t="shared" si="41"/>
        <v>0</v>
      </c>
      <c r="AC91" s="11">
        <f t="shared" si="42"/>
        <v>0</v>
      </c>
      <c r="AD91" s="11">
        <f t="shared" si="43"/>
        <v>0</v>
      </c>
      <c r="AE91" s="11">
        <f t="shared" si="44"/>
        <v>0</v>
      </c>
      <c r="AF91" s="11">
        <f t="shared" si="45"/>
        <v>0</v>
      </c>
      <c r="AG91" s="11">
        <f t="shared" si="46"/>
        <v>0</v>
      </c>
    </row>
    <row r="92" spans="1:33" ht="7.5" customHeight="1">
      <c r="A92" s="49"/>
      <c r="B92" s="92"/>
      <c r="C92" s="144"/>
      <c r="D92" s="144"/>
      <c r="E92" s="144"/>
      <c r="F92" s="144"/>
      <c r="G92" s="144"/>
      <c r="H92" s="144"/>
      <c r="I92" s="144"/>
      <c r="J92" s="144"/>
      <c r="K92" s="118"/>
      <c r="L92" s="67"/>
      <c r="M92" s="59"/>
      <c r="N92" s="144"/>
      <c r="O92" s="144"/>
      <c r="P92" s="144"/>
      <c r="Q92" s="144"/>
      <c r="R92" s="144"/>
      <c r="S92" s="144"/>
      <c r="T92" s="144"/>
      <c r="U92" s="144"/>
      <c r="V92" s="118"/>
      <c r="W92" s="49"/>
      <c r="X92" s="59"/>
      <c r="Y92" s="11">
        <f t="shared" si="38"/>
        <v>0</v>
      </c>
      <c r="Z92" s="11">
        <f t="shared" si="39"/>
        <v>0</v>
      </c>
      <c r="AA92" s="11">
        <f t="shared" si="48"/>
        <v>0</v>
      </c>
      <c r="AB92" s="11">
        <f t="shared" si="41"/>
        <v>0</v>
      </c>
      <c r="AC92" s="11">
        <f t="shared" si="42"/>
        <v>0</v>
      </c>
      <c r="AD92" s="11">
        <f t="shared" si="43"/>
        <v>0</v>
      </c>
      <c r="AE92" s="11">
        <f t="shared" si="44"/>
        <v>0</v>
      </c>
      <c r="AF92" s="11">
        <f t="shared" si="45"/>
        <v>0</v>
      </c>
      <c r="AG92" s="11">
        <f t="shared" si="46"/>
        <v>0</v>
      </c>
    </row>
    <row r="93" spans="1:33" ht="14.25" customHeight="1">
      <c r="A93" s="103">
        <v>4110000</v>
      </c>
      <c r="B93" s="99" t="s">
        <v>77</v>
      </c>
      <c r="C93" s="119">
        <v>14032229.999999998</v>
      </c>
      <c r="D93" s="119">
        <v>0</v>
      </c>
      <c r="E93" s="119">
        <v>2661285</v>
      </c>
      <c r="F93" s="119">
        <v>3870960</v>
      </c>
      <c r="G93" s="119">
        <v>483870</v>
      </c>
      <c r="H93" s="119">
        <v>241935</v>
      </c>
      <c r="I93" s="119">
        <v>0</v>
      </c>
      <c r="J93" s="119">
        <v>2903220</v>
      </c>
      <c r="K93" s="118">
        <f>SUM(C93+D93+E93+F93+G93+H93+I93+J93)</f>
        <v>24193500</v>
      </c>
      <c r="L93" s="103">
        <v>4110000</v>
      </c>
      <c r="M93" s="99" t="s">
        <v>77</v>
      </c>
      <c r="N93" s="119">
        <v>14032229.999999998</v>
      </c>
      <c r="O93" s="119">
        <v>0</v>
      </c>
      <c r="P93" s="119">
        <v>2661285</v>
      </c>
      <c r="Q93" s="119">
        <v>3870960</v>
      </c>
      <c r="R93" s="119">
        <v>483870</v>
      </c>
      <c r="S93" s="119">
        <v>241935</v>
      </c>
      <c r="T93" s="119">
        <v>0</v>
      </c>
      <c r="U93" s="119">
        <v>2903220</v>
      </c>
      <c r="V93" s="118">
        <f>SUM(N93+O93+P93+Q93+R93+S93+T93+U93)</f>
        <v>24193500</v>
      </c>
      <c r="W93" s="103">
        <v>4110000</v>
      </c>
      <c r="X93" s="99" t="s">
        <v>77</v>
      </c>
      <c r="Y93" s="11">
        <f t="shared" si="38"/>
        <v>0</v>
      </c>
      <c r="Z93" s="11">
        <f t="shared" si="39"/>
        <v>0</v>
      </c>
      <c r="AA93" s="11">
        <f t="shared" si="48"/>
        <v>0</v>
      </c>
      <c r="AB93" s="11">
        <f t="shared" si="41"/>
        <v>0</v>
      </c>
      <c r="AC93" s="11">
        <f t="shared" si="42"/>
        <v>0</v>
      </c>
      <c r="AD93" s="11">
        <f t="shared" si="43"/>
        <v>0</v>
      </c>
      <c r="AE93" s="11">
        <f t="shared" si="44"/>
        <v>0</v>
      </c>
      <c r="AF93" s="11">
        <f t="shared" si="45"/>
        <v>0</v>
      </c>
      <c r="AG93" s="11">
        <f t="shared" si="46"/>
        <v>0</v>
      </c>
    </row>
    <row r="94" spans="1:33" ht="7.5" customHeight="1" thickBot="1">
      <c r="A94" s="49"/>
      <c r="B94" s="92"/>
      <c r="C94" s="144"/>
      <c r="D94" s="144"/>
      <c r="E94" s="144"/>
      <c r="F94" s="144"/>
      <c r="G94" s="144"/>
      <c r="H94" s="144"/>
      <c r="I94" s="144"/>
      <c r="J94" s="144"/>
      <c r="K94" s="134"/>
      <c r="L94" s="67"/>
      <c r="M94" s="59"/>
      <c r="N94" s="144"/>
      <c r="O94" s="144"/>
      <c r="P94" s="144"/>
      <c r="Q94" s="144"/>
      <c r="R94" s="144"/>
      <c r="S94" s="144"/>
      <c r="T94" s="144"/>
      <c r="U94" s="144"/>
      <c r="V94" s="134"/>
      <c r="W94" s="49"/>
      <c r="X94" s="5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30.75" thickBot="1">
      <c r="A95" s="47">
        <v>5000000</v>
      </c>
      <c r="B95" s="100" t="s">
        <v>32</v>
      </c>
      <c r="C95" s="126">
        <f>124267953+567000+819400</f>
        <v>125654353</v>
      </c>
      <c r="D95" s="126">
        <v>3011893</v>
      </c>
      <c r="E95" s="126">
        <v>33669566</v>
      </c>
      <c r="F95" s="126">
        <v>16596598</v>
      </c>
      <c r="G95" s="126">
        <v>7265955</v>
      </c>
      <c r="H95" s="126">
        <v>5744133</v>
      </c>
      <c r="I95" s="126">
        <v>13497802</v>
      </c>
      <c r="J95" s="126">
        <v>2780207</v>
      </c>
      <c r="K95" s="116">
        <f>SUM(C95+D95+E95+F95+G95+H95+I95+J95)</f>
        <v>208220507</v>
      </c>
      <c r="L95" s="80">
        <v>5000000</v>
      </c>
      <c r="M95" s="60" t="s">
        <v>32</v>
      </c>
      <c r="N95" s="126">
        <f>124267953+567000+819400</f>
        <v>125654353</v>
      </c>
      <c r="O95" s="126">
        <v>3011893</v>
      </c>
      <c r="P95" s="126">
        <v>33669566</v>
      </c>
      <c r="Q95" s="126">
        <v>16596598</v>
      </c>
      <c r="R95" s="126">
        <v>7265955</v>
      </c>
      <c r="S95" s="126">
        <v>5744133</v>
      </c>
      <c r="T95" s="126">
        <v>13497802</v>
      </c>
      <c r="U95" s="126">
        <v>2780207</v>
      </c>
      <c r="V95" s="116">
        <f>SUM(N95+O95+P95+Q95+R95+S95+T95+U95)</f>
        <v>208220507</v>
      </c>
      <c r="W95" s="47">
        <v>5000000</v>
      </c>
      <c r="X95" s="60" t="s">
        <v>32</v>
      </c>
      <c r="Y95" s="8">
        <f t="shared" si="38"/>
        <v>0</v>
      </c>
      <c r="Z95" s="8">
        <f t="shared" si="39"/>
        <v>0</v>
      </c>
      <c r="AA95" s="8">
        <f t="shared" si="48"/>
        <v>0</v>
      </c>
      <c r="AB95" s="8">
        <f t="shared" si="41"/>
        <v>0</v>
      </c>
      <c r="AC95" s="8">
        <f t="shared" si="42"/>
        <v>0</v>
      </c>
      <c r="AD95" s="8">
        <f t="shared" si="43"/>
        <v>0</v>
      </c>
      <c r="AE95" s="8">
        <f t="shared" si="44"/>
        <v>0</v>
      </c>
      <c r="AF95" s="8">
        <f t="shared" si="45"/>
        <v>0</v>
      </c>
      <c r="AG95" s="8">
        <f t="shared" si="46"/>
        <v>0</v>
      </c>
    </row>
    <row r="96" spans="1:33" ht="15.75" thickBot="1">
      <c r="A96" s="50"/>
      <c r="B96" s="101" t="s">
        <v>69</v>
      </c>
      <c r="C96" s="126">
        <f>SUM(C20+C55++C79+C95+C75)</f>
        <v>1138809710.59</v>
      </c>
      <c r="D96" s="126">
        <f aca="true" t="shared" si="49" ref="D96:J96">SUM(D20+D55++D79+D95+D75)</f>
        <v>161507670</v>
      </c>
      <c r="E96" s="126">
        <f t="shared" si="49"/>
        <v>160565294</v>
      </c>
      <c r="F96" s="126">
        <f t="shared" si="49"/>
        <v>235004361</v>
      </c>
      <c r="G96" s="126">
        <f t="shared" si="49"/>
        <v>39854002</v>
      </c>
      <c r="H96" s="126">
        <f t="shared" si="49"/>
        <v>43487331</v>
      </c>
      <c r="I96" s="126">
        <f t="shared" si="49"/>
        <v>37963191</v>
      </c>
      <c r="J96" s="126">
        <f t="shared" si="49"/>
        <v>52547318</v>
      </c>
      <c r="K96" s="126">
        <f>SUM(K20+K55++K79+K95+K75)</f>
        <v>1869738877.59</v>
      </c>
      <c r="L96" s="83"/>
      <c r="M96" s="61" t="s">
        <v>69</v>
      </c>
      <c r="N96" s="126">
        <f>SUM(N20+N55++N79+N95+N75)</f>
        <v>1140968695.59</v>
      </c>
      <c r="O96" s="126">
        <f aca="true" t="shared" si="50" ref="O96:U96">SUM(O20+O55++O79+O95+O75)</f>
        <v>161507670</v>
      </c>
      <c r="P96" s="126">
        <f t="shared" si="50"/>
        <v>161101564</v>
      </c>
      <c r="Q96" s="126">
        <f t="shared" si="50"/>
        <v>235852731</v>
      </c>
      <c r="R96" s="126">
        <f t="shared" si="50"/>
        <v>40340327</v>
      </c>
      <c r="S96" s="126">
        <f t="shared" si="50"/>
        <v>43487331</v>
      </c>
      <c r="T96" s="126">
        <f t="shared" si="50"/>
        <v>37963191</v>
      </c>
      <c r="U96" s="126">
        <f t="shared" si="50"/>
        <v>52547318</v>
      </c>
      <c r="V96" s="126">
        <f>SUM(V20+V55++V79+V95+V75)</f>
        <v>1873768827.59</v>
      </c>
      <c r="W96" s="50"/>
      <c r="X96" s="61" t="s">
        <v>69</v>
      </c>
      <c r="Y96" s="8">
        <f t="shared" si="38"/>
        <v>2158985</v>
      </c>
      <c r="Z96" s="8">
        <f t="shared" si="39"/>
        <v>0</v>
      </c>
      <c r="AA96" s="8">
        <f t="shared" si="48"/>
        <v>536270</v>
      </c>
      <c r="AB96" s="8">
        <f t="shared" si="41"/>
        <v>848370</v>
      </c>
      <c r="AC96" s="8">
        <f t="shared" si="42"/>
        <v>486325</v>
      </c>
      <c r="AD96" s="8">
        <f t="shared" si="43"/>
        <v>0</v>
      </c>
      <c r="AE96" s="8">
        <f t="shared" si="44"/>
        <v>0</v>
      </c>
      <c r="AF96" s="8">
        <f t="shared" si="45"/>
        <v>0</v>
      </c>
      <c r="AG96" s="8">
        <f t="shared" si="46"/>
        <v>4029950</v>
      </c>
    </row>
    <row r="97" spans="1:11" ht="12.75" customHeight="1">
      <c r="A97" s="2"/>
      <c r="B97" s="20"/>
      <c r="C97" s="2"/>
      <c r="D97" s="2"/>
      <c r="E97" s="2"/>
      <c r="F97" s="2"/>
      <c r="G97" s="2"/>
      <c r="H97" s="2"/>
      <c r="I97" s="2"/>
      <c r="J97" s="2"/>
      <c r="K97" s="2"/>
    </row>
    <row r="98" spans="1:11" s="63" customFormat="1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33" ht="12.75" customHeight="1">
      <c r="A99" s="21"/>
      <c r="B99" s="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1:33" ht="12.75" customHeight="1">
      <c r="A100" s="21"/>
      <c r="B100" s="4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</row>
    <row r="101" spans="1:11" ht="12.75" customHeight="1">
      <c r="A101" s="2"/>
      <c r="B101" s="20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0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0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0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0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0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0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0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0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0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0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0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0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"/>
      <c r="B114" s="20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>
      <c r="A115" s="2"/>
      <c r="B115" s="20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0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0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1"/>
      <c r="B118" s="4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2.75" customHeight="1">
      <c r="A119" s="2"/>
      <c r="B119" s="20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0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0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0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0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0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0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0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0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"/>
      <c r="B128" s="20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>
      <c r="A129" s="2"/>
      <c r="B129" s="20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0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0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1"/>
      <c r="B132" s="4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12.75" customHeight="1">
      <c r="A133" s="2"/>
      <c r="B133" s="20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0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0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0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"/>
      <c r="B137" s="20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>
      <c r="A138" s="2"/>
      <c r="B138" s="20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0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0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1"/>
      <c r="B141" s="4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 customHeight="1">
      <c r="A142" s="21"/>
      <c r="B142" s="4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 customHeight="1">
      <c r="A143" s="21"/>
      <c r="B143" s="4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 customHeight="1">
      <c r="A144" s="2"/>
      <c r="B144" s="20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0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0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0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0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0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0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0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0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0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0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0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0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0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0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0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0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0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0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0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0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0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0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0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0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0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0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"/>
      <c r="B171" s="20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>
      <c r="A172" s="2"/>
      <c r="B172" s="20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0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0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1"/>
      <c r="B175" s="4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 customHeight="1">
      <c r="A176" s="2"/>
      <c r="B176" s="20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0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0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0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0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0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0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0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0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0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0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0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0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0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0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0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0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20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0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0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0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4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2.75" customHeight="1">
      <c r="A198" s="2"/>
      <c r="B198" s="4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2.75" customHeight="1">
      <c r="A199" s="2"/>
      <c r="B199" s="20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0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0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0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0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0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0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0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0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0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0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0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0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0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0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0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20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>
      <c r="A216" s="2"/>
      <c r="B216" s="20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>
      <c r="A217" s="2"/>
      <c r="B217" s="20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0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>
      <c r="A219" s="2"/>
      <c r="B219" s="4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2.75" customHeight="1">
      <c r="A220" s="2"/>
      <c r="B220" s="4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 customHeight="1">
      <c r="A221" s="2"/>
      <c r="B221" s="4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2.75" customHeight="1">
      <c r="A222" s="2"/>
      <c r="B222" s="4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 customHeight="1">
      <c r="A223" s="2"/>
      <c r="B223" s="20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"/>
      <c r="B224" s="20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>
      <c r="A225" s="2"/>
      <c r="B225" s="20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>
      <c r="A226" s="2"/>
      <c r="B226" s="20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>
      <c r="A227" s="2"/>
      <c r="B227" s="20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1"/>
      <c r="B228" s="4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2.75" customHeight="1">
      <c r="A229" s="2"/>
      <c r="B229" s="4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2.75" customHeight="1">
      <c r="A230" s="2"/>
      <c r="B230" s="4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12.75" customHeight="1">
      <c r="A231" s="2"/>
      <c r="B231" s="20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>
      <c r="A232" s="2"/>
      <c r="B232" s="20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>
      <c r="A233" s="2"/>
      <c r="B233" s="20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0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>
      <c r="A235" s="2"/>
      <c r="B235" s="4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2"/>
      <c r="B236" s="4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2"/>
      <c r="B237" s="20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>
      <c r="A238" s="2"/>
      <c r="B238" s="24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 customHeight="1">
      <c r="A239" s="2"/>
      <c r="B239" s="24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 customHeight="1">
      <c r="A240" s="2"/>
      <c r="B240" s="24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 customHeight="1">
      <c r="A241" s="2"/>
      <c r="B241" s="24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 customHeight="1">
      <c r="A242" s="2"/>
      <c r="B242" s="4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12.75" customHeight="1">
      <c r="A243" s="2"/>
      <c r="B243" s="26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 customHeight="1">
      <c r="A244" s="2"/>
      <c r="B244" s="28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 customHeight="1">
      <c r="A245" s="2"/>
      <c r="B245" s="4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2.75" customHeight="1">
      <c r="A246" s="2"/>
      <c r="B246" s="4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2.75" customHeight="1">
      <c r="A247" s="2"/>
      <c r="B247" s="4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2.75" customHeight="1">
      <c r="A248" s="21"/>
      <c r="B248" s="4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 customHeight="1">
      <c r="A249" s="21"/>
      <c r="B249" s="20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0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0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0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0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"/>
      <c r="B254" s="20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>
      <c r="A255" s="2"/>
      <c r="B255" s="20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>
      <c r="A256" s="2"/>
      <c r="B256" s="20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0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1"/>
      <c r="B258" s="4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 customHeight="1">
      <c r="A259" s="21"/>
      <c r="B259" s="4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 customHeight="1">
      <c r="A260" s="2"/>
      <c r="B260" s="20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>
      <c r="A261" s="2"/>
      <c r="B261" s="20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>
      <c r="A262" s="2"/>
      <c r="B262" s="20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>
      <c r="A263" s="21"/>
      <c r="B263" s="4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 customHeight="1">
      <c r="A264" s="21"/>
      <c r="B264" s="4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2.75" customHeight="1">
      <c r="A265" s="21"/>
      <c r="B265" s="4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2.75" customHeight="1">
      <c r="A266" s="21"/>
      <c r="B266" s="4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2.75" customHeight="1">
      <c r="A267" s="2"/>
      <c r="B267" s="4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 customHeight="1">
      <c r="A268" s="2"/>
      <c r="B268" s="20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>
      <c r="A269" s="21"/>
      <c r="B269" s="4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12.75" customHeight="1">
      <c r="A270" s="2"/>
      <c r="B270" s="20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>
      <c r="A271" s="2"/>
      <c r="B271" s="20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>
      <c r="A272" s="2"/>
      <c r="B272" s="20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>
      <c r="A273" s="2"/>
      <c r="B273" s="20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>
      <c r="A274" s="2"/>
      <c r="B274" s="20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>
      <c r="A275" s="2"/>
      <c r="B275" s="20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>
      <c r="A276" s="2"/>
      <c r="B276" s="20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>
      <c r="A277" s="2"/>
      <c r="B277" s="20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>
      <c r="A278" s="2"/>
      <c r="B278" s="20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>
      <c r="A279" s="2"/>
      <c r="B279" s="20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>
      <c r="A280" s="2"/>
      <c r="B280" s="20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>
      <c r="A281" s="2"/>
      <c r="B281" s="20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>
      <c r="A282" s="2"/>
      <c r="B282" s="20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>
      <c r="A283" s="2"/>
      <c r="B283" s="20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>
      <c r="A284" s="2"/>
      <c r="B284" s="20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>
      <c r="A285" s="2"/>
      <c r="B285" s="20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>
      <c r="A286" s="2"/>
      <c r="B286" s="20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>
      <c r="A287" s="2"/>
      <c r="B287" s="20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>
      <c r="A288" s="21"/>
      <c r="B288" s="4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12.75" customHeight="1">
      <c r="A289" s="2"/>
      <c r="B289" s="20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>
      <c r="A290" s="2"/>
      <c r="B290" s="20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>
      <c r="A291" s="2"/>
      <c r="B291" s="24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.75" customHeight="1">
      <c r="A292" s="2"/>
      <c r="B292" s="20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>
      <c r="A293" s="2"/>
      <c r="B293" s="20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>
      <c r="A294" s="2"/>
      <c r="B294" s="20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>
      <c r="A295" s="2"/>
      <c r="B295" s="20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>
      <c r="A296" s="2"/>
      <c r="B296" s="20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>
      <c r="A297" s="2"/>
      <c r="B297" s="20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>
      <c r="A298" s="2"/>
      <c r="B298" s="20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>
      <c r="A299" s="2"/>
      <c r="B299" s="20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>
      <c r="A300" s="21"/>
      <c r="B300" s="4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2.75" customHeight="1">
      <c r="A301" s="2"/>
      <c r="B301" s="20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>
      <c r="A302" s="2"/>
      <c r="B302" s="20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>
      <c r="A303" s="2"/>
      <c r="B303" s="20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>
      <c r="A304" s="21"/>
      <c r="B304" s="4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2.75" customHeight="1">
      <c r="A305" s="21"/>
      <c r="B305" s="4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 customHeight="1">
      <c r="A306" s="2"/>
      <c r="B306" s="20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1"/>
      <c r="B307" s="4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12.75" customHeight="1">
      <c r="A308" s="2"/>
      <c r="B308" s="20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20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>
      <c r="A310" s="2"/>
      <c r="B310" s="20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>
      <c r="A311" s="2"/>
      <c r="B311" s="20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>
      <c r="A312" s="2"/>
      <c r="B312" s="20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>
      <c r="A313" s="2"/>
      <c r="B313" s="20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>
      <c r="A314" s="2"/>
      <c r="B314" s="20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>
      <c r="A315" s="2"/>
      <c r="B315" s="20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>
      <c r="A316" s="2"/>
      <c r="B316" s="20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>
      <c r="A317" s="2"/>
      <c r="B317" s="20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>
      <c r="A318" s="2"/>
      <c r="B318" s="20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>
      <c r="A319" s="2"/>
      <c r="B319" s="20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>
      <c r="A320" s="2"/>
      <c r="B320" s="20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>
      <c r="A321" s="2"/>
      <c r="B321" s="20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>
      <c r="A322" s="2"/>
      <c r="B322" s="20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>
      <c r="A323" s="2"/>
      <c r="B323" s="20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>
      <c r="A324" s="2"/>
      <c r="B324" s="20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>
      <c r="A325" s="2"/>
      <c r="B325" s="20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>
      <c r="A326" s="2"/>
      <c r="B326" s="20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>
      <c r="A327" s="2"/>
      <c r="B327" s="20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>
      <c r="A328" s="2"/>
      <c r="B328" s="20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>
      <c r="A329" s="2"/>
      <c r="B329" s="20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>
      <c r="A330" s="2"/>
      <c r="B330" s="20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>
      <c r="A331" s="2"/>
      <c r="B331" s="20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>
      <c r="A332" s="2"/>
      <c r="B332" s="20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>
      <c r="A333" s="2"/>
      <c r="B333" s="20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>
      <c r="A334" s="2"/>
      <c r="B334" s="20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>
      <c r="A335" s="2"/>
      <c r="B335" s="20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>
      <c r="A336" s="2"/>
      <c r="B336" s="20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>
      <c r="A337" s="2"/>
      <c r="B337" s="20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>
      <c r="A338" s="2"/>
      <c r="B338" s="20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>
      <c r="A339" s="2"/>
      <c r="B339" s="20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>
      <c r="A340" s="2"/>
      <c r="B340" s="20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>
      <c r="A341" s="21"/>
      <c r="B341" s="4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 customHeight="1">
      <c r="A342" s="2"/>
      <c r="B342" s="20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>
      <c r="A343" s="2"/>
      <c r="B343" s="20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>
      <c r="A344" s="2"/>
      <c r="B344" s="20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>
      <c r="A345" s="2"/>
      <c r="B345" s="20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>
      <c r="A346" s="2"/>
      <c r="B346" s="20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>
      <c r="A347" s="21"/>
      <c r="B347" s="4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 customHeight="1">
      <c r="A348" s="2"/>
      <c r="B348" s="20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>
      <c r="A349" s="2"/>
      <c r="B349" s="4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12.75" customHeight="1">
      <c r="A350" s="2"/>
      <c r="B350" s="4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12.75" customHeight="1">
      <c r="A351" s="2"/>
      <c r="B351" s="4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12.75" customHeight="1">
      <c r="A352" s="2"/>
      <c r="B352" s="4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12.75" customHeight="1">
      <c r="A353" s="2"/>
      <c r="B353" s="4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12.75" customHeight="1">
      <c r="A354" s="2"/>
      <c r="B354" s="4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2.75" customHeight="1">
      <c r="A355" s="2"/>
      <c r="B355" s="4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 customHeight="1">
      <c r="A356" s="2"/>
      <c r="B356" s="4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 customHeight="1">
      <c r="A357" s="2"/>
      <c r="B357" s="4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 customHeight="1">
      <c r="A358" s="21"/>
      <c r="B358" s="4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 customHeight="1">
      <c r="A359" s="2"/>
      <c r="B359" s="4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 customHeight="1">
      <c r="A360" s="2"/>
      <c r="B360" s="4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12.75" customHeight="1">
      <c r="A361" s="2"/>
      <c r="B361" s="4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 customHeight="1">
      <c r="A362" s="2"/>
      <c r="B362" s="4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 customHeight="1">
      <c r="A363" s="2"/>
      <c r="B363" s="4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 customHeight="1">
      <c r="A364" s="2"/>
      <c r="B364" s="4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 customHeight="1">
      <c r="A365" s="2"/>
      <c r="B365" s="2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ht="12.75" customHeight="1">
      <c r="A366" s="2"/>
      <c r="B366" s="2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ht="12.75" customHeight="1">
      <c r="A367" s="2"/>
      <c r="B367" s="2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ht="12.75" customHeight="1">
      <c r="A368" s="2"/>
      <c r="B368" s="2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ht="12.75" customHeight="1">
      <c r="A369" s="2"/>
      <c r="B369" s="2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ht="12.75" customHeight="1">
      <c r="A370" s="2"/>
      <c r="B370" s="2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ht="12.75" customHeight="1">
      <c r="A371" s="2"/>
      <c r="B371" s="4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 customHeight="1">
      <c r="A372" s="2"/>
      <c r="B372" s="4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 customHeight="1">
      <c r="A373" s="2"/>
      <c r="B373" s="4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 customHeight="1">
      <c r="A374" s="2"/>
      <c r="B374" s="4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 customHeight="1">
      <c r="A375" s="2"/>
      <c r="B375" s="4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 customHeight="1">
      <c r="A376" s="2"/>
      <c r="B376" s="20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>
      <c r="A377" s="2"/>
      <c r="B377" s="20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>
      <c r="A378" s="2"/>
      <c r="B378" s="4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12.75" customHeight="1">
      <c r="A379" s="2"/>
      <c r="B379" s="20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>
      <c r="A380" s="2"/>
      <c r="B380" s="20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>
      <c r="A381" s="2"/>
      <c r="B381" s="20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>
      <c r="A382" s="2"/>
      <c r="B382" s="4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>
      <c r="A383" s="2"/>
      <c r="B383" s="4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>
      <c r="A384" s="2"/>
      <c r="B384" s="20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>
      <c r="A385" s="2"/>
      <c r="B385" s="24"/>
      <c r="C385" s="25"/>
      <c r="D385" s="25"/>
      <c r="E385" s="25"/>
      <c r="F385" s="25"/>
      <c r="G385" s="25"/>
      <c r="H385" s="25"/>
      <c r="I385" s="25"/>
      <c r="J385" s="25"/>
      <c r="K385" s="25"/>
    </row>
    <row r="386" spans="1:11" ht="12.75" customHeight="1">
      <c r="A386" s="2"/>
      <c r="B386" s="24"/>
      <c r="C386" s="25"/>
      <c r="D386" s="25"/>
      <c r="E386" s="25"/>
      <c r="F386" s="25"/>
      <c r="G386" s="25"/>
      <c r="H386" s="25"/>
      <c r="I386" s="25"/>
      <c r="J386" s="25"/>
      <c r="K386" s="25"/>
    </row>
    <row r="387" spans="1:11" ht="12.75" customHeight="1">
      <c r="A387" s="2"/>
      <c r="B387" s="24"/>
      <c r="C387" s="25"/>
      <c r="D387" s="25"/>
      <c r="E387" s="25"/>
      <c r="F387" s="25"/>
      <c r="G387" s="25"/>
      <c r="H387" s="25"/>
      <c r="I387" s="25"/>
      <c r="J387" s="25"/>
      <c r="K387" s="25"/>
    </row>
    <row r="388" spans="1:11" ht="12.75" customHeight="1">
      <c r="A388" s="2"/>
      <c r="B388" s="24"/>
      <c r="C388" s="25"/>
      <c r="D388" s="25"/>
      <c r="E388" s="25"/>
      <c r="F388" s="25"/>
      <c r="G388" s="25"/>
      <c r="H388" s="25"/>
      <c r="I388" s="25"/>
      <c r="J388" s="25"/>
      <c r="K388" s="25"/>
    </row>
    <row r="389" spans="1:11" ht="12.75" customHeight="1">
      <c r="A389" s="2"/>
      <c r="B389" s="4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12.75" customHeight="1">
      <c r="A390" s="2"/>
      <c r="B390" s="26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ht="12.75" customHeight="1">
      <c r="A391" s="2"/>
      <c r="B391" s="28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ht="12.75" customHeight="1">
      <c r="A392" s="2"/>
      <c r="B392" s="4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 customHeight="1">
      <c r="A393" s="2"/>
      <c r="B393" s="20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>
      <c r="A394" s="2"/>
      <c r="B394" s="20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>
      <c r="A395" s="2"/>
      <c r="B395" s="20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>
      <c r="A396" s="2"/>
      <c r="B396" s="20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>
      <c r="A397" s="2"/>
      <c r="B397" s="20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>
      <c r="A398" s="2"/>
      <c r="B398" s="20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>
      <c r="A399" s="2"/>
      <c r="B399" s="20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>
      <c r="A400" s="2"/>
      <c r="B400" s="20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>
      <c r="A401" s="2"/>
      <c r="B401" s="20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>
      <c r="A402" s="2"/>
      <c r="B402" s="20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>
      <c r="A403" s="2"/>
      <c r="B403" s="20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>
      <c r="A404" s="2"/>
      <c r="B404" s="20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>
      <c r="A405" s="2"/>
      <c r="B405" s="20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>
      <c r="A406" s="2"/>
      <c r="B406" s="20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>
      <c r="A407" s="2"/>
      <c r="B407" s="20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>
      <c r="A408" s="2"/>
      <c r="B408" s="20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>
      <c r="A409" s="2"/>
      <c r="B409" s="4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 customHeight="1">
      <c r="A410" s="2"/>
      <c r="B410" s="4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 customHeight="1">
      <c r="A411" s="2"/>
      <c r="B411" s="20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>
      <c r="A412" s="2"/>
      <c r="B412" s="20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>
      <c r="A413" s="2"/>
      <c r="B413" s="20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>
      <c r="A414" s="2"/>
      <c r="B414" s="20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>
      <c r="A415" s="2"/>
      <c r="B415" s="20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>
      <c r="A416" s="2"/>
      <c r="B416" s="20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>
      <c r="A417" s="2"/>
      <c r="B417" s="20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>
      <c r="A418" s="2"/>
      <c r="B418" s="20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>
      <c r="A419" s="2"/>
      <c r="B419" s="20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>
      <c r="A420" s="2"/>
      <c r="B420" s="20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>
      <c r="A421" s="2"/>
      <c r="B421" s="20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>
      <c r="A422" s="2"/>
      <c r="B422" s="20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>
      <c r="A423" s="2"/>
      <c r="B423" s="20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>
      <c r="A424" s="2"/>
      <c r="B424" s="20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>
      <c r="A425" s="2"/>
      <c r="B425" s="20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>
      <c r="A426" s="2"/>
      <c r="B426" s="20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>
      <c r="A427" s="2"/>
      <c r="B427" s="20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>
      <c r="A428" s="2"/>
      <c r="B428" s="20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>
      <c r="A429" s="2"/>
      <c r="B429" s="20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>
      <c r="A430" s="2"/>
      <c r="B430" s="20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>
      <c r="A431" s="2"/>
      <c r="B431" s="20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>
      <c r="A432" s="2"/>
      <c r="B432" s="20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>
      <c r="A433" s="2"/>
      <c r="B433" s="20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>
      <c r="A434" s="2"/>
      <c r="B434" s="20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>
      <c r="A435" s="2"/>
      <c r="B435" s="20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>
      <c r="A436" s="2"/>
      <c r="B436" s="20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>
      <c r="A437" s="2"/>
      <c r="B437" s="20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>
      <c r="A438" s="2"/>
      <c r="B438" s="20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>
      <c r="A439" s="2"/>
      <c r="B439" s="20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>
      <c r="A440" s="2"/>
      <c r="B440" s="20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>
      <c r="A441" s="2"/>
      <c r="B441" s="20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>
      <c r="A442" s="2"/>
      <c r="B442" s="20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>
      <c r="A443" s="2"/>
      <c r="B443" s="20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>
      <c r="A444" s="2"/>
      <c r="B444" s="20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>
      <c r="A445" s="2"/>
      <c r="B445" s="20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>
      <c r="A446" s="2"/>
      <c r="B446" s="20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>
      <c r="A447" s="2"/>
      <c r="B447" s="20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>
      <c r="A448" s="2"/>
      <c r="B448" s="20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>
      <c r="A449" s="2"/>
      <c r="B449" s="20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>
      <c r="A450" s="2"/>
      <c r="B450" s="20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>
      <c r="A451" s="2"/>
      <c r="B451" s="20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>
      <c r="A452" s="2"/>
      <c r="B452" s="20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>
      <c r="A453" s="2"/>
      <c r="B453" s="20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>
      <c r="A454" s="2"/>
      <c r="B454" s="20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>
      <c r="A455" s="2"/>
      <c r="B455" s="20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>
      <c r="A456" s="2"/>
      <c r="B456" s="20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>
      <c r="A457" s="2"/>
      <c r="B457" s="20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>
      <c r="A458" s="2"/>
      <c r="B458" s="20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>
      <c r="A459" s="2"/>
      <c r="B459" s="20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>
      <c r="A460" s="2"/>
      <c r="B460" s="20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>
      <c r="A461" s="2"/>
      <c r="B461" s="20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>
      <c r="A462" s="2"/>
      <c r="B462" s="20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>
      <c r="A463" s="2"/>
      <c r="B463" s="20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>
      <c r="A464" s="2"/>
      <c r="B464" s="20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>
      <c r="A465" s="2"/>
      <c r="B465" s="20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>
      <c r="A466" s="2"/>
      <c r="B466" s="20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>
      <c r="A467" s="2"/>
      <c r="B467" s="20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>
      <c r="A468" s="2"/>
      <c r="B468" s="20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>
      <c r="A469" s="2"/>
      <c r="B469" s="20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>
      <c r="A470" s="2"/>
      <c r="B470" s="20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>
      <c r="A471" s="2"/>
      <c r="B471" s="20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>
      <c r="A472" s="2"/>
      <c r="B472" s="20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>
      <c r="A473" s="2"/>
      <c r="B473" s="20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>
      <c r="A474" s="2"/>
      <c r="B474" s="20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>
      <c r="A475" s="2"/>
      <c r="B475" s="20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>
      <c r="A476" s="2"/>
      <c r="B476" s="20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>
      <c r="A477" s="21"/>
      <c r="B477" s="4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2.75" customHeight="1">
      <c r="A478" s="21"/>
      <c r="B478" s="20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>
      <c r="A479" s="2"/>
      <c r="B479" s="20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>
      <c r="A480" s="2"/>
      <c r="B480" s="20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>
      <c r="A481" s="2"/>
      <c r="B481" s="20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>
      <c r="A482" s="2"/>
      <c r="B482" s="20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>
      <c r="A483" s="2"/>
      <c r="B483" s="20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>
      <c r="A484" s="2"/>
      <c r="B484" s="20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>
      <c r="A485" s="2"/>
      <c r="B485" s="20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>
      <c r="A486" s="2"/>
      <c r="B486" s="20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>
      <c r="A487" s="2"/>
      <c r="B487" s="20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>
      <c r="A488" s="2"/>
      <c r="B488" s="20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>
      <c r="A489" s="2"/>
      <c r="B489" s="20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>
      <c r="A490" s="2"/>
      <c r="B490" s="20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>
      <c r="A491" s="2"/>
      <c r="B491" s="20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>
      <c r="A492" s="2"/>
      <c r="B492" s="20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>
      <c r="A493" s="2"/>
      <c r="B493" s="20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>
      <c r="A494" s="2"/>
      <c r="B494" s="20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>
      <c r="A495" s="21"/>
      <c r="B495" s="4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 customHeight="1">
      <c r="A496" s="21"/>
      <c r="B496" s="4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2.75" customHeight="1">
      <c r="A497" s="2"/>
      <c r="B497" s="20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>
      <c r="A498" s="2"/>
      <c r="B498" s="20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>
      <c r="A499" s="21"/>
      <c r="B499" s="4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2.75" customHeight="1">
      <c r="A500" s="2"/>
      <c r="B500" s="20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>
      <c r="A501" s="2"/>
      <c r="B501" s="20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>
      <c r="A502" s="2"/>
      <c r="B502" s="20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>
      <c r="A503" s="2"/>
      <c r="B503" s="20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>
      <c r="A504" s="2"/>
      <c r="B504" s="20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>
      <c r="A505" s="2"/>
      <c r="B505" s="20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>
      <c r="A506" s="2"/>
      <c r="B506" s="20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>
      <c r="A507" s="2"/>
      <c r="B507" s="20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>
      <c r="A508" s="2"/>
      <c r="B508" s="20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>
      <c r="A509" s="2"/>
      <c r="B509" s="20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>
      <c r="A510" s="2"/>
      <c r="B510" s="20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>
      <c r="A511" s="2"/>
      <c r="B511" s="20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>
      <c r="A512" s="2"/>
      <c r="B512" s="20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>
      <c r="A513" s="2"/>
      <c r="B513" s="20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>
      <c r="A514" s="2"/>
      <c r="B514" s="20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>
      <c r="A515" s="2"/>
      <c r="B515" s="20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>
      <c r="A516" s="2"/>
      <c r="B516" s="20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>
      <c r="A517" s="2"/>
      <c r="B517" s="20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>
      <c r="A518" s="2"/>
      <c r="B518" s="20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>
      <c r="A519" s="2"/>
      <c r="B519" s="20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>
      <c r="A520" s="2"/>
      <c r="B520" s="20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>
      <c r="A521" s="2"/>
      <c r="B521" s="20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>
      <c r="A522" s="2"/>
      <c r="B522" s="20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>
      <c r="A523" s="2"/>
      <c r="B523" s="20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>
      <c r="A524" s="2"/>
      <c r="B524" s="20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>
      <c r="A525" s="2"/>
      <c r="B525" s="20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>
      <c r="A526" s="2"/>
      <c r="B526" s="20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>
      <c r="A527" s="2"/>
      <c r="B527" s="20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>
      <c r="A528" s="2"/>
      <c r="B528" s="20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>
      <c r="A529" s="2"/>
      <c r="B529" s="20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>
      <c r="A530" s="2"/>
      <c r="B530" s="20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>
      <c r="A531" s="2"/>
      <c r="B531" s="20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>
      <c r="A532" s="2"/>
      <c r="B532" s="20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>
      <c r="A533" s="2"/>
      <c r="B533" s="20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>
      <c r="A534" s="2"/>
      <c r="B534" s="20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>
      <c r="A535" s="2"/>
      <c r="B535" s="20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>
      <c r="A536" s="2"/>
      <c r="B536" s="20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>
      <c r="A537" s="2"/>
      <c r="B537" s="20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>
      <c r="A538" s="21"/>
      <c r="B538" s="4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ht="12.75" customHeight="1">
      <c r="A539" s="2"/>
      <c r="B539" s="20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>
      <c r="A540" s="2"/>
      <c r="B540" s="20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>
      <c r="A541" s="2"/>
      <c r="B541" s="20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>
      <c r="A542" s="2"/>
      <c r="B542" s="20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>
      <c r="A543" s="2"/>
      <c r="B543" s="20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>
      <c r="A544" s="2"/>
      <c r="B544" s="20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>
      <c r="A545" s="2"/>
      <c r="B545" s="20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>
      <c r="A546" s="2"/>
      <c r="B546" s="20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>
      <c r="A547" s="2"/>
      <c r="B547" s="20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>
      <c r="A548" s="2"/>
      <c r="B548" s="20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>
      <c r="A549" s="2"/>
      <c r="B549" s="20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>
      <c r="A550" s="2"/>
      <c r="B550" s="20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>
      <c r="A551" s="2"/>
      <c r="B551" s="20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>
      <c r="A552" s="21"/>
      <c r="B552" s="4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ht="12.75" customHeight="1">
      <c r="A553" s="2"/>
      <c r="B553" s="20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>
      <c r="A554" s="2"/>
      <c r="B554" s="20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>
      <c r="A555" s="2"/>
      <c r="B555" s="20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>
      <c r="A556" s="2"/>
      <c r="B556" s="20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>
      <c r="A557" s="2"/>
      <c r="B557" s="20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>
      <c r="A558" s="2"/>
      <c r="B558" s="20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>
      <c r="A559" s="2"/>
      <c r="B559" s="20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>
      <c r="A560" s="2"/>
      <c r="B560" s="20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>
      <c r="A561" s="21"/>
      <c r="B561" s="4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2.75" customHeight="1">
      <c r="A562" s="21"/>
      <c r="B562" s="4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2.75" customHeight="1">
      <c r="A563" s="21"/>
      <c r="B563" s="4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2.75" customHeight="1">
      <c r="A564" s="2"/>
      <c r="B564" s="20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>
      <c r="A565" s="2"/>
      <c r="B565" s="20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>
      <c r="A566" s="2"/>
      <c r="B566" s="20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>
      <c r="A567" s="2"/>
      <c r="B567" s="20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>
      <c r="A568" s="2"/>
      <c r="B568" s="20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>
      <c r="A569" s="2"/>
      <c r="B569" s="20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>
      <c r="A570" s="2"/>
      <c r="B570" s="20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>
      <c r="A571" s="2"/>
      <c r="B571" s="20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>
      <c r="A572" s="2"/>
      <c r="B572" s="20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>
      <c r="A573" s="2"/>
      <c r="B573" s="20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>
      <c r="A574" s="2"/>
      <c r="B574" s="20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>
      <c r="A575" s="2"/>
      <c r="B575" s="20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>
      <c r="A576" s="2"/>
      <c r="B576" s="20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>
      <c r="A577" s="2"/>
      <c r="B577" s="20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>
      <c r="A578" s="2"/>
      <c r="B578" s="20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>
      <c r="A579" s="2"/>
      <c r="B579" s="20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>
      <c r="A580" s="2"/>
      <c r="B580" s="20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>
      <c r="A581" s="2"/>
      <c r="B581" s="20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>
      <c r="A582" s="2"/>
      <c r="B582" s="20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>
      <c r="A583" s="2"/>
      <c r="B583" s="20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>
      <c r="A584" s="2"/>
      <c r="B584" s="20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>
      <c r="A585" s="2"/>
      <c r="B585" s="20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>
      <c r="A586" s="2"/>
      <c r="B586" s="20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>
      <c r="A587" s="2"/>
      <c r="B587" s="20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>
      <c r="A588" s="2"/>
      <c r="B588" s="20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>
      <c r="A589" s="2"/>
      <c r="B589" s="20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>
      <c r="A590" s="2"/>
      <c r="B590" s="20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>
      <c r="A591" s="2"/>
      <c r="B591" s="20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>
      <c r="A592" s="2"/>
      <c r="B592" s="20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>
      <c r="A593" s="2"/>
      <c r="B593" s="20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>
      <c r="A594" s="2"/>
      <c r="B594" s="20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>
      <c r="A595" s="2"/>
      <c r="B595" s="20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>
      <c r="A596" s="2"/>
      <c r="B596" s="20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>
      <c r="A597" s="21"/>
      <c r="B597" s="4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12.75" customHeight="1">
      <c r="A598" s="2"/>
      <c r="B598" s="20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>
      <c r="A599" s="2"/>
      <c r="B599" s="20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>
      <c r="A600" s="2"/>
      <c r="B600" s="20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>
      <c r="A601" s="2"/>
      <c r="B601" s="20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>
      <c r="A602" s="2"/>
      <c r="B602" s="20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>
      <c r="A603" s="2"/>
      <c r="B603" s="20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>
      <c r="A604" s="2"/>
      <c r="B604" s="20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>
      <c r="A605" s="2"/>
      <c r="B605" s="20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>
      <c r="A606" s="2"/>
      <c r="B606" s="20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>
      <c r="A607" s="2"/>
      <c r="B607" s="20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>
      <c r="A608" s="2"/>
      <c r="B608" s="20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>
      <c r="A609" s="2"/>
      <c r="B609" s="20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>
      <c r="A610" s="2"/>
      <c r="B610" s="20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>
      <c r="A611" s="2"/>
      <c r="B611" s="20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>
      <c r="A612" s="2"/>
      <c r="B612" s="20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>
      <c r="A613" s="2"/>
      <c r="B613" s="20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>
      <c r="A614" s="2"/>
      <c r="B614" s="20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>
      <c r="A615" s="2"/>
      <c r="B615" s="20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>
      <c r="A616" s="2"/>
      <c r="B616" s="20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>
      <c r="A617" s="2"/>
      <c r="B617" s="20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>
      <c r="A618" s="2"/>
      <c r="B618" s="20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>
      <c r="A619" s="2"/>
      <c r="B619" s="20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>
      <c r="A620" s="2"/>
      <c r="B620" s="4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1:11" ht="12.75" customHeight="1">
      <c r="A621" s="2"/>
      <c r="B621" s="4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1:11" ht="12.75" customHeight="1">
      <c r="A622" s="2"/>
      <c r="B622" s="20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>
      <c r="A623" s="2"/>
      <c r="B623" s="20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>
      <c r="A624" s="2"/>
      <c r="B624" s="20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>
      <c r="A625" s="2"/>
      <c r="B625" s="20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>
      <c r="A626" s="2"/>
      <c r="B626" s="20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>
      <c r="A627" s="2"/>
      <c r="B627" s="20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>
      <c r="A628" s="2"/>
      <c r="B628" s="20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>
      <c r="A629" s="2"/>
      <c r="B629" s="20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>
      <c r="A630" s="2"/>
      <c r="B630" s="20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>
      <c r="A631" s="2"/>
      <c r="B631" s="20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>
      <c r="A632" s="2"/>
      <c r="B632" s="20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>
      <c r="A633" s="2"/>
      <c r="B633" s="20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>
      <c r="A634" s="2"/>
      <c r="B634" s="20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>
      <c r="A635" s="2"/>
      <c r="B635" s="20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>
      <c r="A636" s="2"/>
      <c r="B636" s="20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>
      <c r="A637" s="2"/>
      <c r="B637" s="20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>
      <c r="A638" s="2"/>
      <c r="B638" s="20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>
      <c r="A639" s="2"/>
      <c r="B639" s="20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>
      <c r="A640" s="2"/>
      <c r="B640" s="20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>
      <c r="A641" s="2"/>
      <c r="B641" s="20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>
      <c r="A642" s="2"/>
      <c r="B642" s="20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>
      <c r="A643" s="2"/>
      <c r="B643" s="20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>
      <c r="A644" s="2"/>
      <c r="B644" s="20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>
      <c r="A645" s="2"/>
      <c r="B645" s="4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2.75" customHeight="1">
      <c r="A646" s="2"/>
      <c r="B646" s="4"/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1:11" ht="12.75" customHeight="1">
      <c r="A647" s="2"/>
      <c r="B647" s="4"/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1:11" ht="12.75" customHeight="1">
      <c r="A648" s="2"/>
      <c r="B648" s="4"/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1:11" ht="12.75" customHeight="1">
      <c r="A649" s="2"/>
      <c r="B649" s="20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>
      <c r="A650" s="2"/>
      <c r="B650" s="20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>
      <c r="A651" s="2"/>
      <c r="B651" s="20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>
      <c r="A652" s="2"/>
      <c r="B652" s="20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>
      <c r="A653" s="2"/>
      <c r="B653" s="20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>
      <c r="A654" s="21"/>
      <c r="B654" s="4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1:11" ht="12.75" customHeight="1">
      <c r="A655" s="2"/>
      <c r="B655" s="4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1:11" ht="12.75" customHeight="1">
      <c r="A656" s="2"/>
      <c r="B656" s="4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 ht="12.75" customHeight="1">
      <c r="A657" s="2"/>
      <c r="B657" s="20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>
      <c r="A658" s="2"/>
      <c r="B658" s="20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>
      <c r="A659" s="2"/>
      <c r="B659" s="20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>
      <c r="A660" s="2"/>
      <c r="B660" s="20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>
      <c r="A661" s="2"/>
      <c r="B661" s="20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>
      <c r="A662" s="2"/>
      <c r="B662" s="20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>
      <c r="A663" s="2"/>
      <c r="B663" s="20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>
      <c r="A664" s="2"/>
      <c r="B664" s="20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>
      <c r="A665" s="2"/>
      <c r="B665" s="20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>
      <c r="A666" s="2"/>
      <c r="B666" s="20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>
      <c r="A667" s="2"/>
      <c r="B667" s="20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>
      <c r="A668" s="2"/>
      <c r="B668" s="20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>
      <c r="A669" s="2"/>
      <c r="B669" s="20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>
      <c r="A670" s="2"/>
      <c r="B670" s="20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>
      <c r="A671" s="2"/>
      <c r="B671" s="20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>
      <c r="A672" s="2"/>
      <c r="B672" s="20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>
      <c r="A673" s="2"/>
      <c r="B673" s="20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>
      <c r="A674" s="2"/>
      <c r="B674" s="20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>
      <c r="A675" s="2"/>
      <c r="B675" s="20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>
      <c r="A676" s="2"/>
      <c r="B676" s="20"/>
      <c r="C676" s="2"/>
      <c r="D676" s="2"/>
      <c r="E676" s="2"/>
      <c r="F676" s="2"/>
      <c r="G676" s="2"/>
      <c r="H676" s="2"/>
      <c r="I676" s="2"/>
      <c r="J676" s="2"/>
      <c r="K676" s="2"/>
    </row>
  </sheetData>
  <sheetProtection selectLockedCells="1" selectUnlockedCells="1"/>
  <mergeCells count="20">
    <mergeCell ref="Y18:AG18"/>
    <mergeCell ref="A3:K3"/>
    <mergeCell ref="A4:K4"/>
    <mergeCell ref="A5:K5"/>
    <mergeCell ref="C18:K18"/>
    <mergeCell ref="N18:V18"/>
    <mergeCell ref="A14:K14"/>
    <mergeCell ref="A15:K15"/>
    <mergeCell ref="A16:K16"/>
    <mergeCell ref="A17:J17"/>
    <mergeCell ref="X18:X19"/>
    <mergeCell ref="A18:A19"/>
    <mergeCell ref="B18:B19"/>
    <mergeCell ref="L18:L19"/>
    <mergeCell ref="M18:M19"/>
    <mergeCell ref="A1:K1"/>
    <mergeCell ref="A2:K2"/>
    <mergeCell ref="A12:K12"/>
    <mergeCell ref="A13:K13"/>
    <mergeCell ref="W18:W19"/>
  </mergeCells>
  <printOptions/>
  <pageMargins left="0.3937007874015748" right="0.3937007874015748" top="1.1811023622047245" bottom="0.3937007874015748" header="0" footer="0"/>
  <pageSetup firstPageNumber="27" useFirstPageNumber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2019-09-07T07:47:33Z</cp:lastPrinted>
  <dcterms:created xsi:type="dcterms:W3CDTF">1996-10-08T23:32:33Z</dcterms:created>
  <dcterms:modified xsi:type="dcterms:W3CDTF">2019-09-07T07:47:59Z</dcterms:modified>
  <cp:category/>
  <cp:version/>
  <cp:contentType/>
  <cp:contentStatus/>
</cp:coreProperties>
</file>