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9330" activeTab="0"/>
  </bookViews>
  <sheets>
    <sheet name="Приложение № 1.2" sheetId="1" r:id="rId1"/>
  </sheets>
  <definedNames>
    <definedName name="_xlnm.Print_Titles" localSheetId="0">'Приложение № 1.2'!$15:$15</definedName>
  </definedNames>
  <calcPr fullCalcOnLoad="1"/>
</workbook>
</file>

<file path=xl/sharedStrings.xml><?xml version="1.0" encoding="utf-8"?>
<sst xmlns="http://schemas.openxmlformats.org/spreadsheetml/2006/main" count="81" uniqueCount="80">
  <si>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</si>
  <si>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</si>
  <si>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</si>
  <si>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</si>
  <si>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</si>
  <si>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</si>
  <si>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</si>
  <si>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</si>
  <si>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</si>
  <si>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</si>
  <si>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</si>
  <si>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</si>
  <si>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</si>
  <si>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</si>
  <si>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</si>
  <si>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</si>
  <si>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</si>
  <si>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</si>
  <si>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</si>
  <si>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</si>
  <si>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</si>
  <si>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</si>
  <si>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</si>
  <si>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</si>
  <si>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</si>
  <si>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</si>
  <si>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</si>
  <si>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</si>
  <si>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</si>
  <si>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</si>
  <si>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</si>
  <si>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</si>
  <si>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</si>
  <si>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</si>
  <si>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</si>
  <si>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</si>
  <si>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</si>
  <si>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</si>
  <si>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</si>
  <si>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</si>
  <si>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</si>
  <si>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</si>
  <si>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</si>
  <si>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</si>
  <si>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</si>
  <si>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</si>
  <si>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</si>
  <si>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</si>
  <si>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</si>
  <si>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</si>
  <si>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</si>
  <si>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</si>
  <si>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</si>
  <si>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</si>
  <si>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</si>
  <si>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</si>
  <si>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</si>
  <si>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</si>
  <si>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</si>
  <si>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</si>
  <si>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</si>
  <si>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</si>
  <si>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</si>
  <si>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</si>
  <si>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</si>
  <si>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</si>
  <si>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</si>
  <si>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</si>
  <si>
    <t xml:space="preserve">Фонд государственного резерва </t>
  </si>
  <si>
    <t>"О республиканском бюджете на 2019 год"</t>
  </si>
  <si>
    <t>на 2019 год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</si>
  <si>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</si>
  <si>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</si>
  <si>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</si>
  <si>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</si>
  <si>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</si>
  <si>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к Закону Приднестровской Молдавской Республики</t>
  </si>
  <si>
    <t xml:space="preserve">в Закон Приднестровской Молдавской Республики </t>
  </si>
  <si>
    <t>Приложение № 2</t>
  </si>
  <si>
    <t>"О внесении изменений и дополнений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</si>
</sst>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(* #,##0.000_);_(* \(#,##0.000\);_(* &quot;-&quot;??_);_(@_)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_р_._-;_-@_-"/>
    <numFmt numFmtId="197" formatCode="_-* #,##0.00_р_._-;\-* #,##0.00_р_._-;_-* &quot;-&quot;_р_.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5" xfId="0" applyFont="1" applyFill="1" applyBorder="1" applyAlignment="1">
      <alignment wrapText="1"/>
    </xf>
    <xf numFmtId="0" fontId="10" fillId="24" borderId="15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5" xfId="0" applyFont="1" applyFill="1" applyBorder="1" applyAlignment="1">
      <alignment wrapText="1"/>
    </xf>
    <xf numFmtId="0" fontId="4" fillId="24" borderId="0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 vertical="center"/>
    </xf>
    <xf numFmtId="0" fontId="11" fillId="24" borderId="15" xfId="0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10" fillId="24" borderId="17" xfId="0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14" fillId="24" borderId="17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right"/>
    </xf>
    <xf numFmtId="41" fontId="8" fillId="24" borderId="18" xfId="0" applyNumberFormat="1" applyFont="1" applyFill="1" applyBorder="1" applyAlignment="1">
      <alignment horizontal="center" vertical="center"/>
    </xf>
    <xf numFmtId="41" fontId="8" fillId="24" borderId="19" xfId="60" applyNumberFormat="1" applyFont="1" applyFill="1" applyBorder="1" applyAlignment="1">
      <alignment horizontal="center" vertical="center"/>
    </xf>
    <xf numFmtId="41" fontId="8" fillId="24" borderId="20" xfId="0" applyNumberFormat="1" applyFont="1" applyFill="1" applyBorder="1" applyAlignment="1">
      <alignment horizontal="center" vertical="center"/>
    </xf>
    <xf numFmtId="41" fontId="8" fillId="24" borderId="20" xfId="60" applyNumberFormat="1" applyFont="1" applyFill="1" applyBorder="1" applyAlignment="1">
      <alignment horizontal="center" vertical="center"/>
    </xf>
    <xf numFmtId="41" fontId="4" fillId="24" borderId="20" xfId="0" applyNumberFormat="1" applyFont="1" applyFill="1" applyBorder="1" applyAlignment="1">
      <alignment horizontal="center" vertical="center"/>
    </xf>
    <xf numFmtId="41" fontId="4" fillId="24" borderId="19" xfId="0" applyNumberFormat="1" applyFont="1" applyFill="1" applyBorder="1" applyAlignment="1">
      <alignment horizontal="center" vertical="center"/>
    </xf>
    <xf numFmtId="41" fontId="4" fillId="24" borderId="20" xfId="60" applyNumberFormat="1" applyFont="1" applyFill="1" applyBorder="1" applyAlignment="1">
      <alignment horizontal="center" vertical="center"/>
    </xf>
    <xf numFmtId="41" fontId="4" fillId="24" borderId="21" xfId="60" applyNumberFormat="1" applyFont="1" applyFill="1" applyBorder="1" applyAlignment="1">
      <alignment horizontal="center" vertical="center"/>
    </xf>
    <xf numFmtId="41" fontId="8" fillId="24" borderId="11" xfId="60" applyNumberFormat="1" applyFont="1" applyFill="1" applyBorder="1" applyAlignment="1">
      <alignment horizontal="center" vertical="center"/>
    </xf>
    <xf numFmtId="41" fontId="4" fillId="24" borderId="19" xfId="60" applyNumberFormat="1" applyFont="1" applyFill="1" applyBorder="1" applyAlignment="1">
      <alignment horizontal="center" vertical="center"/>
    </xf>
    <xf numFmtId="41" fontId="8" fillId="24" borderId="22" xfId="6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 horizontal="center" vertical="center"/>
    </xf>
    <xf numFmtId="41" fontId="8" fillId="24" borderId="23" xfId="6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14" fillId="24" borderId="15" xfId="0" applyFont="1" applyFill="1" applyBorder="1" applyAlignment="1">
      <alignment wrapText="1"/>
    </xf>
    <xf numFmtId="41" fontId="8" fillId="24" borderId="19" xfId="0" applyNumberFormat="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left" wrapText="1"/>
    </xf>
    <xf numFmtId="0" fontId="10" fillId="24" borderId="20" xfId="0" applyFont="1" applyFill="1" applyBorder="1" applyAlignment="1">
      <alignment wrapText="1"/>
    </xf>
    <xf numFmtId="0" fontId="11" fillId="24" borderId="20" xfId="0" applyFont="1" applyFill="1" applyBorder="1" applyAlignment="1">
      <alignment wrapText="1"/>
    </xf>
    <xf numFmtId="0" fontId="10" fillId="24" borderId="20" xfId="0" applyFont="1" applyFill="1" applyBorder="1" applyAlignment="1">
      <alignment horizontal="left" wrapText="1"/>
    </xf>
    <xf numFmtId="0" fontId="11" fillId="24" borderId="22" xfId="0" applyFont="1" applyFill="1" applyBorder="1" applyAlignment="1">
      <alignment wrapText="1"/>
    </xf>
    <xf numFmtId="0" fontId="13" fillId="24" borderId="11" xfId="0" applyFont="1" applyFill="1" applyBorder="1" applyAlignment="1">
      <alignment horizontal="center" wrapText="1"/>
    </xf>
    <xf numFmtId="0" fontId="10" fillId="24" borderId="22" xfId="0" applyFont="1" applyFill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0" fillId="24" borderId="23" xfId="0" applyFont="1" applyFill="1" applyBorder="1" applyAlignment="1">
      <alignment wrapText="1"/>
    </xf>
    <xf numFmtId="0" fontId="10" fillId="24" borderId="24" xfId="0" applyFont="1" applyFill="1" applyBorder="1" applyAlignment="1">
      <alignment wrapText="1"/>
    </xf>
    <xf numFmtId="0" fontId="10" fillId="24" borderId="20" xfId="0" applyFont="1" applyFill="1" applyBorder="1" applyAlignment="1">
      <alignment/>
    </xf>
    <xf numFmtId="0" fontId="14" fillId="24" borderId="20" xfId="0" applyFont="1" applyFill="1" applyBorder="1" applyAlignment="1">
      <alignment wrapText="1"/>
    </xf>
    <xf numFmtId="0" fontId="14" fillId="24" borderId="23" xfId="0" applyFont="1" applyFill="1" applyBorder="1" applyAlignment="1">
      <alignment wrapText="1"/>
    </xf>
    <xf numFmtId="0" fontId="13" fillId="24" borderId="11" xfId="0" applyFont="1" applyFill="1" applyBorder="1" applyAlignment="1">
      <alignment horizontal="left" wrapText="1"/>
    </xf>
    <xf numFmtId="0" fontId="13" fillId="24" borderId="11" xfId="0" applyFont="1" applyFill="1" applyBorder="1" applyAlignment="1">
      <alignment wrapText="1"/>
    </xf>
    <xf numFmtId="41" fontId="8" fillId="24" borderId="24" xfId="6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/>
    </xf>
    <xf numFmtId="41" fontId="8" fillId="24" borderId="11" xfId="0" applyNumberFormat="1" applyFont="1" applyFill="1" applyBorder="1" applyAlignment="1">
      <alignment horizontal="center" vertical="center"/>
    </xf>
    <xf numFmtId="41" fontId="8" fillId="24" borderId="21" xfId="0" applyNumberFormat="1" applyFont="1" applyFill="1" applyBorder="1" applyAlignment="1">
      <alignment horizontal="center" vertical="center"/>
    </xf>
    <xf numFmtId="41" fontId="8" fillId="24" borderId="23" xfId="0" applyNumberFormat="1" applyFont="1" applyFill="1" applyBorder="1" applyAlignment="1">
      <alignment horizontal="center" vertical="center"/>
    </xf>
    <xf numFmtId="41" fontId="14" fillId="24" borderId="2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182" fontId="10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82" fontId="10" fillId="0" borderId="11" xfId="60" applyNumberFormat="1" applyFont="1" applyFill="1" applyBorder="1" applyAlignment="1">
      <alignment horizontal="center"/>
    </xf>
    <xf numFmtId="182" fontId="10" fillId="0" borderId="11" xfId="0" applyNumberFormat="1" applyFont="1" applyFill="1" applyBorder="1" applyAlignment="1">
      <alignment horizontal="center"/>
    </xf>
    <xf numFmtId="182" fontId="11" fillId="0" borderId="19" xfId="0" applyNumberFormat="1" applyFont="1" applyFill="1" applyBorder="1" applyAlignment="1">
      <alignment horizontal="center"/>
    </xf>
    <xf numFmtId="41" fontId="17" fillId="24" borderId="20" xfId="6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41" fontId="8" fillId="24" borderId="20" xfId="60" applyNumberFormat="1" applyFont="1" applyFill="1" applyBorder="1" applyAlignment="1">
      <alignment horizontal="right" vertical="center"/>
    </xf>
    <xf numFmtId="41" fontId="4" fillId="24" borderId="20" xfId="60" applyNumberFormat="1" applyFont="1" applyFill="1" applyBorder="1" applyAlignment="1">
      <alignment horizontal="right" vertical="center"/>
    </xf>
    <xf numFmtId="41" fontId="8" fillId="24" borderId="22" xfId="60" applyNumberFormat="1" applyFont="1" applyFill="1" applyBorder="1" applyAlignment="1">
      <alignment horizontal="right" vertical="center"/>
    </xf>
    <xf numFmtId="182" fontId="10" fillId="0" borderId="11" xfId="60" applyNumberFormat="1" applyFont="1" applyFill="1" applyBorder="1" applyAlignment="1">
      <alignment horizontal="right"/>
    </xf>
    <xf numFmtId="182" fontId="10" fillId="0" borderId="19" xfId="0" applyNumberFormat="1" applyFont="1" applyFill="1" applyBorder="1" applyAlignment="1">
      <alignment horizontal="right"/>
    </xf>
    <xf numFmtId="41" fontId="14" fillId="24" borderId="20" xfId="60" applyNumberFormat="1" applyFont="1" applyFill="1" applyBorder="1" applyAlignment="1">
      <alignment horizontal="right" vertical="center"/>
    </xf>
    <xf numFmtId="0" fontId="10" fillId="24" borderId="2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7"/>
  <sheetViews>
    <sheetView tabSelected="1" zoomScale="90" zoomScaleNormal="90" zoomScaleSheetLayoutView="80" zoomScalePageLayoutView="0" workbookViewId="0" topLeftCell="A46">
      <selection activeCell="B67" sqref="B67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15.8515625" style="2" customWidth="1"/>
    <col min="4" max="4" width="16.28125" style="2" bestFit="1" customWidth="1"/>
    <col min="5" max="6" width="16.421875" style="1" bestFit="1" customWidth="1"/>
    <col min="7" max="7" width="14.28125" style="1" customWidth="1"/>
    <col min="8" max="8" width="13.7109375" style="1" customWidth="1"/>
    <col min="9" max="9" width="16.00390625" style="1" customWidth="1"/>
    <col min="10" max="10" width="14.28125" style="1" customWidth="1"/>
    <col min="11" max="11" width="16.7109375" style="1" customWidth="1"/>
    <col min="12" max="16384" width="9.140625" style="3" customWidth="1"/>
  </cols>
  <sheetData>
    <row r="1" ht="15.75">
      <c r="K1" s="107" t="s">
        <v>78</v>
      </c>
    </row>
    <row r="2" ht="15.75">
      <c r="K2" s="107" t="s">
        <v>76</v>
      </c>
    </row>
    <row r="3" ht="15.75">
      <c r="K3" s="107" t="s">
        <v>79</v>
      </c>
    </row>
    <row r="4" ht="15" customHeight="1">
      <c r="K4" s="107" t="s">
        <v>77</v>
      </c>
    </row>
    <row r="5" ht="15.75">
      <c r="K5" s="107" t="s">
        <v>69</v>
      </c>
    </row>
    <row r="6" ht="15.75">
      <c r="K6" s="107"/>
    </row>
    <row r="7" spans="1:11" ht="15.75">
      <c r="A7" s="108"/>
      <c r="B7" s="104"/>
      <c r="C7" s="104"/>
      <c r="D7" s="104"/>
      <c r="E7" s="104"/>
      <c r="F7" s="104"/>
      <c r="G7" s="104"/>
      <c r="H7" s="104"/>
      <c r="I7" s="104"/>
      <c r="J7" s="104"/>
      <c r="K7" s="17" t="s">
        <v>67</v>
      </c>
    </row>
    <row r="8" spans="1:11" ht="15.75">
      <c r="A8" s="110" t="s">
        <v>60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3.5" customHeight="1">
      <c r="A9" s="110" t="s">
        <v>69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23.25" customHeight="1">
      <c r="A10" s="96"/>
      <c r="B10" s="17"/>
      <c r="C10" s="17"/>
      <c r="D10" s="17"/>
      <c r="E10" s="46"/>
      <c r="F10" s="46"/>
      <c r="G10" s="17"/>
      <c r="H10" s="17"/>
      <c r="I10" s="17"/>
      <c r="J10" s="17"/>
      <c r="K10" s="17"/>
    </row>
    <row r="11" spans="1:11" s="16" customFormat="1" ht="18.75">
      <c r="A11" s="109" t="s">
        <v>56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s="23" customFormat="1" ht="18.75">
      <c r="A12" s="109" t="s">
        <v>57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s="23" customFormat="1" ht="18.75">
      <c r="A13" s="109" t="s">
        <v>70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s="23" customFormat="1" ht="19.5" thickBot="1">
      <c r="A14" s="21"/>
      <c r="B14" s="45"/>
      <c r="C14" s="21"/>
      <c r="D14" s="21"/>
      <c r="E14" s="21"/>
      <c r="F14" s="45"/>
      <c r="G14" s="21"/>
      <c r="H14" s="21"/>
      <c r="I14" s="21"/>
      <c r="J14" s="21"/>
      <c r="K14" s="18" t="s">
        <v>58</v>
      </c>
    </row>
    <row r="15" spans="1:11" s="23" customFormat="1" ht="32.25" thickBot="1">
      <c r="A15" s="19" t="s">
        <v>10</v>
      </c>
      <c r="B15" s="61" t="s">
        <v>61</v>
      </c>
      <c r="C15" s="20" t="s">
        <v>53</v>
      </c>
      <c r="D15" s="20" t="s">
        <v>54</v>
      </c>
      <c r="E15" s="20" t="s">
        <v>0</v>
      </c>
      <c r="F15" s="20" t="s">
        <v>1</v>
      </c>
      <c r="G15" s="20" t="s">
        <v>2</v>
      </c>
      <c r="H15" s="20" t="s">
        <v>3</v>
      </c>
      <c r="I15" s="20" t="s">
        <v>4</v>
      </c>
      <c r="J15" s="20" t="s">
        <v>5</v>
      </c>
      <c r="K15" s="20" t="s">
        <v>6</v>
      </c>
    </row>
    <row r="16" spans="1:11" s="23" customFormat="1" ht="16.5" thickBot="1">
      <c r="A16" s="22">
        <v>1000000</v>
      </c>
      <c r="B16" s="65" t="s">
        <v>11</v>
      </c>
      <c r="C16" s="47">
        <f aca="true" t="shared" si="0" ref="C16:K16">SUM(C17+C25+C32+C34+C43+C48)</f>
        <v>603184133</v>
      </c>
      <c r="D16" s="47">
        <f t="shared" si="0"/>
        <v>143161149</v>
      </c>
      <c r="E16" s="47">
        <f t="shared" si="0"/>
        <v>68424389</v>
      </c>
      <c r="F16" s="47">
        <f t="shared" si="0"/>
        <v>120962781</v>
      </c>
      <c r="G16" s="47">
        <f t="shared" si="0"/>
        <v>13579419</v>
      </c>
      <c r="H16" s="47">
        <f t="shared" si="0"/>
        <v>13604856</v>
      </c>
      <c r="I16" s="47">
        <f t="shared" si="0"/>
        <v>7695770</v>
      </c>
      <c r="J16" s="47">
        <f t="shared" si="0"/>
        <v>13378877</v>
      </c>
      <c r="K16" s="83">
        <f t="shared" si="0"/>
        <v>983991374</v>
      </c>
    </row>
    <row r="17" spans="1:11" s="23" customFormat="1" ht="15.75">
      <c r="A17" s="24">
        <v>1010000</v>
      </c>
      <c r="B17" s="66" t="s">
        <v>7</v>
      </c>
      <c r="C17" s="48">
        <f>SUM(C18:C23)-C20+5456086</f>
        <v>339403133</v>
      </c>
      <c r="D17" s="48">
        <f>SUM(D18:D23)-D20+107320</f>
        <v>140309703</v>
      </c>
      <c r="E17" s="48">
        <f>SUM(E18:E23)-E20+228906</f>
        <v>22072295</v>
      </c>
      <c r="F17" s="48">
        <f>SUM(F18:F23)-F20</f>
        <v>20574554</v>
      </c>
      <c r="G17" s="48">
        <f>SUM(G18:G23)-G20</f>
        <v>2940735</v>
      </c>
      <c r="H17" s="48">
        <f>SUM(H18:H23)-H20</f>
        <v>5646157</v>
      </c>
      <c r="I17" s="48">
        <f>SUM(I18:I23)-I20</f>
        <v>1953588</v>
      </c>
      <c r="J17" s="48">
        <f>SUM(J18:J23)-J20</f>
        <v>1342826</v>
      </c>
      <c r="K17" s="64">
        <f>SUM(C17+D17+E17+F17+G17+H17+I17+J17)</f>
        <v>534242991</v>
      </c>
    </row>
    <row r="18" spans="1:11" s="23" customFormat="1" ht="15.75">
      <c r="A18" s="25">
        <v>1010100</v>
      </c>
      <c r="B18" s="67" t="s">
        <v>12</v>
      </c>
      <c r="C18" s="50">
        <v>0</v>
      </c>
      <c r="D18" s="50">
        <v>0</v>
      </c>
      <c r="E18" s="50">
        <v>0</v>
      </c>
      <c r="F18" s="49">
        <v>0</v>
      </c>
      <c r="G18" s="49">
        <v>0</v>
      </c>
      <c r="H18" s="50">
        <v>0</v>
      </c>
      <c r="I18" s="50">
        <v>0</v>
      </c>
      <c r="J18" s="50">
        <v>0</v>
      </c>
      <c r="K18" s="64">
        <f aca="true" t="shared" si="1" ref="K18:K23">SUM(C18+D18+E18+F18+G18+H18+I18+J18)</f>
        <v>0</v>
      </c>
    </row>
    <row r="19" spans="1:11" s="23" customFormat="1" ht="31.5">
      <c r="A19" s="27">
        <v>1010200</v>
      </c>
      <c r="B19" s="67" t="s">
        <v>31</v>
      </c>
      <c r="C19" s="50">
        <f>291121011+16100000</f>
        <v>307221011</v>
      </c>
      <c r="D19" s="50">
        <v>127000806</v>
      </c>
      <c r="E19" s="50">
        <v>20358106</v>
      </c>
      <c r="F19" s="50">
        <v>13996303</v>
      </c>
      <c r="G19" s="50">
        <v>2629739</v>
      </c>
      <c r="H19" s="50">
        <v>5459150</v>
      </c>
      <c r="I19" s="50">
        <v>1953588</v>
      </c>
      <c r="J19" s="50">
        <v>1212325</v>
      </c>
      <c r="K19" s="64">
        <f>SUM(C19+D19+E19+F19+G19+H19+I19+J19)</f>
        <v>479831028</v>
      </c>
    </row>
    <row r="20" spans="1:11" s="30" customFormat="1" ht="31.5">
      <c r="A20" s="28">
        <v>1010290</v>
      </c>
      <c r="B20" s="68" t="s">
        <v>37</v>
      </c>
      <c r="C20" s="51">
        <v>116930414</v>
      </c>
      <c r="D20" s="51">
        <v>28053636</v>
      </c>
      <c r="E20" s="51">
        <v>20358106</v>
      </c>
      <c r="F20" s="51">
        <v>13996303</v>
      </c>
      <c r="G20" s="51">
        <v>2629739</v>
      </c>
      <c r="H20" s="51">
        <v>5459150</v>
      </c>
      <c r="I20" s="51">
        <v>1953588</v>
      </c>
      <c r="J20" s="51">
        <v>1212325</v>
      </c>
      <c r="K20" s="52">
        <f t="shared" si="1"/>
        <v>190593261</v>
      </c>
    </row>
    <row r="21" spans="1:11" s="23" customFormat="1" ht="15.75">
      <c r="A21" s="25">
        <v>1010400</v>
      </c>
      <c r="B21" s="67" t="s">
        <v>36</v>
      </c>
      <c r="C21" s="49">
        <v>3402773</v>
      </c>
      <c r="D21" s="49">
        <v>2</v>
      </c>
      <c r="E21" s="49">
        <v>1257861</v>
      </c>
      <c r="F21" s="49">
        <v>405604</v>
      </c>
      <c r="G21" s="49">
        <v>310996</v>
      </c>
      <c r="H21" s="49">
        <v>187007</v>
      </c>
      <c r="I21" s="49">
        <v>0</v>
      </c>
      <c r="J21" s="49">
        <v>130501</v>
      </c>
      <c r="K21" s="64">
        <f t="shared" si="1"/>
        <v>5694744</v>
      </c>
    </row>
    <row r="22" spans="1:11" s="23" customFormat="1" ht="47.25">
      <c r="A22" s="25">
        <v>1010600</v>
      </c>
      <c r="B22" s="67" t="s">
        <v>52</v>
      </c>
      <c r="C22" s="49">
        <v>5420728</v>
      </c>
      <c r="D22" s="49">
        <v>106625</v>
      </c>
      <c r="E22" s="49">
        <v>227422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64">
        <f t="shared" si="1"/>
        <v>5754775</v>
      </c>
    </row>
    <row r="23" spans="1:11" s="23" customFormat="1" ht="15.75">
      <c r="A23" s="25">
        <v>1010700</v>
      </c>
      <c r="B23" s="67" t="s">
        <v>14</v>
      </c>
      <c r="C23" s="50">
        <f>17471077+431458</f>
        <v>17902535</v>
      </c>
      <c r="D23" s="50">
        <f>13867479+342462-1114991</f>
        <v>13094950</v>
      </c>
      <c r="E23" s="50">
        <v>0</v>
      </c>
      <c r="F23" s="50">
        <f>6172647</f>
        <v>6172647</v>
      </c>
      <c r="G23" s="49">
        <v>0</v>
      </c>
      <c r="H23" s="50">
        <v>0</v>
      </c>
      <c r="I23" s="50">
        <v>0</v>
      </c>
      <c r="J23" s="49">
        <v>0</v>
      </c>
      <c r="K23" s="64">
        <f t="shared" si="1"/>
        <v>37170132</v>
      </c>
    </row>
    <row r="24" spans="1:11" s="30" customFormat="1" ht="3.75" customHeight="1">
      <c r="A24" s="28"/>
      <c r="B24" s="67"/>
      <c r="C24" s="50"/>
      <c r="D24" s="50"/>
      <c r="E24" s="50"/>
      <c r="F24" s="50"/>
      <c r="G24" s="50"/>
      <c r="H24" s="50"/>
      <c r="I24" s="50"/>
      <c r="J24" s="50"/>
      <c r="K24" s="64"/>
    </row>
    <row r="25" spans="1:11" s="23" customFormat="1" ht="31.5">
      <c r="A25" s="27">
        <v>1020000</v>
      </c>
      <c r="B25" s="67" t="s">
        <v>40</v>
      </c>
      <c r="C25" s="50">
        <f aca="true" t="shared" si="2" ref="C25:J25">SUM(C26:C30)</f>
        <v>183356379</v>
      </c>
      <c r="D25" s="50">
        <f t="shared" si="2"/>
        <v>129132</v>
      </c>
      <c r="E25" s="50">
        <f t="shared" si="2"/>
        <v>29790707</v>
      </c>
      <c r="F25" s="50">
        <f t="shared" si="2"/>
        <v>60970559</v>
      </c>
      <c r="G25" s="50">
        <f t="shared" si="2"/>
        <v>4920390</v>
      </c>
      <c r="H25" s="50">
        <f t="shared" si="2"/>
        <v>1665438</v>
      </c>
      <c r="I25" s="50">
        <f t="shared" si="2"/>
        <v>58464</v>
      </c>
      <c r="J25" s="50">
        <f t="shared" si="2"/>
        <v>72718</v>
      </c>
      <c r="K25" s="64">
        <f aca="true" t="shared" si="3" ref="K25:K30">SUM(C25+D25+E25+F25+G25+H25+I25+J25)</f>
        <v>280963787</v>
      </c>
    </row>
    <row r="26" spans="1:11" s="23" customFormat="1" ht="15.75">
      <c r="A26" s="25">
        <v>1020100</v>
      </c>
      <c r="B26" s="67" t="s">
        <v>42</v>
      </c>
      <c r="C26" s="50">
        <v>0</v>
      </c>
      <c r="D26" s="50">
        <v>0</v>
      </c>
      <c r="E26" s="49">
        <v>0</v>
      </c>
      <c r="F26" s="49">
        <v>0</v>
      </c>
      <c r="G26" s="49">
        <v>0</v>
      </c>
      <c r="H26" s="50">
        <v>0</v>
      </c>
      <c r="I26" s="50">
        <v>0</v>
      </c>
      <c r="J26" s="50">
        <v>0</v>
      </c>
      <c r="K26" s="64">
        <f t="shared" si="3"/>
        <v>0</v>
      </c>
    </row>
    <row r="27" spans="1:11" s="23" customFormat="1" ht="31.5">
      <c r="A27" s="25">
        <v>1020200</v>
      </c>
      <c r="B27" s="67" t="s">
        <v>32</v>
      </c>
      <c r="C27" s="50">
        <v>42289641</v>
      </c>
      <c r="D27" s="50">
        <v>0</v>
      </c>
      <c r="E27" s="50">
        <v>17890281</v>
      </c>
      <c r="F27" s="50">
        <v>216370</v>
      </c>
      <c r="G27" s="50">
        <v>2741894</v>
      </c>
      <c r="H27" s="49">
        <v>227385</v>
      </c>
      <c r="I27" s="50">
        <v>0</v>
      </c>
      <c r="J27" s="50">
        <v>57741</v>
      </c>
      <c r="K27" s="64">
        <f t="shared" si="3"/>
        <v>63423312</v>
      </c>
    </row>
    <row r="28" spans="1:11" s="23" customFormat="1" ht="31.5">
      <c r="A28" s="27">
        <v>1020300</v>
      </c>
      <c r="B28" s="67" t="s">
        <v>35</v>
      </c>
      <c r="C28" s="50">
        <v>137041786</v>
      </c>
      <c r="D28" s="50">
        <v>0</v>
      </c>
      <c r="E28" s="50">
        <v>11648096</v>
      </c>
      <c r="F28" s="50">
        <v>60545704</v>
      </c>
      <c r="G28" s="50">
        <v>2046663</v>
      </c>
      <c r="H28" s="50">
        <v>0</v>
      </c>
      <c r="I28" s="50">
        <v>0</v>
      </c>
      <c r="J28" s="50">
        <v>0</v>
      </c>
      <c r="K28" s="64">
        <f t="shared" si="3"/>
        <v>211282249</v>
      </c>
    </row>
    <row r="29" spans="1:11" s="23" customFormat="1" ht="31.5">
      <c r="A29" s="25">
        <v>1020400</v>
      </c>
      <c r="B29" s="69" t="s">
        <v>55</v>
      </c>
      <c r="C29" s="50">
        <v>2184211</v>
      </c>
      <c r="D29" s="50">
        <v>0</v>
      </c>
      <c r="E29" s="50">
        <v>0</v>
      </c>
      <c r="F29" s="50">
        <v>1605</v>
      </c>
      <c r="G29" s="50">
        <v>43197</v>
      </c>
      <c r="H29" s="50">
        <v>1332974</v>
      </c>
      <c r="I29" s="50">
        <v>0</v>
      </c>
      <c r="J29" s="50">
        <v>361</v>
      </c>
      <c r="K29" s="64">
        <f t="shared" si="3"/>
        <v>3562348</v>
      </c>
    </row>
    <row r="30" spans="1:11" s="23" customFormat="1" ht="15.75">
      <c r="A30" s="25">
        <v>1020500</v>
      </c>
      <c r="B30" s="67" t="s">
        <v>15</v>
      </c>
      <c r="C30" s="50">
        <v>1840741</v>
      </c>
      <c r="D30" s="50">
        <v>129132</v>
      </c>
      <c r="E30" s="50">
        <v>252330</v>
      </c>
      <c r="F30" s="50">
        <v>206880</v>
      </c>
      <c r="G30" s="50">
        <v>88636</v>
      </c>
      <c r="H30" s="50">
        <v>105079</v>
      </c>
      <c r="I30" s="50">
        <v>58464</v>
      </c>
      <c r="J30" s="49">
        <v>14616</v>
      </c>
      <c r="K30" s="64">
        <f t="shared" si="3"/>
        <v>2695878</v>
      </c>
    </row>
    <row r="31" spans="1:11" s="23" customFormat="1" ht="7.5" customHeight="1">
      <c r="A31" s="25"/>
      <c r="B31" s="67"/>
      <c r="C31" s="50"/>
      <c r="D31" s="50"/>
      <c r="E31" s="50"/>
      <c r="F31" s="50"/>
      <c r="G31" s="50"/>
      <c r="H31" s="50"/>
      <c r="I31" s="50"/>
      <c r="J31" s="50"/>
      <c r="K31" s="64"/>
    </row>
    <row r="32" spans="1:11" s="23" customFormat="1" ht="15.75">
      <c r="A32" s="25">
        <v>1040000</v>
      </c>
      <c r="B32" s="67" t="s">
        <v>8</v>
      </c>
      <c r="C32" s="49">
        <v>0</v>
      </c>
      <c r="D32" s="49">
        <v>0</v>
      </c>
      <c r="E32" s="49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64">
        <f>SUM(C32+D32+E32+F32+G32+H32+I32+J32)</f>
        <v>0</v>
      </c>
    </row>
    <row r="33" spans="1:11" s="23" customFormat="1" ht="3.75" customHeight="1">
      <c r="A33" s="28"/>
      <c r="B33" s="68"/>
      <c r="C33" s="50"/>
      <c r="D33" s="50"/>
      <c r="E33" s="50"/>
      <c r="F33" s="50"/>
      <c r="G33" s="50"/>
      <c r="H33" s="50"/>
      <c r="I33" s="50"/>
      <c r="J33" s="50"/>
      <c r="K33" s="64"/>
    </row>
    <row r="34" spans="1:11" s="23" customFormat="1" ht="23.25" customHeight="1">
      <c r="A34" s="25">
        <v>1050000</v>
      </c>
      <c r="B34" s="67" t="s">
        <v>9</v>
      </c>
      <c r="C34" s="49">
        <v>11504826</v>
      </c>
      <c r="D34" s="49">
        <v>2453886</v>
      </c>
      <c r="E34" s="49">
        <v>1990248</v>
      </c>
      <c r="F34" s="49">
        <v>13869654</v>
      </c>
      <c r="G34" s="49">
        <v>301977</v>
      </c>
      <c r="H34" s="49">
        <v>2104595</v>
      </c>
      <c r="I34" s="49">
        <v>4279475</v>
      </c>
      <c r="J34" s="49">
        <v>782681</v>
      </c>
      <c r="K34" s="64">
        <f aca="true" t="shared" si="4" ref="K34:K41">SUM(C34+D34+E34+F34+G34+H34+I34+J34)</f>
        <v>37287342</v>
      </c>
    </row>
    <row r="35" spans="1:11" s="23" customFormat="1" ht="15.75">
      <c r="A35" s="25">
        <v>1050100</v>
      </c>
      <c r="B35" s="67" t="s">
        <v>16</v>
      </c>
      <c r="C35" s="50">
        <f>SUM(C36:C37)</f>
        <v>3438315</v>
      </c>
      <c r="D35" s="50">
        <f aca="true" t="shared" si="5" ref="D35:J35">SUM(D36:D37)</f>
        <v>28427</v>
      </c>
      <c r="E35" s="50">
        <f t="shared" si="5"/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0</v>
      </c>
      <c r="K35" s="64">
        <f t="shared" si="4"/>
        <v>3466742</v>
      </c>
    </row>
    <row r="36" spans="1:11" s="30" customFormat="1" ht="31.5">
      <c r="A36" s="28">
        <v>1050101</v>
      </c>
      <c r="B36" s="68" t="s">
        <v>17</v>
      </c>
      <c r="C36" s="52">
        <v>177681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f t="shared" si="4"/>
        <v>177681</v>
      </c>
    </row>
    <row r="37" spans="1:11" s="30" customFormat="1" ht="31.5">
      <c r="A37" s="28">
        <v>1050102</v>
      </c>
      <c r="B37" s="68" t="s">
        <v>18</v>
      </c>
      <c r="C37" s="51">
        <v>3260634</v>
      </c>
      <c r="D37" s="51">
        <v>28427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2">
        <f t="shared" si="4"/>
        <v>3289061</v>
      </c>
    </row>
    <row r="38" spans="1:11" s="23" customFormat="1" ht="37.5" customHeight="1">
      <c r="A38" s="25">
        <v>1050200</v>
      </c>
      <c r="B38" s="67" t="s">
        <v>44</v>
      </c>
      <c r="C38" s="49">
        <v>6688340</v>
      </c>
      <c r="D38" s="49">
        <v>2425237</v>
      </c>
      <c r="E38" s="49">
        <v>1541955</v>
      </c>
      <c r="F38" s="49">
        <v>790555</v>
      </c>
      <c r="G38" s="49">
        <v>175296</v>
      </c>
      <c r="H38" s="49">
        <v>319035</v>
      </c>
      <c r="I38" s="49">
        <v>328425</v>
      </c>
      <c r="J38" s="49">
        <v>291227</v>
      </c>
      <c r="K38" s="64">
        <f t="shared" si="4"/>
        <v>12560070</v>
      </c>
    </row>
    <row r="39" spans="1:11" s="23" customFormat="1" ht="63">
      <c r="A39" s="27">
        <v>1050400</v>
      </c>
      <c r="B39" s="67" t="s">
        <v>59</v>
      </c>
      <c r="C39" s="49">
        <v>0</v>
      </c>
      <c r="D39" s="49">
        <v>0</v>
      </c>
      <c r="E39" s="50">
        <v>209987</v>
      </c>
      <c r="F39" s="50">
        <v>7366683</v>
      </c>
      <c r="G39" s="49">
        <v>96659</v>
      </c>
      <c r="H39" s="50">
        <v>637781</v>
      </c>
      <c r="I39" s="50">
        <v>2195325</v>
      </c>
      <c r="J39" s="50">
        <v>59199</v>
      </c>
      <c r="K39" s="64">
        <f t="shared" si="4"/>
        <v>10565634</v>
      </c>
    </row>
    <row r="40" spans="1:11" s="23" customFormat="1" ht="31.5">
      <c r="A40" s="25">
        <v>1051100</v>
      </c>
      <c r="B40" s="67" t="s">
        <v>33</v>
      </c>
      <c r="C40" s="49">
        <v>981485</v>
      </c>
      <c r="D40" s="49">
        <v>0</v>
      </c>
      <c r="E40" s="49">
        <v>155964</v>
      </c>
      <c r="F40" s="49">
        <v>1010455</v>
      </c>
      <c r="G40" s="49">
        <v>0</v>
      </c>
      <c r="H40" s="49">
        <v>709636</v>
      </c>
      <c r="I40" s="49">
        <v>669509</v>
      </c>
      <c r="J40" s="49">
        <v>386179</v>
      </c>
      <c r="K40" s="64">
        <f t="shared" si="4"/>
        <v>3913228</v>
      </c>
    </row>
    <row r="41" spans="1:11" s="23" customFormat="1" ht="31.5">
      <c r="A41" s="25">
        <v>1051200</v>
      </c>
      <c r="B41" s="67" t="s">
        <v>43</v>
      </c>
      <c r="C41" s="49">
        <v>0</v>
      </c>
      <c r="D41" s="49">
        <v>0</v>
      </c>
      <c r="E41" s="49">
        <v>70362</v>
      </c>
      <c r="F41" s="49">
        <v>4682656</v>
      </c>
      <c r="G41" s="49">
        <v>23187</v>
      </c>
      <c r="H41" s="49">
        <v>381695</v>
      </c>
      <c r="I41" s="49">
        <v>1047870</v>
      </c>
      <c r="J41" s="49">
        <v>37336</v>
      </c>
      <c r="K41" s="64">
        <f t="shared" si="4"/>
        <v>6243106</v>
      </c>
    </row>
    <row r="42" spans="1:11" s="23" customFormat="1" ht="6" customHeight="1">
      <c r="A42" s="28"/>
      <c r="B42" s="68"/>
      <c r="C42" s="53"/>
      <c r="D42" s="53"/>
      <c r="E42" s="53"/>
      <c r="F42" s="53"/>
      <c r="G42" s="53"/>
      <c r="H42" s="53"/>
      <c r="I42" s="53"/>
      <c r="J42" s="53"/>
      <c r="K42" s="64"/>
    </row>
    <row r="43" spans="1:11" s="23" customFormat="1" ht="31.5">
      <c r="A43" s="25">
        <v>1060000</v>
      </c>
      <c r="B43" s="67" t="s">
        <v>19</v>
      </c>
      <c r="C43" s="50">
        <f>SUM(C44)+6250331</f>
        <v>56530477</v>
      </c>
      <c r="D43" s="50">
        <f aca="true" t="shared" si="6" ref="D43:J43">SUM(D44)</f>
        <v>0</v>
      </c>
      <c r="E43" s="50">
        <f t="shared" si="6"/>
        <v>9672211</v>
      </c>
      <c r="F43" s="50">
        <f t="shared" si="6"/>
        <v>21042734</v>
      </c>
      <c r="G43" s="50">
        <f t="shared" si="6"/>
        <v>2136702</v>
      </c>
      <c r="H43" s="50">
        <f t="shared" si="6"/>
        <v>942686</v>
      </c>
      <c r="I43" s="50">
        <f t="shared" si="6"/>
        <v>0</v>
      </c>
      <c r="J43" s="50">
        <f t="shared" si="6"/>
        <v>10194121</v>
      </c>
      <c r="K43" s="64">
        <f>SUM(C43+D43+E43+F43+G43+H43+I43+J43)</f>
        <v>100518931</v>
      </c>
    </row>
    <row r="44" spans="1:11" s="23" customFormat="1" ht="15.75">
      <c r="A44" s="25">
        <v>1060100</v>
      </c>
      <c r="B44" s="67" t="s">
        <v>38</v>
      </c>
      <c r="C44" s="50">
        <f aca="true" t="shared" si="7" ref="C44:J44">SUM(C45:C46)</f>
        <v>50280146</v>
      </c>
      <c r="D44" s="50">
        <f t="shared" si="7"/>
        <v>0</v>
      </c>
      <c r="E44" s="50">
        <f t="shared" si="7"/>
        <v>9672211</v>
      </c>
      <c r="F44" s="50">
        <f t="shared" si="7"/>
        <v>21042734</v>
      </c>
      <c r="G44" s="50">
        <f t="shared" si="7"/>
        <v>2136702</v>
      </c>
      <c r="H44" s="50">
        <f t="shared" si="7"/>
        <v>942686</v>
      </c>
      <c r="I44" s="50">
        <f t="shared" si="7"/>
        <v>0</v>
      </c>
      <c r="J44" s="50">
        <f t="shared" si="7"/>
        <v>10194121</v>
      </c>
      <c r="K44" s="50">
        <f>SUM(K45:K46)</f>
        <v>94268600</v>
      </c>
    </row>
    <row r="45" spans="1:11" s="23" customFormat="1" ht="15.75">
      <c r="A45" s="28">
        <v>1060101</v>
      </c>
      <c r="B45" s="68" t="s">
        <v>20</v>
      </c>
      <c r="C45" s="51">
        <f>51860391-273750-2553028</f>
        <v>49033613</v>
      </c>
      <c r="D45" s="51">
        <v>0</v>
      </c>
      <c r="E45" s="51">
        <f>9835592-536113</f>
        <v>9299479</v>
      </c>
      <c r="F45" s="51">
        <f>14306315-779796</f>
        <v>13526519</v>
      </c>
      <c r="G45" s="51">
        <f>1788289-97475</f>
        <v>1690814</v>
      </c>
      <c r="H45" s="51">
        <f>894145-48738</f>
        <v>845407</v>
      </c>
      <c r="I45" s="51">
        <v>0</v>
      </c>
      <c r="J45" s="51">
        <f>10729736-584850</f>
        <v>10144886</v>
      </c>
      <c r="K45" s="52">
        <f>SUM(C45:J45)</f>
        <v>84540718</v>
      </c>
    </row>
    <row r="46" spans="1:11" s="23" customFormat="1" ht="15.75">
      <c r="A46" s="28">
        <v>1060102</v>
      </c>
      <c r="B46" s="68" t="s">
        <v>39</v>
      </c>
      <c r="C46" s="51">
        <v>1246533</v>
      </c>
      <c r="D46" s="51">
        <v>0</v>
      </c>
      <c r="E46" s="51">
        <v>372732</v>
      </c>
      <c r="F46" s="51">
        <v>7516215</v>
      </c>
      <c r="G46" s="51">
        <v>445888</v>
      </c>
      <c r="H46" s="51">
        <v>97279</v>
      </c>
      <c r="I46" s="51">
        <v>0</v>
      </c>
      <c r="J46" s="51">
        <v>49235</v>
      </c>
      <c r="K46" s="52">
        <f>SUM(C46+D46+E46+F46+G46+H46+I46+J46)</f>
        <v>9727882</v>
      </c>
    </row>
    <row r="47" spans="1:11" s="23" customFormat="1" ht="6.75" customHeight="1">
      <c r="A47" s="25"/>
      <c r="B47" s="67"/>
      <c r="C47" s="53"/>
      <c r="D47" s="53"/>
      <c r="E47" s="53"/>
      <c r="F47" s="53"/>
      <c r="G47" s="53"/>
      <c r="H47" s="53"/>
      <c r="I47" s="53"/>
      <c r="J47" s="53"/>
      <c r="K47" s="64"/>
    </row>
    <row r="48" spans="1:11" s="23" customFormat="1" ht="15.75">
      <c r="A48" s="25">
        <v>1400000</v>
      </c>
      <c r="B48" s="67" t="s">
        <v>21</v>
      </c>
      <c r="C48" s="50">
        <f>SUM(C49)</f>
        <v>12389318</v>
      </c>
      <c r="D48" s="50">
        <f aca="true" t="shared" si="8" ref="D48:J48">SUM(D49)</f>
        <v>268428</v>
      </c>
      <c r="E48" s="49">
        <f t="shared" si="8"/>
        <v>4898928</v>
      </c>
      <c r="F48" s="49">
        <f t="shared" si="8"/>
        <v>4505280</v>
      </c>
      <c r="G48" s="49">
        <f t="shared" si="8"/>
        <v>3279615</v>
      </c>
      <c r="H48" s="49">
        <f t="shared" si="8"/>
        <v>3245980</v>
      </c>
      <c r="I48" s="49">
        <f t="shared" si="8"/>
        <v>1404243</v>
      </c>
      <c r="J48" s="49">
        <f t="shared" si="8"/>
        <v>986531</v>
      </c>
      <c r="K48" s="64">
        <f>SUM(C48+D48+E48+F48+G48+H48+I48+J48)</f>
        <v>30978323</v>
      </c>
    </row>
    <row r="49" spans="1:11" s="23" customFormat="1" ht="15.75">
      <c r="A49" s="25">
        <v>1400100</v>
      </c>
      <c r="B49" s="67" t="s">
        <v>41</v>
      </c>
      <c r="C49" s="53">
        <v>12389318</v>
      </c>
      <c r="D49" s="53">
        <v>268428</v>
      </c>
      <c r="E49" s="53">
        <v>4898928</v>
      </c>
      <c r="F49" s="51">
        <v>4505280</v>
      </c>
      <c r="G49" s="53">
        <v>3279615</v>
      </c>
      <c r="H49" s="53">
        <v>3245980</v>
      </c>
      <c r="I49" s="53">
        <v>1404243</v>
      </c>
      <c r="J49" s="53">
        <v>986531</v>
      </c>
      <c r="K49" s="52">
        <f>SUM(C49+D49+E49+F49+G49+H49+I49+J49)</f>
        <v>30978323</v>
      </c>
    </row>
    <row r="50" spans="1:11" s="23" customFormat="1" ht="4.5" customHeight="1" thickBot="1">
      <c r="A50" s="31"/>
      <c r="B50" s="70"/>
      <c r="C50" s="54"/>
      <c r="D50" s="54"/>
      <c r="E50" s="54"/>
      <c r="F50" s="54"/>
      <c r="G50" s="54"/>
      <c r="H50" s="54"/>
      <c r="I50" s="54"/>
      <c r="J50" s="54"/>
      <c r="K50" s="84"/>
    </row>
    <row r="51" spans="1:11" s="23" customFormat="1" ht="16.5" thickBot="1">
      <c r="A51" s="32">
        <v>2000000</v>
      </c>
      <c r="B51" s="71" t="s">
        <v>22</v>
      </c>
      <c r="C51" s="55">
        <f>C52+C60+C63+C65+C67+C69</f>
        <v>54033559</v>
      </c>
      <c r="D51" s="55">
        <f aca="true" t="shared" si="9" ref="D51:K51">D52+D60+D63+D65+D67+D69</f>
        <v>39267</v>
      </c>
      <c r="E51" s="55">
        <f t="shared" si="9"/>
        <v>4562471</v>
      </c>
      <c r="F51" s="55">
        <f t="shared" si="9"/>
        <v>2679688</v>
      </c>
      <c r="G51" s="55">
        <f t="shared" si="9"/>
        <v>1056046</v>
      </c>
      <c r="H51" s="55">
        <f t="shared" si="9"/>
        <v>1609746</v>
      </c>
      <c r="I51" s="55">
        <f t="shared" si="9"/>
        <v>722098</v>
      </c>
      <c r="J51" s="55">
        <f t="shared" si="9"/>
        <v>1695615</v>
      </c>
      <c r="K51" s="55">
        <f t="shared" si="9"/>
        <v>66398490</v>
      </c>
    </row>
    <row r="52" spans="1:11" s="23" customFormat="1" ht="47.25">
      <c r="A52" s="33">
        <v>2010000</v>
      </c>
      <c r="B52" s="67" t="s">
        <v>45</v>
      </c>
      <c r="C52" s="49">
        <f>15268377+C58</f>
        <v>33178773</v>
      </c>
      <c r="D52" s="49">
        <v>16162</v>
      </c>
      <c r="E52" s="49">
        <v>457863</v>
      </c>
      <c r="F52" s="49">
        <v>337083</v>
      </c>
      <c r="G52" s="50">
        <v>100107</v>
      </c>
      <c r="H52" s="81">
        <v>358411</v>
      </c>
      <c r="I52" s="50">
        <v>118410</v>
      </c>
      <c r="J52" s="50">
        <v>750573</v>
      </c>
      <c r="K52" s="64">
        <f aca="true" t="shared" si="10" ref="K52:K63">SUM(C52+D52+E52+F52+G52+H52+I52+J52)</f>
        <v>35317382</v>
      </c>
    </row>
    <row r="53" spans="1:11" s="23" customFormat="1" ht="39" customHeight="1">
      <c r="A53" s="34">
        <v>2010200</v>
      </c>
      <c r="B53" s="67" t="s">
        <v>46</v>
      </c>
      <c r="C53" s="50">
        <v>1991675</v>
      </c>
      <c r="D53" s="50">
        <v>16162</v>
      </c>
      <c r="E53" s="50">
        <v>122152</v>
      </c>
      <c r="F53" s="50">
        <v>268373</v>
      </c>
      <c r="G53" s="49">
        <v>28172</v>
      </c>
      <c r="H53" s="49">
        <v>235721</v>
      </c>
      <c r="I53" s="49">
        <v>61090</v>
      </c>
      <c r="J53" s="50">
        <v>16857</v>
      </c>
      <c r="K53" s="64">
        <f t="shared" si="10"/>
        <v>2740202</v>
      </c>
    </row>
    <row r="54" spans="1:11" s="23" customFormat="1" ht="31.5">
      <c r="A54" s="34">
        <v>2010300</v>
      </c>
      <c r="B54" s="67" t="s">
        <v>47</v>
      </c>
      <c r="C54" s="49">
        <v>439175</v>
      </c>
      <c r="D54" s="49">
        <v>0</v>
      </c>
      <c r="E54" s="49">
        <v>0</v>
      </c>
      <c r="F54" s="49">
        <v>0</v>
      </c>
      <c r="G54" s="49">
        <v>0</v>
      </c>
      <c r="H54" s="50">
        <v>0</v>
      </c>
      <c r="I54" s="50">
        <v>0</v>
      </c>
      <c r="J54" s="50">
        <v>0</v>
      </c>
      <c r="K54" s="64">
        <f t="shared" si="10"/>
        <v>439175</v>
      </c>
    </row>
    <row r="55" spans="1:11" s="23" customFormat="1" ht="31.5">
      <c r="A55" s="25">
        <v>2010400</v>
      </c>
      <c r="B55" s="67" t="s">
        <v>62</v>
      </c>
      <c r="C55" s="64">
        <v>0</v>
      </c>
      <c r="D55" s="64">
        <v>0</v>
      </c>
      <c r="E55" s="49">
        <v>0</v>
      </c>
      <c r="F55" s="49">
        <v>0</v>
      </c>
      <c r="G55" s="49">
        <v>0</v>
      </c>
      <c r="H55" s="50">
        <v>0</v>
      </c>
      <c r="I55" s="50">
        <v>0</v>
      </c>
      <c r="J55" s="50">
        <v>0</v>
      </c>
      <c r="K55" s="64">
        <f t="shared" si="10"/>
        <v>0</v>
      </c>
    </row>
    <row r="56" spans="1:11" s="23" customFormat="1" ht="31.5">
      <c r="A56" s="25">
        <v>2010500</v>
      </c>
      <c r="B56" s="67" t="s">
        <v>63</v>
      </c>
      <c r="C56" s="49">
        <v>0</v>
      </c>
      <c r="D56" s="49">
        <v>0</v>
      </c>
      <c r="E56" s="49"/>
      <c r="F56" s="49">
        <v>0</v>
      </c>
      <c r="G56" s="49">
        <v>0</v>
      </c>
      <c r="H56" s="50">
        <v>0</v>
      </c>
      <c r="I56" s="50">
        <v>0</v>
      </c>
      <c r="J56" s="50">
        <v>0</v>
      </c>
      <c r="K56" s="64">
        <f t="shared" si="10"/>
        <v>0</v>
      </c>
    </row>
    <row r="57" spans="1:11" s="23" customFormat="1" ht="31.5">
      <c r="A57" s="25">
        <v>2010900</v>
      </c>
      <c r="B57" s="67" t="s">
        <v>23</v>
      </c>
      <c r="C57" s="49">
        <v>11925659</v>
      </c>
      <c r="D57" s="49">
        <v>0</v>
      </c>
      <c r="E57" s="49">
        <v>254350</v>
      </c>
      <c r="F57" s="49">
        <v>1995</v>
      </c>
      <c r="G57" s="49">
        <v>11970</v>
      </c>
      <c r="H57" s="50">
        <v>106400</v>
      </c>
      <c r="I57" s="49">
        <v>54420</v>
      </c>
      <c r="J57" s="49">
        <v>727510</v>
      </c>
      <c r="K57" s="64">
        <f t="shared" si="10"/>
        <v>13082304</v>
      </c>
    </row>
    <row r="58" spans="1:11" s="23" customFormat="1" ht="31.5">
      <c r="A58" s="25">
        <v>2011000</v>
      </c>
      <c r="B58" s="67" t="s">
        <v>24</v>
      </c>
      <c r="C58" s="49">
        <v>17910396</v>
      </c>
      <c r="D58" s="49">
        <v>0</v>
      </c>
      <c r="E58" s="50">
        <v>0</v>
      </c>
      <c r="F58" s="50">
        <v>0</v>
      </c>
      <c r="G58" s="50">
        <v>0</v>
      </c>
      <c r="H58" s="82">
        <v>0</v>
      </c>
      <c r="I58" s="50">
        <v>0</v>
      </c>
      <c r="J58" s="50">
        <v>0</v>
      </c>
      <c r="K58" s="64">
        <f t="shared" si="10"/>
        <v>17910396</v>
      </c>
    </row>
    <row r="59" spans="1:11" s="23" customFormat="1" ht="6" customHeight="1">
      <c r="A59" s="25"/>
      <c r="B59" s="67"/>
      <c r="C59" s="50"/>
      <c r="D59" s="50"/>
      <c r="E59" s="50"/>
      <c r="F59" s="50"/>
      <c r="G59" s="50"/>
      <c r="H59" s="50"/>
      <c r="I59" s="50"/>
      <c r="J59" s="50"/>
      <c r="K59" s="49"/>
    </row>
    <row r="60" spans="1:11" s="23" customFormat="1" ht="47.25">
      <c r="A60" s="27">
        <v>2020000</v>
      </c>
      <c r="B60" s="103" t="s">
        <v>48</v>
      </c>
      <c r="C60" s="50">
        <f>3572832+2777977</f>
        <v>6350809</v>
      </c>
      <c r="D60" s="50">
        <v>1610</v>
      </c>
      <c r="E60" s="49">
        <v>25462</v>
      </c>
      <c r="F60" s="50">
        <v>18847</v>
      </c>
      <c r="G60" s="50">
        <v>23838</v>
      </c>
      <c r="H60" s="50">
        <v>4767</v>
      </c>
      <c r="I60" s="50">
        <v>15012</v>
      </c>
      <c r="J60" s="50">
        <v>4750</v>
      </c>
      <c r="K60" s="64">
        <f t="shared" si="10"/>
        <v>6445095</v>
      </c>
    </row>
    <row r="61" spans="1:11" s="23" customFormat="1" ht="33" customHeight="1">
      <c r="A61" s="35">
        <v>2020100</v>
      </c>
      <c r="B61" s="68" t="s">
        <v>49</v>
      </c>
      <c r="C61" s="51">
        <f>3000000+2777977</f>
        <v>5777977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6">
        <v>0</v>
      </c>
      <c r="K61" s="52">
        <f t="shared" si="10"/>
        <v>5777977</v>
      </c>
    </row>
    <row r="62" spans="1:11" s="23" customFormat="1" ht="8.25" customHeight="1">
      <c r="A62" s="28"/>
      <c r="B62" s="68"/>
      <c r="C62" s="53"/>
      <c r="D62" s="53"/>
      <c r="E62" s="53"/>
      <c r="F62" s="53"/>
      <c r="G62" s="53"/>
      <c r="H62" s="53"/>
      <c r="I62" s="53"/>
      <c r="J62" s="53"/>
      <c r="K62" s="64"/>
    </row>
    <row r="63" spans="1:11" s="23" customFormat="1" ht="15.75">
      <c r="A63" s="26">
        <v>2060000</v>
      </c>
      <c r="B63" s="67" t="s">
        <v>25</v>
      </c>
      <c r="C63" s="50">
        <v>3304751</v>
      </c>
      <c r="D63" s="50">
        <v>10511</v>
      </c>
      <c r="E63" s="50">
        <v>571308</v>
      </c>
      <c r="F63" s="50">
        <v>675859</v>
      </c>
      <c r="G63" s="50">
        <v>423607</v>
      </c>
      <c r="H63" s="50">
        <v>391184</v>
      </c>
      <c r="I63" s="50">
        <v>224913</v>
      </c>
      <c r="J63" s="50">
        <v>132479</v>
      </c>
      <c r="K63" s="64">
        <f t="shared" si="10"/>
        <v>5734612</v>
      </c>
    </row>
    <row r="64" spans="1:11" s="23" customFormat="1" ht="5.25" customHeight="1">
      <c r="A64" s="29"/>
      <c r="B64" s="68"/>
      <c r="C64" s="53"/>
      <c r="D64" s="53"/>
      <c r="E64" s="53"/>
      <c r="F64" s="53"/>
      <c r="G64" s="53"/>
      <c r="H64" s="53"/>
      <c r="I64" s="53"/>
      <c r="J64" s="53"/>
      <c r="K64" s="64"/>
    </row>
    <row r="65" spans="1:11" s="23" customFormat="1" ht="15.75">
      <c r="A65" s="26">
        <v>2070000</v>
      </c>
      <c r="B65" s="67" t="s">
        <v>26</v>
      </c>
      <c r="C65" s="50">
        <f>9761826+1437400</f>
        <v>11199226</v>
      </c>
      <c r="D65" s="50">
        <v>10984</v>
      </c>
      <c r="E65" s="50">
        <f>2945238+562600</f>
        <v>3507838</v>
      </c>
      <c r="F65" s="50">
        <v>1647899</v>
      </c>
      <c r="G65" s="50">
        <v>508494</v>
      </c>
      <c r="H65" s="50">
        <v>855384</v>
      </c>
      <c r="I65" s="50">
        <v>363763</v>
      </c>
      <c r="J65" s="50">
        <v>807813</v>
      </c>
      <c r="K65" s="64">
        <f>SUM(C65+D65+E65+F65+G65+H65+I65+J65)</f>
        <v>18901401</v>
      </c>
    </row>
    <row r="66" spans="1:11" s="60" customFormat="1" ht="3.75" customHeight="1">
      <c r="A66" s="29"/>
      <c r="B66" s="68"/>
      <c r="C66" s="50"/>
      <c r="D66" s="53"/>
      <c r="E66" s="53"/>
      <c r="F66" s="53"/>
      <c r="G66" s="53"/>
      <c r="H66" s="53"/>
      <c r="I66" s="53"/>
      <c r="J66" s="53"/>
      <c r="K66" s="64"/>
    </row>
    <row r="67" spans="1:11" s="60" customFormat="1" ht="21" customHeight="1">
      <c r="A67" s="26">
        <v>2080000</v>
      </c>
      <c r="B67" s="67" t="s">
        <v>27</v>
      </c>
      <c r="C67" s="50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64">
        <f>SUM(C67+D67+E67+F67+G67+H67+I67+J67)</f>
        <v>0</v>
      </c>
    </row>
    <row r="68" spans="1:11" s="60" customFormat="1" ht="6" customHeight="1">
      <c r="A68" s="29"/>
      <c r="B68" s="68"/>
      <c r="C68" s="53"/>
      <c r="D68" s="98"/>
      <c r="E68" s="98"/>
      <c r="F68" s="98"/>
      <c r="G68" s="98"/>
      <c r="H68" s="98"/>
      <c r="I68" s="98"/>
      <c r="J68" s="98"/>
      <c r="K68" s="64"/>
    </row>
    <row r="69" spans="1:11" s="23" customFormat="1" ht="15.75">
      <c r="A69" s="26">
        <v>2090000</v>
      </c>
      <c r="B69" s="67" t="s">
        <v>28</v>
      </c>
      <c r="C69" s="50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64">
        <f>SUM(C69+D69+E69+F69+G69+H69+I69+J69)</f>
        <v>0</v>
      </c>
    </row>
    <row r="70" spans="1:11" s="23" customFormat="1" ht="6" customHeight="1" thickBot="1">
      <c r="A70" s="36"/>
      <c r="B70" s="72"/>
      <c r="C70" s="57"/>
      <c r="D70" s="99"/>
      <c r="E70" s="99"/>
      <c r="F70" s="99"/>
      <c r="G70" s="99"/>
      <c r="H70" s="99"/>
      <c r="I70" s="99"/>
      <c r="J70" s="99"/>
      <c r="K70" s="85"/>
    </row>
    <row r="71" spans="1:11" s="23" customFormat="1" ht="16.5" thickBot="1">
      <c r="A71" s="90">
        <v>3000000</v>
      </c>
      <c r="B71" s="91" t="s">
        <v>72</v>
      </c>
      <c r="C71" s="92">
        <f>SUM(C72:C73)</f>
        <v>9394576.59</v>
      </c>
      <c r="D71" s="100">
        <f aca="true" t="shared" si="11" ref="D71:J71">SUM(D72)</f>
        <v>0</v>
      </c>
      <c r="E71" s="100">
        <f t="shared" si="11"/>
        <v>0</v>
      </c>
      <c r="F71" s="100">
        <f t="shared" si="11"/>
        <v>0</v>
      </c>
      <c r="G71" s="100">
        <f t="shared" si="11"/>
        <v>0</v>
      </c>
      <c r="H71" s="100">
        <f t="shared" si="11"/>
        <v>0</v>
      </c>
      <c r="I71" s="100">
        <f t="shared" si="11"/>
        <v>0</v>
      </c>
      <c r="J71" s="100">
        <f t="shared" si="11"/>
        <v>0</v>
      </c>
      <c r="K71" s="93">
        <f>SUM(C71:J71)</f>
        <v>9394576.59</v>
      </c>
    </row>
    <row r="72" spans="1:11" s="23" customFormat="1" ht="15.75">
      <c r="A72" s="87">
        <v>3010000</v>
      </c>
      <c r="B72" s="88" t="s">
        <v>73</v>
      </c>
      <c r="C72" s="94">
        <f>3028050</f>
        <v>3028050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89">
        <f>SUM(C72:J72)</f>
        <v>3028050</v>
      </c>
    </row>
    <row r="73" spans="1:11" s="23" customFormat="1" ht="31.5">
      <c r="A73" s="62" t="s">
        <v>74</v>
      </c>
      <c r="B73" s="73" t="s">
        <v>75</v>
      </c>
      <c r="C73" s="95">
        <v>6366526.59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86">
        <f>SUM(C73:J73)</f>
        <v>6366526.59</v>
      </c>
    </row>
    <row r="74" spans="1:11" s="23" customFormat="1" ht="6.75" customHeight="1" thickBot="1">
      <c r="A74" s="40"/>
      <c r="B74" s="74"/>
      <c r="C74" s="59"/>
      <c r="D74" s="59"/>
      <c r="E74" s="59"/>
      <c r="F74" s="59"/>
      <c r="G74" s="59"/>
      <c r="H74" s="59"/>
      <c r="I74" s="59"/>
      <c r="J74" s="59"/>
      <c r="K74" s="85"/>
    </row>
    <row r="75" spans="1:11" s="23" customFormat="1" ht="16.5" thickBot="1">
      <c r="A75" s="37">
        <v>4000000</v>
      </c>
      <c r="B75" s="71" t="s">
        <v>29</v>
      </c>
      <c r="C75" s="55">
        <f>SUM(C76+C79+C81+C83+C85+C87+C89)</f>
        <v>351439474</v>
      </c>
      <c r="D75" s="55">
        <f aca="true" t="shared" si="12" ref="D75:J75">SUM(D76+D79+D81+D83+D85+D87+D89)</f>
        <v>15295361</v>
      </c>
      <c r="E75" s="55">
        <f t="shared" si="12"/>
        <v>55007738</v>
      </c>
      <c r="F75" s="55">
        <f t="shared" si="12"/>
        <v>95613664</v>
      </c>
      <c r="G75" s="55">
        <f t="shared" si="12"/>
        <v>18438907</v>
      </c>
      <c r="H75" s="55">
        <f t="shared" si="12"/>
        <v>22528596</v>
      </c>
      <c r="I75" s="55">
        <f t="shared" si="12"/>
        <v>16047521</v>
      </c>
      <c r="J75" s="55">
        <f t="shared" si="12"/>
        <v>34692619</v>
      </c>
      <c r="K75" s="55">
        <f>SUM(K76+K79+K81+K83+K85+K87+K89)</f>
        <v>609063880</v>
      </c>
    </row>
    <row r="76" spans="1:11" s="30" customFormat="1" ht="15.75">
      <c r="A76" s="38">
        <v>4010000</v>
      </c>
      <c r="B76" s="75" t="s">
        <v>51</v>
      </c>
      <c r="C76" s="50">
        <f>106544005+2158985+1300000</f>
        <v>110002990</v>
      </c>
      <c r="D76" s="50">
        <v>11550693</v>
      </c>
      <c r="E76" s="50">
        <f>19905342+536270</f>
        <v>20441612</v>
      </c>
      <c r="F76" s="50">
        <f>39777057+848370</f>
        <v>40625427</v>
      </c>
      <c r="G76" s="50">
        <f>5991051+486325</f>
        <v>6477376</v>
      </c>
      <c r="H76" s="50">
        <v>4105910</v>
      </c>
      <c r="I76" s="50">
        <v>1114470</v>
      </c>
      <c r="J76" s="50">
        <v>1158244</v>
      </c>
      <c r="K76" s="64">
        <f>SUM(C76+D76+E76+F76+G76+H76+I76+J76)</f>
        <v>195476722</v>
      </c>
    </row>
    <row r="77" spans="1:11" s="30" customFormat="1" ht="15.75">
      <c r="A77" s="29">
        <v>4010104</v>
      </c>
      <c r="B77" s="68" t="s">
        <v>13</v>
      </c>
      <c r="C77" s="58">
        <v>46811003</v>
      </c>
      <c r="D77" s="58">
        <v>11255996</v>
      </c>
      <c r="E77" s="58">
        <v>8114794</v>
      </c>
      <c r="F77" s="58">
        <v>5961605</v>
      </c>
      <c r="G77" s="58">
        <v>1130568</v>
      </c>
      <c r="H77" s="58">
        <v>2215762</v>
      </c>
      <c r="I77" s="58">
        <v>779895</v>
      </c>
      <c r="J77" s="58">
        <v>472953</v>
      </c>
      <c r="K77" s="52">
        <f>SUM(C77+D77+E77+F77+G77+H77+I77+J77)</f>
        <v>76742576</v>
      </c>
    </row>
    <row r="78" spans="1:11" s="30" customFormat="1" ht="7.5" customHeight="1">
      <c r="A78" s="29"/>
      <c r="B78" s="68"/>
      <c r="C78" s="53"/>
      <c r="D78" s="53"/>
      <c r="E78" s="53"/>
      <c r="F78" s="53"/>
      <c r="G78" s="53"/>
      <c r="H78" s="53"/>
      <c r="I78" s="53"/>
      <c r="J78" s="53"/>
      <c r="K78" s="64"/>
    </row>
    <row r="79" spans="1:11" s="30" customFormat="1" ht="31.5">
      <c r="A79" s="26">
        <v>4020100</v>
      </c>
      <c r="B79" s="67" t="s">
        <v>34</v>
      </c>
      <c r="C79" s="50">
        <v>2754144</v>
      </c>
      <c r="D79" s="50">
        <v>712633</v>
      </c>
      <c r="E79" s="50">
        <v>712545</v>
      </c>
      <c r="F79" s="50">
        <v>1045357</v>
      </c>
      <c r="G79" s="50">
        <v>267107</v>
      </c>
      <c r="H79" s="50">
        <v>744860</v>
      </c>
      <c r="I79" s="50">
        <v>263465</v>
      </c>
      <c r="J79" s="50">
        <v>167219</v>
      </c>
      <c r="K79" s="64">
        <f>SUM(C79+D79+E79+F79+G79+H79+I79+J79)</f>
        <v>6667330</v>
      </c>
    </row>
    <row r="80" spans="1:11" s="39" customFormat="1" ht="6.75" customHeight="1">
      <c r="A80" s="29"/>
      <c r="B80" s="68"/>
      <c r="C80" s="53"/>
      <c r="D80" s="53"/>
      <c r="E80" s="53"/>
      <c r="F80" s="53"/>
      <c r="G80" s="53"/>
      <c r="H80" s="53"/>
      <c r="I80" s="53"/>
      <c r="J80" s="53"/>
      <c r="K80" s="64"/>
    </row>
    <row r="81" spans="1:11" s="39" customFormat="1" ht="15.75">
      <c r="A81" s="26">
        <v>4040000</v>
      </c>
      <c r="B81" s="76" t="s">
        <v>30</v>
      </c>
      <c r="C81" s="50">
        <v>70718464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64">
        <f>SUM(C81+D81+E81+F81+G81+H81+I81+J81)</f>
        <v>70718464</v>
      </c>
    </row>
    <row r="82" spans="1:11" s="39" customFormat="1" ht="6" customHeight="1">
      <c r="A82" s="26"/>
      <c r="B82" s="67"/>
      <c r="C82" s="50"/>
      <c r="D82" s="50"/>
      <c r="E82" s="50"/>
      <c r="F82" s="50"/>
      <c r="G82" s="50"/>
      <c r="H82" s="50"/>
      <c r="I82" s="50"/>
      <c r="J82" s="50"/>
      <c r="K82" s="64"/>
    </row>
    <row r="83" spans="1:11" s="39" customFormat="1" ht="15.75">
      <c r="A83" s="26">
        <v>4060000</v>
      </c>
      <c r="B83" s="76" t="s">
        <v>68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64">
        <f>SUM(C83+D83+E83+F83+G83+H83+I83+J83)</f>
        <v>0</v>
      </c>
    </row>
    <row r="84" spans="1:11" s="39" customFormat="1" ht="5.25" customHeight="1">
      <c r="A84" s="26"/>
      <c r="B84" s="76"/>
      <c r="C84" s="50"/>
      <c r="D84" s="50"/>
      <c r="E84" s="50"/>
      <c r="F84" s="50"/>
      <c r="G84" s="50"/>
      <c r="H84" s="50"/>
      <c r="I84" s="50"/>
      <c r="J84" s="50"/>
      <c r="K84" s="64"/>
    </row>
    <row r="85" spans="1:11" s="39" customFormat="1" ht="65.25" customHeight="1">
      <c r="A85" s="25">
        <v>4080000</v>
      </c>
      <c r="B85" s="67" t="s">
        <v>64</v>
      </c>
      <c r="C85" s="50">
        <v>517264</v>
      </c>
      <c r="D85" s="50">
        <v>0</v>
      </c>
      <c r="E85" s="50">
        <v>703787</v>
      </c>
      <c r="F85" s="50">
        <v>10124014</v>
      </c>
      <c r="G85" s="50">
        <v>5280025</v>
      </c>
      <c r="H85" s="50">
        <v>12914775</v>
      </c>
      <c r="I85" s="50">
        <v>13275374</v>
      </c>
      <c r="J85" s="50">
        <v>3810107</v>
      </c>
      <c r="K85" s="64">
        <f>SUM(C85+D85+E85+F85+G85+H85+I85+J85)</f>
        <v>46625346</v>
      </c>
    </row>
    <row r="86" spans="1:11" s="39" customFormat="1" ht="6.75" customHeight="1">
      <c r="A86" s="36"/>
      <c r="B86" s="72"/>
      <c r="C86" s="50"/>
      <c r="D86" s="50"/>
      <c r="E86" s="50"/>
      <c r="F86" s="50"/>
      <c r="G86" s="50"/>
      <c r="H86" s="50"/>
      <c r="I86" s="50"/>
      <c r="J86" s="50"/>
      <c r="K86" s="64"/>
    </row>
    <row r="87" spans="1:11" s="39" customFormat="1" ht="15.75">
      <c r="A87" s="26">
        <v>4100000</v>
      </c>
      <c r="B87" s="67" t="s">
        <v>65</v>
      </c>
      <c r="C87" s="50">
        <f>150587604+273750+2553028</f>
        <v>153414382</v>
      </c>
      <c r="D87" s="50">
        <v>3032035</v>
      </c>
      <c r="E87" s="50">
        <f>29952396+536113</f>
        <v>30488509</v>
      </c>
      <c r="F87" s="50">
        <f>39168110+779796</f>
        <v>39947906</v>
      </c>
      <c r="G87" s="50">
        <f>5833054+97475</f>
        <v>5930529</v>
      </c>
      <c r="H87" s="50">
        <f>4472378+48738</f>
        <v>4521116</v>
      </c>
      <c r="I87" s="50">
        <v>1394212</v>
      </c>
      <c r="J87" s="50">
        <f>26068979+584850</f>
        <v>26653829</v>
      </c>
      <c r="K87" s="64">
        <f>SUM(C87+D87+E87+F87+G87+H87+I87+J87)</f>
        <v>265382518</v>
      </c>
    </row>
    <row r="88" spans="1:11" ht="5.25" customHeight="1">
      <c r="A88" s="40"/>
      <c r="B88" s="74"/>
      <c r="C88" s="59"/>
      <c r="D88" s="59"/>
      <c r="E88" s="59"/>
      <c r="F88" s="59"/>
      <c r="G88" s="59"/>
      <c r="H88" s="59"/>
      <c r="I88" s="59"/>
      <c r="J88" s="59"/>
      <c r="K88" s="64"/>
    </row>
    <row r="89" spans="1:11" ht="18" customHeight="1">
      <c r="A89" s="63">
        <v>4110000</v>
      </c>
      <c r="B89" s="77" t="s">
        <v>71</v>
      </c>
      <c r="C89" s="50">
        <v>14032229.999999998</v>
      </c>
      <c r="D89" s="50">
        <v>0</v>
      </c>
      <c r="E89" s="50">
        <v>2661285</v>
      </c>
      <c r="F89" s="50">
        <v>3870960</v>
      </c>
      <c r="G89" s="50">
        <v>483870</v>
      </c>
      <c r="H89" s="50">
        <v>241935</v>
      </c>
      <c r="I89" s="50">
        <v>0</v>
      </c>
      <c r="J89" s="50">
        <v>2903220</v>
      </c>
      <c r="K89" s="64">
        <f>SUM(C89+D89+E89+F89+G89+H89+I89+J89)</f>
        <v>24193500</v>
      </c>
    </row>
    <row r="90" spans="1:11" ht="5.25" customHeight="1" thickBot="1">
      <c r="A90" s="42"/>
      <c r="B90" s="78"/>
      <c r="C90" s="59"/>
      <c r="D90" s="59"/>
      <c r="E90" s="59"/>
      <c r="F90" s="59"/>
      <c r="G90" s="59"/>
      <c r="H90" s="59"/>
      <c r="I90" s="59"/>
      <c r="J90" s="59"/>
      <c r="K90" s="85"/>
    </row>
    <row r="91" spans="1:11" ht="36.75" customHeight="1" thickBot="1">
      <c r="A91" s="37">
        <v>5000000</v>
      </c>
      <c r="B91" s="79" t="s">
        <v>50</v>
      </c>
      <c r="C91" s="55">
        <f>124267953+567000+819400-47746-54702+695000+84110+500000</f>
        <v>126831015</v>
      </c>
      <c r="D91" s="55">
        <v>3011893</v>
      </c>
      <c r="E91" s="55">
        <f>33669566-1850+160000-38417+24000+8000</f>
        <v>33821299</v>
      </c>
      <c r="F91" s="55">
        <f>16596598+8300</f>
        <v>16604898</v>
      </c>
      <c r="G91" s="55">
        <v>7265955</v>
      </c>
      <c r="H91" s="55">
        <f>5744133+30000</f>
        <v>5774133</v>
      </c>
      <c r="I91" s="55">
        <v>13497802</v>
      </c>
      <c r="J91" s="55">
        <f>2780207-204</f>
        <v>2780003</v>
      </c>
      <c r="K91" s="83">
        <f>SUM(C91+D91+E91+F91+G91+H91+I91+J91)</f>
        <v>209586998</v>
      </c>
    </row>
    <row r="92" spans="1:11" ht="22.5" customHeight="1" thickBot="1">
      <c r="A92" s="41"/>
      <c r="B92" s="80" t="s">
        <v>66</v>
      </c>
      <c r="C92" s="55">
        <f>SUM(C16+C51++C75+C91+C71)</f>
        <v>1144882757.59</v>
      </c>
      <c r="D92" s="55">
        <f aca="true" t="shared" si="13" ref="D92:J92">SUM(D16+D51++D75+D91+D71)</f>
        <v>161507670</v>
      </c>
      <c r="E92" s="55">
        <f t="shared" si="13"/>
        <v>161815897</v>
      </c>
      <c r="F92" s="55">
        <f t="shared" si="13"/>
        <v>235861031</v>
      </c>
      <c r="G92" s="55">
        <f t="shared" si="13"/>
        <v>40340327</v>
      </c>
      <c r="H92" s="55">
        <f t="shared" si="13"/>
        <v>43517331</v>
      </c>
      <c r="I92" s="55">
        <f t="shared" si="13"/>
        <v>37963191</v>
      </c>
      <c r="J92" s="55">
        <f t="shared" si="13"/>
        <v>52547114</v>
      </c>
      <c r="K92" s="55">
        <f>SUM(K16+K51++K75+K91+K71)</f>
        <v>1878435318.59</v>
      </c>
    </row>
    <row r="93" spans="1:11" ht="12.75" customHeight="1">
      <c r="A93" s="3"/>
      <c r="B93" s="6"/>
      <c r="C93" s="43"/>
      <c r="D93" s="43"/>
      <c r="E93" s="44"/>
      <c r="F93" s="44"/>
      <c r="G93" s="44"/>
      <c r="H93" s="44"/>
      <c r="I93" s="44"/>
      <c r="J93" s="44"/>
      <c r="K93" s="44"/>
    </row>
    <row r="94" spans="1:11" ht="12.75" customHeight="1">
      <c r="A94" s="3"/>
      <c r="B94" s="8"/>
      <c r="C94" s="8"/>
      <c r="D94" s="8"/>
      <c r="E94" s="7"/>
      <c r="F94" s="7"/>
      <c r="G94" s="7"/>
      <c r="H94" s="7"/>
      <c r="I94" s="7"/>
      <c r="J94" s="7"/>
      <c r="K94" s="7"/>
    </row>
    <row r="95" spans="1:11" ht="12.75" customHeight="1">
      <c r="A95" s="3"/>
      <c r="B95" s="8"/>
      <c r="C95" s="8"/>
      <c r="D95" s="8"/>
      <c r="E95" s="7"/>
      <c r="F95" s="7"/>
      <c r="G95" s="7"/>
      <c r="H95" s="7"/>
      <c r="I95" s="7"/>
      <c r="J95" s="7"/>
      <c r="K95" s="105"/>
    </row>
    <row r="96" spans="1:11" ht="12.75" customHeight="1">
      <c r="A96" s="3"/>
      <c r="B96" s="8"/>
      <c r="C96" s="8"/>
      <c r="D96" s="8"/>
      <c r="E96" s="7"/>
      <c r="F96" s="7"/>
      <c r="G96" s="7"/>
      <c r="H96" s="7"/>
      <c r="I96" s="7"/>
      <c r="J96" s="7"/>
      <c r="K96" s="7"/>
    </row>
    <row r="97" spans="1:11" ht="12.75" customHeight="1">
      <c r="A97" s="3"/>
      <c r="B97" s="6"/>
      <c r="C97" s="6"/>
      <c r="D97" s="6"/>
      <c r="E97" s="3"/>
      <c r="F97" s="3"/>
      <c r="G97" s="3"/>
      <c r="H97" s="3"/>
      <c r="I97" s="3"/>
      <c r="J97" s="3"/>
      <c r="K97" s="106"/>
    </row>
    <row r="98" spans="1:11" ht="12.75" customHeight="1">
      <c r="A98" s="3"/>
      <c r="B98" s="6"/>
      <c r="C98" s="6"/>
      <c r="D98" s="6"/>
      <c r="E98" s="3"/>
      <c r="F98" s="3"/>
      <c r="G98" s="3"/>
      <c r="H98" s="3"/>
      <c r="I98" s="3"/>
      <c r="J98" s="3"/>
      <c r="K98" s="3"/>
    </row>
    <row r="99" spans="1:11" ht="12.75" customHeight="1">
      <c r="A99" s="3"/>
      <c r="B99" s="8"/>
      <c r="C99" s="8"/>
      <c r="D99" s="8"/>
      <c r="E99" s="10"/>
      <c r="F99" s="10"/>
      <c r="G99" s="10"/>
      <c r="H99" s="10"/>
      <c r="I99" s="10"/>
      <c r="J99" s="10"/>
      <c r="K99" s="10"/>
    </row>
    <row r="100" spans="1:11" ht="12.75" customHeight="1">
      <c r="A100" s="3"/>
      <c r="B100" s="6"/>
      <c r="C100" s="6"/>
      <c r="D100" s="6"/>
      <c r="E100" s="3"/>
      <c r="F100" s="3"/>
      <c r="G100" s="3"/>
      <c r="H100" s="3"/>
      <c r="I100" s="3"/>
      <c r="J100" s="3"/>
      <c r="K100" s="3"/>
    </row>
    <row r="101" spans="1:11" ht="12.75" customHeight="1">
      <c r="A101" s="3"/>
      <c r="B101" s="6"/>
      <c r="C101" s="6"/>
      <c r="D101" s="6"/>
      <c r="E101" s="3"/>
      <c r="F101" s="3"/>
      <c r="G101" s="3"/>
      <c r="H101" s="3"/>
      <c r="I101" s="3"/>
      <c r="J101" s="3"/>
      <c r="K101" s="3"/>
    </row>
    <row r="102" spans="1:11" ht="12.75" customHeight="1">
      <c r="A102" s="3"/>
      <c r="B102" s="6"/>
      <c r="C102" s="6"/>
      <c r="D102" s="6"/>
      <c r="E102" s="3"/>
      <c r="F102" s="3"/>
      <c r="G102" s="3"/>
      <c r="H102" s="3"/>
      <c r="I102" s="3"/>
      <c r="J102" s="3"/>
      <c r="K102" s="3"/>
    </row>
    <row r="103" spans="1:11" ht="12.75" customHeight="1">
      <c r="A103" s="3"/>
      <c r="B103" s="8"/>
      <c r="C103" s="8"/>
      <c r="D103" s="8"/>
      <c r="E103" s="4"/>
      <c r="F103" s="4"/>
      <c r="G103" s="4"/>
      <c r="H103" s="4"/>
      <c r="I103" s="4"/>
      <c r="J103" s="4"/>
      <c r="K103" s="4"/>
    </row>
    <row r="104" spans="1:11" ht="12.75" customHeight="1">
      <c r="A104" s="3"/>
      <c r="B104" s="8"/>
      <c r="C104" s="8"/>
      <c r="D104" s="8"/>
      <c r="E104" s="4"/>
      <c r="F104" s="4"/>
      <c r="G104" s="4"/>
      <c r="H104" s="4"/>
      <c r="I104" s="4"/>
      <c r="J104" s="4"/>
      <c r="K104" s="4"/>
    </row>
    <row r="105" spans="1:11" ht="12.75" customHeight="1">
      <c r="A105" s="3"/>
      <c r="B105" s="6"/>
      <c r="C105" s="6"/>
      <c r="D105" s="6"/>
      <c r="E105" s="3"/>
      <c r="F105" s="3"/>
      <c r="G105" s="3"/>
      <c r="H105" s="3"/>
      <c r="I105" s="3"/>
      <c r="J105" s="3"/>
      <c r="K105" s="3"/>
    </row>
    <row r="106" spans="1:11" ht="12.75" customHeight="1">
      <c r="A106" s="3"/>
      <c r="B106" s="11"/>
      <c r="C106" s="11"/>
      <c r="D106" s="11"/>
      <c r="E106" s="12"/>
      <c r="F106" s="12"/>
      <c r="G106" s="12"/>
      <c r="H106" s="12"/>
      <c r="I106" s="12"/>
      <c r="J106" s="12"/>
      <c r="K106" s="12"/>
    </row>
    <row r="107" spans="1:11" ht="12.75" customHeight="1">
      <c r="A107" s="3"/>
      <c r="B107" s="11"/>
      <c r="C107" s="11"/>
      <c r="D107" s="11"/>
      <c r="E107" s="12"/>
      <c r="F107" s="12"/>
      <c r="G107" s="12"/>
      <c r="H107" s="12"/>
      <c r="I107" s="12"/>
      <c r="J107" s="12"/>
      <c r="K107" s="12"/>
    </row>
    <row r="108" spans="1:11" ht="12.75" customHeight="1">
      <c r="A108" s="3"/>
      <c r="B108" s="11"/>
      <c r="C108" s="11"/>
      <c r="D108" s="11"/>
      <c r="E108" s="12"/>
      <c r="F108" s="12"/>
      <c r="G108" s="12"/>
      <c r="H108" s="12"/>
      <c r="I108" s="12"/>
      <c r="J108" s="12"/>
      <c r="K108" s="12"/>
    </row>
    <row r="109" spans="1:11" ht="12.75" customHeight="1">
      <c r="A109" s="3"/>
      <c r="B109" s="11"/>
      <c r="C109" s="11"/>
      <c r="D109" s="11"/>
      <c r="E109" s="12"/>
      <c r="F109" s="12"/>
      <c r="G109" s="12"/>
      <c r="H109" s="12"/>
      <c r="I109" s="12"/>
      <c r="J109" s="12"/>
      <c r="K109" s="12"/>
    </row>
    <row r="110" spans="1:11" ht="12.75" customHeight="1">
      <c r="A110" s="3"/>
      <c r="B110" s="8"/>
      <c r="C110" s="8"/>
      <c r="D110" s="8"/>
      <c r="E110" s="10"/>
      <c r="F110" s="10"/>
      <c r="G110" s="10"/>
      <c r="H110" s="10"/>
      <c r="I110" s="10"/>
      <c r="J110" s="10"/>
      <c r="K110" s="10"/>
    </row>
    <row r="111" spans="1:11" ht="12.75" customHeight="1">
      <c r="A111" s="3"/>
      <c r="B111" s="13"/>
      <c r="C111" s="13"/>
      <c r="D111" s="13"/>
      <c r="E111" s="5"/>
      <c r="F111" s="5"/>
      <c r="G111" s="5"/>
      <c r="H111" s="5"/>
      <c r="I111" s="5"/>
      <c r="J111" s="5"/>
      <c r="K111" s="5"/>
    </row>
    <row r="112" spans="1:11" ht="12.75" customHeight="1">
      <c r="A112" s="3"/>
      <c r="B112" s="14"/>
      <c r="C112" s="14"/>
      <c r="D112" s="14"/>
      <c r="E112" s="15"/>
      <c r="F112" s="15"/>
      <c r="G112" s="15"/>
      <c r="H112" s="15"/>
      <c r="I112" s="15"/>
      <c r="J112" s="15"/>
      <c r="K112" s="15"/>
    </row>
    <row r="113" spans="1:11" ht="12.75" customHeight="1">
      <c r="A113" s="3"/>
      <c r="B113" s="8"/>
      <c r="C113" s="8"/>
      <c r="D113" s="8"/>
      <c r="E113" s="7"/>
      <c r="F113" s="7"/>
      <c r="G113" s="7"/>
      <c r="H113" s="7"/>
      <c r="I113" s="7"/>
      <c r="J113" s="7"/>
      <c r="K113" s="7"/>
    </row>
    <row r="114" spans="1:11" ht="12.75" customHeight="1">
      <c r="A114" s="3"/>
      <c r="B114" s="6"/>
      <c r="C114" s="6"/>
      <c r="D114" s="6"/>
      <c r="E114" s="3"/>
      <c r="F114" s="3"/>
      <c r="G114" s="3"/>
      <c r="H114" s="3"/>
      <c r="I114" s="3"/>
      <c r="J114" s="3"/>
      <c r="K114" s="3"/>
    </row>
    <row r="115" spans="1:11" ht="12.75" customHeight="1">
      <c r="A115" s="3"/>
      <c r="B115" s="6"/>
      <c r="C115" s="6"/>
      <c r="D115" s="6"/>
      <c r="E115" s="3"/>
      <c r="F115" s="3"/>
      <c r="G115" s="3"/>
      <c r="H115" s="3"/>
      <c r="I115" s="3"/>
      <c r="J115" s="3"/>
      <c r="K115" s="3"/>
    </row>
    <row r="116" spans="1:11" ht="12.75" customHeight="1">
      <c r="A116" s="3"/>
      <c r="B116" s="6"/>
      <c r="C116" s="6"/>
      <c r="D116" s="6"/>
      <c r="E116" s="3"/>
      <c r="F116" s="3"/>
      <c r="G116" s="3"/>
      <c r="H116" s="3"/>
      <c r="I116" s="3"/>
      <c r="J116" s="3"/>
      <c r="K116" s="3"/>
    </row>
    <row r="117" spans="1:11" ht="12.75" customHeight="1">
      <c r="A117" s="3"/>
      <c r="B117" s="6"/>
      <c r="C117" s="6"/>
      <c r="D117" s="6"/>
      <c r="E117" s="3"/>
      <c r="F117" s="3"/>
      <c r="G117" s="3"/>
      <c r="H117" s="3"/>
      <c r="I117" s="3"/>
      <c r="J117" s="3"/>
      <c r="K117" s="3"/>
    </row>
    <row r="118" spans="1:11" ht="12.75" customHeight="1">
      <c r="A118" s="3"/>
      <c r="B118" s="6"/>
      <c r="C118" s="6"/>
      <c r="D118" s="6"/>
      <c r="E118" s="3"/>
      <c r="F118" s="3"/>
      <c r="G118" s="3"/>
      <c r="H118" s="3"/>
      <c r="I118" s="3"/>
      <c r="J118" s="3"/>
      <c r="K118" s="3"/>
    </row>
    <row r="119" spans="1:11" ht="12.75" customHeight="1">
      <c r="A119" s="3"/>
      <c r="B119" s="6"/>
      <c r="C119" s="6"/>
      <c r="D119" s="6"/>
      <c r="E119" s="3"/>
      <c r="F119" s="3"/>
      <c r="G119" s="3"/>
      <c r="H119" s="3"/>
      <c r="I119" s="3"/>
      <c r="J119" s="3"/>
      <c r="K119" s="3"/>
    </row>
    <row r="120" spans="1:11" ht="12.75" customHeight="1">
      <c r="A120" s="3"/>
      <c r="B120" s="6"/>
      <c r="C120" s="6"/>
      <c r="D120" s="6"/>
      <c r="E120" s="3"/>
      <c r="F120" s="3"/>
      <c r="G120" s="3"/>
      <c r="H120" s="3"/>
      <c r="I120" s="3"/>
      <c r="J120" s="3"/>
      <c r="K120" s="3"/>
    </row>
    <row r="121" spans="1:11" ht="12.75" customHeight="1">
      <c r="A121" s="3"/>
      <c r="B121" s="6"/>
      <c r="C121" s="6"/>
      <c r="D121" s="6"/>
      <c r="E121" s="3"/>
      <c r="F121" s="3"/>
      <c r="G121" s="3"/>
      <c r="H121" s="3"/>
      <c r="I121" s="3"/>
      <c r="J121" s="3"/>
      <c r="K121" s="3"/>
    </row>
    <row r="122" spans="1:11" ht="12.75" customHeight="1">
      <c r="A122" s="3"/>
      <c r="B122" s="6"/>
      <c r="C122" s="6"/>
      <c r="D122" s="6"/>
      <c r="E122" s="3"/>
      <c r="F122" s="3"/>
      <c r="G122" s="3"/>
      <c r="H122" s="3"/>
      <c r="I122" s="3"/>
      <c r="J122" s="3"/>
      <c r="K122" s="3"/>
    </row>
    <row r="123" spans="1:11" ht="12.75" customHeight="1">
      <c r="A123" s="3"/>
      <c r="B123" s="6"/>
      <c r="C123" s="6"/>
      <c r="D123" s="6"/>
      <c r="E123" s="3"/>
      <c r="F123" s="3"/>
      <c r="G123" s="3"/>
      <c r="H123" s="3"/>
      <c r="I123" s="3"/>
      <c r="J123" s="3"/>
      <c r="K123" s="3"/>
    </row>
    <row r="124" spans="1:11" ht="12.75" customHeight="1">
      <c r="A124" s="3"/>
      <c r="B124" s="6"/>
      <c r="C124" s="6"/>
      <c r="D124" s="6"/>
      <c r="E124" s="3"/>
      <c r="F124" s="3"/>
      <c r="G124" s="3"/>
      <c r="H124" s="3"/>
      <c r="I124" s="3"/>
      <c r="J124" s="3"/>
      <c r="K124" s="3"/>
    </row>
    <row r="125" spans="1:11" ht="12.75" customHeight="1">
      <c r="A125" s="3"/>
      <c r="B125" s="6"/>
      <c r="C125" s="6"/>
      <c r="D125" s="6"/>
      <c r="E125" s="3"/>
      <c r="F125" s="3"/>
      <c r="G125" s="3"/>
      <c r="H125" s="3"/>
      <c r="I125" s="3"/>
      <c r="J125" s="3"/>
      <c r="K125" s="3"/>
    </row>
    <row r="126" spans="1:11" ht="12.75" customHeight="1">
      <c r="A126" s="3"/>
      <c r="B126" s="6"/>
      <c r="C126" s="6"/>
      <c r="D126" s="6"/>
      <c r="E126" s="3"/>
      <c r="F126" s="3"/>
      <c r="G126" s="3"/>
      <c r="H126" s="3"/>
      <c r="I126" s="3"/>
      <c r="J126" s="3"/>
      <c r="K126" s="3"/>
    </row>
    <row r="127" spans="1:11" ht="12.75" customHeight="1">
      <c r="A127" s="3"/>
      <c r="B127" s="6"/>
      <c r="C127" s="6"/>
      <c r="D127" s="6"/>
      <c r="E127" s="3"/>
      <c r="F127" s="3"/>
      <c r="G127" s="3"/>
      <c r="H127" s="3"/>
      <c r="I127" s="3"/>
      <c r="J127" s="3"/>
      <c r="K127" s="3"/>
    </row>
    <row r="128" spans="1:11" ht="12.75" customHeight="1">
      <c r="A128" s="3"/>
      <c r="B128" s="6"/>
      <c r="C128" s="6"/>
      <c r="D128" s="6"/>
      <c r="E128" s="3"/>
      <c r="F128" s="3"/>
      <c r="G128" s="3"/>
      <c r="H128" s="3"/>
      <c r="I128" s="3"/>
      <c r="J128" s="3"/>
      <c r="K128" s="3"/>
    </row>
    <row r="129" spans="1:11" ht="12.75" customHeight="1">
      <c r="A129" s="3"/>
      <c r="B129" s="6"/>
      <c r="C129" s="6"/>
      <c r="D129" s="6"/>
      <c r="E129" s="3"/>
      <c r="F129" s="3"/>
      <c r="G129" s="3"/>
      <c r="H129" s="3"/>
      <c r="I129" s="3"/>
      <c r="J129" s="3"/>
      <c r="K129" s="3"/>
    </row>
    <row r="130" spans="1:11" ht="12.75" customHeight="1">
      <c r="A130" s="3"/>
      <c r="B130" s="8"/>
      <c r="C130" s="8"/>
      <c r="D130" s="8"/>
      <c r="E130" s="7"/>
      <c r="F130" s="7"/>
      <c r="G130" s="7"/>
      <c r="H130" s="7"/>
      <c r="I130" s="7"/>
      <c r="J130" s="7"/>
      <c r="K130" s="7"/>
    </row>
    <row r="131" spans="1:11" ht="12.75" customHeight="1">
      <c r="A131" s="3"/>
      <c r="B131" s="8"/>
      <c r="C131" s="8"/>
      <c r="D131" s="8"/>
      <c r="E131" s="7"/>
      <c r="F131" s="7"/>
      <c r="G131" s="7"/>
      <c r="H131" s="7"/>
      <c r="I131" s="7"/>
      <c r="J131" s="7"/>
      <c r="K131" s="7"/>
    </row>
    <row r="132" spans="1:11" ht="12.75" customHeight="1">
      <c r="A132" s="3"/>
      <c r="B132" s="6"/>
      <c r="C132" s="6"/>
      <c r="D132" s="6"/>
      <c r="E132" s="3"/>
      <c r="F132" s="3"/>
      <c r="G132" s="3"/>
      <c r="H132" s="3"/>
      <c r="I132" s="3"/>
      <c r="J132" s="3"/>
      <c r="K132" s="3"/>
    </row>
    <row r="133" spans="1:11" ht="12.75" customHeight="1">
      <c r="A133" s="3"/>
      <c r="B133" s="6"/>
      <c r="C133" s="6"/>
      <c r="D133" s="6"/>
      <c r="E133" s="3"/>
      <c r="F133" s="3"/>
      <c r="G133" s="3"/>
      <c r="H133" s="3"/>
      <c r="I133" s="3"/>
      <c r="J133" s="3"/>
      <c r="K133" s="3"/>
    </row>
    <row r="134" spans="1:11" ht="12.75" customHeight="1">
      <c r="A134" s="3"/>
      <c r="B134" s="6"/>
      <c r="C134" s="6"/>
      <c r="D134" s="6"/>
      <c r="E134" s="3"/>
      <c r="F134" s="3"/>
      <c r="G134" s="3"/>
      <c r="H134" s="3"/>
      <c r="I134" s="3"/>
      <c r="J134" s="3"/>
      <c r="K134" s="3"/>
    </row>
    <row r="135" spans="1:11" ht="12.75" customHeight="1">
      <c r="A135" s="3"/>
      <c r="B135" s="6"/>
      <c r="C135" s="6"/>
      <c r="D135" s="6"/>
      <c r="E135" s="3"/>
      <c r="F135" s="3"/>
      <c r="G135" s="3"/>
      <c r="H135" s="3"/>
      <c r="I135" s="3"/>
      <c r="J135" s="3"/>
      <c r="K135" s="3"/>
    </row>
    <row r="136" spans="1:11" ht="12.75" customHeight="1">
      <c r="A136" s="3"/>
      <c r="B136" s="6"/>
      <c r="C136" s="6"/>
      <c r="D136" s="6"/>
      <c r="E136" s="3"/>
      <c r="F136" s="3"/>
      <c r="G136" s="3"/>
      <c r="H136" s="3"/>
      <c r="I136" s="3"/>
      <c r="J136" s="3"/>
      <c r="K136" s="3"/>
    </row>
    <row r="137" spans="1:11" ht="12.75" customHeight="1">
      <c r="A137" s="3"/>
      <c r="B137" s="6"/>
      <c r="C137" s="6"/>
      <c r="D137" s="6"/>
      <c r="E137" s="3"/>
      <c r="F137" s="3"/>
      <c r="G137" s="3"/>
      <c r="H137" s="3"/>
      <c r="I137" s="3"/>
      <c r="J137" s="3"/>
      <c r="K137" s="3"/>
    </row>
    <row r="138" spans="1:11" ht="12.75" customHeight="1">
      <c r="A138" s="3"/>
      <c r="B138" s="6"/>
      <c r="C138" s="6"/>
      <c r="D138" s="6"/>
      <c r="E138" s="3"/>
      <c r="F138" s="3"/>
      <c r="G138" s="3"/>
      <c r="H138" s="3"/>
      <c r="I138" s="3"/>
      <c r="J138" s="3"/>
      <c r="K138" s="3"/>
    </row>
    <row r="139" spans="1:11" ht="12.75" customHeight="1">
      <c r="A139" s="3"/>
      <c r="B139" s="6"/>
      <c r="C139" s="6"/>
      <c r="D139" s="6"/>
      <c r="E139" s="3"/>
      <c r="F139" s="3"/>
      <c r="G139" s="3"/>
      <c r="H139" s="3"/>
      <c r="I139" s="3"/>
      <c r="J139" s="3"/>
      <c r="K139" s="3"/>
    </row>
    <row r="140" spans="1:11" ht="12.75" customHeight="1">
      <c r="A140" s="3"/>
      <c r="B140" s="6"/>
      <c r="C140" s="6"/>
      <c r="D140" s="6"/>
      <c r="E140" s="3"/>
      <c r="F140" s="3"/>
      <c r="G140" s="3"/>
      <c r="H140" s="3"/>
      <c r="I140" s="3"/>
      <c r="J140" s="3"/>
      <c r="K140" s="3"/>
    </row>
    <row r="141" spans="1:11" ht="12.75" customHeight="1">
      <c r="A141" s="3"/>
      <c r="B141" s="6"/>
      <c r="C141" s="6"/>
      <c r="D141" s="6"/>
      <c r="E141" s="3"/>
      <c r="F141" s="3"/>
      <c r="G141" s="3"/>
      <c r="H141" s="3"/>
      <c r="I141" s="3"/>
      <c r="J141" s="3"/>
      <c r="K141" s="3"/>
    </row>
    <row r="142" spans="1:11" ht="12.75" customHeight="1">
      <c r="A142" s="3"/>
      <c r="B142" s="6"/>
      <c r="C142" s="6"/>
      <c r="D142" s="6"/>
      <c r="E142" s="3"/>
      <c r="F142" s="3"/>
      <c r="G142" s="3"/>
      <c r="H142" s="3"/>
      <c r="I142" s="3"/>
      <c r="J142" s="3"/>
      <c r="K142" s="3"/>
    </row>
    <row r="143" spans="1:11" ht="12.75" customHeight="1">
      <c r="A143" s="3"/>
      <c r="B143" s="6"/>
      <c r="C143" s="6"/>
      <c r="D143" s="6"/>
      <c r="E143" s="3"/>
      <c r="F143" s="3"/>
      <c r="G143" s="3"/>
      <c r="H143" s="3"/>
      <c r="I143" s="3"/>
      <c r="J143" s="3"/>
      <c r="K143" s="3"/>
    </row>
    <row r="144" spans="1:11" ht="12.75" customHeight="1">
      <c r="A144" s="3"/>
      <c r="B144" s="6"/>
      <c r="C144" s="6"/>
      <c r="D144" s="6"/>
      <c r="E144" s="3"/>
      <c r="F144" s="3"/>
      <c r="G144" s="3"/>
      <c r="H144" s="3"/>
      <c r="I144" s="3"/>
      <c r="J144" s="3"/>
      <c r="K144" s="3"/>
    </row>
    <row r="145" spans="1:11" ht="12.75" customHeight="1">
      <c r="A145" s="3"/>
      <c r="B145" s="6"/>
      <c r="C145" s="6"/>
      <c r="D145" s="6"/>
      <c r="E145" s="3"/>
      <c r="F145" s="3"/>
      <c r="G145" s="3"/>
      <c r="H145" s="3"/>
      <c r="I145" s="3"/>
      <c r="J145" s="3"/>
      <c r="K145" s="3"/>
    </row>
    <row r="146" spans="1:11" ht="12.75" customHeight="1">
      <c r="A146" s="3"/>
      <c r="B146" s="6"/>
      <c r="C146" s="6"/>
      <c r="D146" s="6"/>
      <c r="E146" s="3"/>
      <c r="F146" s="3"/>
      <c r="G146" s="3"/>
      <c r="H146" s="3"/>
      <c r="I146" s="3"/>
      <c r="J146" s="3"/>
      <c r="K146" s="3"/>
    </row>
    <row r="147" spans="1:11" ht="12.75" customHeight="1">
      <c r="A147" s="3"/>
      <c r="B147" s="6"/>
      <c r="C147" s="6"/>
      <c r="D147" s="6"/>
      <c r="E147" s="3"/>
      <c r="F147" s="3"/>
      <c r="G147" s="3"/>
      <c r="H147" s="3"/>
      <c r="I147" s="3"/>
      <c r="J147" s="3"/>
      <c r="K147" s="3"/>
    </row>
    <row r="148" spans="1:11" ht="12.75" customHeight="1">
      <c r="A148" s="3"/>
      <c r="B148" s="6"/>
      <c r="C148" s="6"/>
      <c r="D148" s="6"/>
      <c r="E148" s="3"/>
      <c r="F148" s="3"/>
      <c r="G148" s="3"/>
      <c r="H148" s="3"/>
      <c r="I148" s="3"/>
      <c r="J148" s="3"/>
      <c r="K148" s="3"/>
    </row>
    <row r="149" spans="1:11" ht="12.75" customHeight="1">
      <c r="A149" s="3"/>
      <c r="B149" s="6"/>
      <c r="C149" s="6"/>
      <c r="D149" s="6"/>
      <c r="E149" s="3"/>
      <c r="F149" s="3"/>
      <c r="G149" s="3"/>
      <c r="H149" s="3"/>
      <c r="I149" s="3"/>
      <c r="J149" s="3"/>
      <c r="K149" s="3"/>
    </row>
    <row r="150" spans="1:11" ht="12.75" customHeight="1">
      <c r="A150" s="3"/>
      <c r="B150" s="6"/>
      <c r="C150" s="6"/>
      <c r="D150" s="6"/>
      <c r="E150" s="3"/>
      <c r="F150" s="3"/>
      <c r="G150" s="3"/>
      <c r="H150" s="3"/>
      <c r="I150" s="3"/>
      <c r="J150" s="3"/>
      <c r="K150" s="3"/>
    </row>
    <row r="151" spans="1:11" ht="12.75" customHeight="1">
      <c r="A151" s="3"/>
      <c r="B151" s="6"/>
      <c r="C151" s="6"/>
      <c r="D151" s="6"/>
      <c r="E151" s="3"/>
      <c r="F151" s="3"/>
      <c r="G151" s="3"/>
      <c r="H151" s="3"/>
      <c r="I151" s="3"/>
      <c r="J151" s="3"/>
      <c r="K151" s="3"/>
    </row>
    <row r="152" spans="1:11" ht="12.75" customHeight="1">
      <c r="A152" s="3"/>
      <c r="B152" s="6"/>
      <c r="C152" s="6"/>
      <c r="D152" s="6"/>
      <c r="E152" s="3"/>
      <c r="F152" s="3"/>
      <c r="G152" s="3"/>
      <c r="H152" s="3"/>
      <c r="I152" s="3"/>
      <c r="J152" s="3"/>
      <c r="K152" s="3"/>
    </row>
    <row r="153" spans="1:11" ht="12.75" customHeight="1">
      <c r="A153" s="3"/>
      <c r="B153" s="6"/>
      <c r="C153" s="6"/>
      <c r="D153" s="6"/>
      <c r="E153" s="3"/>
      <c r="F153" s="3"/>
      <c r="G153" s="3"/>
      <c r="H153" s="3"/>
      <c r="I153" s="3"/>
      <c r="J153" s="3"/>
      <c r="K153" s="3"/>
    </row>
    <row r="154" spans="1:11" ht="12.75" customHeight="1">
      <c r="A154" s="3"/>
      <c r="B154" s="6"/>
      <c r="C154" s="6"/>
      <c r="D154" s="6"/>
      <c r="E154" s="3"/>
      <c r="F154" s="3"/>
      <c r="G154" s="3"/>
      <c r="H154" s="3"/>
      <c r="I154" s="3"/>
      <c r="J154" s="3"/>
      <c r="K154" s="3"/>
    </row>
    <row r="155" spans="1:11" ht="12.75" customHeight="1">
      <c r="A155" s="3"/>
      <c r="B155" s="6"/>
      <c r="C155" s="6"/>
      <c r="D155" s="6"/>
      <c r="E155" s="3"/>
      <c r="F155" s="3"/>
      <c r="G155" s="3"/>
      <c r="H155" s="3"/>
      <c r="I155" s="3"/>
      <c r="J155" s="3"/>
      <c r="K155" s="3"/>
    </row>
    <row r="156" spans="1:11" ht="12.75" customHeight="1">
      <c r="A156" s="3"/>
      <c r="B156" s="6"/>
      <c r="C156" s="6"/>
      <c r="D156" s="6"/>
      <c r="E156" s="3"/>
      <c r="F156" s="3"/>
      <c r="G156" s="3"/>
      <c r="H156" s="3"/>
      <c r="I156" s="3"/>
      <c r="J156" s="3"/>
      <c r="K156" s="3"/>
    </row>
    <row r="157" spans="1:11" ht="12.75" customHeight="1">
      <c r="A157" s="3"/>
      <c r="B157" s="6"/>
      <c r="C157" s="6"/>
      <c r="D157" s="6"/>
      <c r="E157" s="3"/>
      <c r="F157" s="3"/>
      <c r="G157" s="3"/>
      <c r="H157" s="3"/>
      <c r="I157" s="3"/>
      <c r="J157" s="3"/>
      <c r="K157" s="3"/>
    </row>
    <row r="158" spans="1:11" ht="12.75" customHeight="1">
      <c r="A158" s="3"/>
      <c r="B158" s="6"/>
      <c r="C158" s="6"/>
      <c r="D158" s="6"/>
      <c r="E158" s="3"/>
      <c r="F158" s="3"/>
      <c r="G158" s="3"/>
      <c r="H158" s="3"/>
      <c r="I158" s="3"/>
      <c r="J158" s="3"/>
      <c r="K158" s="3"/>
    </row>
    <row r="159" spans="1:11" ht="12.75" customHeight="1">
      <c r="A159" s="3"/>
      <c r="B159" s="6"/>
      <c r="C159" s="6"/>
      <c r="D159" s="6"/>
      <c r="E159" s="3"/>
      <c r="F159" s="3"/>
      <c r="G159" s="3"/>
      <c r="H159" s="3"/>
      <c r="I159" s="3"/>
      <c r="J159" s="3"/>
      <c r="K159" s="3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3"/>
      <c r="B181" s="6"/>
      <c r="C181" s="6"/>
      <c r="D181" s="6"/>
      <c r="E181" s="3"/>
      <c r="F181" s="3"/>
      <c r="G181" s="3"/>
      <c r="H181" s="3"/>
      <c r="I181" s="3"/>
      <c r="J181" s="3"/>
      <c r="K181" s="3"/>
    </row>
    <row r="182" spans="1:11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7"/>
      <c r="B198" s="8"/>
      <c r="C198" s="8"/>
      <c r="D198" s="8"/>
      <c r="E198" s="7"/>
      <c r="F198" s="7"/>
      <c r="G198" s="7"/>
      <c r="H198" s="7"/>
      <c r="I198" s="7"/>
      <c r="J198" s="7"/>
      <c r="K198" s="7"/>
    </row>
    <row r="199" spans="1:11" ht="12.75" customHeight="1">
      <c r="A199" s="7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7"/>
      <c r="B216" s="8"/>
      <c r="C216" s="8"/>
      <c r="D216" s="8"/>
      <c r="E216" s="7"/>
      <c r="F216" s="7"/>
      <c r="G216" s="7"/>
      <c r="H216" s="7"/>
      <c r="I216" s="7"/>
      <c r="J216" s="7"/>
      <c r="K216" s="7"/>
    </row>
    <row r="217" spans="1:11" ht="12.75" customHeight="1">
      <c r="A217" s="7"/>
      <c r="B217" s="8"/>
      <c r="C217" s="8"/>
      <c r="D217" s="8"/>
      <c r="E217" s="7"/>
      <c r="F217" s="7"/>
      <c r="G217" s="7"/>
      <c r="H217" s="7"/>
      <c r="I217" s="7"/>
      <c r="J217" s="7"/>
      <c r="K217" s="7"/>
    </row>
    <row r="218" spans="1:11" ht="12.75" customHeight="1">
      <c r="A218" s="3"/>
      <c r="B218" s="6"/>
      <c r="C218" s="6"/>
      <c r="D218" s="6"/>
      <c r="E218" s="3"/>
      <c r="F218" s="3"/>
      <c r="G218" s="3"/>
      <c r="H218" s="3"/>
      <c r="I218" s="3"/>
      <c r="J218" s="3"/>
      <c r="K218" s="3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7"/>
      <c r="B220" s="8"/>
      <c r="C220" s="8"/>
      <c r="D220" s="8"/>
      <c r="E220" s="7"/>
      <c r="F220" s="7"/>
      <c r="G220" s="7"/>
      <c r="H220" s="7"/>
      <c r="I220" s="7"/>
      <c r="J220" s="7"/>
      <c r="K220" s="7"/>
    </row>
    <row r="221" spans="1:11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</row>
    <row r="228" spans="1:11" ht="12.75" customHeight="1">
      <c r="A228" s="3"/>
      <c r="B228" s="6"/>
      <c r="C228" s="6"/>
      <c r="D228" s="6"/>
      <c r="E228" s="3"/>
      <c r="F228" s="3"/>
      <c r="G228" s="3"/>
      <c r="H228" s="3"/>
      <c r="I228" s="3"/>
      <c r="J228" s="3"/>
      <c r="K228" s="3"/>
    </row>
    <row r="229" spans="1:11" ht="12.75" customHeight="1">
      <c r="A229" s="3"/>
      <c r="B229" s="6"/>
      <c r="C229" s="6"/>
      <c r="D229" s="6"/>
      <c r="E229" s="3"/>
      <c r="F229" s="3"/>
      <c r="G229" s="3"/>
      <c r="H229" s="3"/>
      <c r="I229" s="3"/>
      <c r="J229" s="3"/>
      <c r="K229" s="3"/>
    </row>
    <row r="230" spans="1:11" ht="12.75" customHeight="1">
      <c r="A230" s="3"/>
      <c r="B230" s="6"/>
      <c r="C230" s="6"/>
      <c r="D230" s="6"/>
      <c r="E230" s="3"/>
      <c r="F230" s="3"/>
      <c r="G230" s="3"/>
      <c r="H230" s="3"/>
      <c r="I230" s="3"/>
      <c r="J230" s="3"/>
      <c r="K230" s="3"/>
    </row>
    <row r="231" spans="1:11" ht="12.75" customHeight="1">
      <c r="A231" s="3"/>
      <c r="B231" s="6"/>
      <c r="C231" s="6"/>
      <c r="D231" s="6"/>
      <c r="E231" s="3"/>
      <c r="F231" s="3"/>
      <c r="G231" s="3"/>
      <c r="H231" s="3"/>
      <c r="I231" s="3"/>
      <c r="J231" s="3"/>
      <c r="K231" s="3"/>
    </row>
    <row r="232" spans="1:11" ht="12.75" customHeight="1">
      <c r="A232" s="3"/>
      <c r="B232" s="6"/>
      <c r="C232" s="6"/>
      <c r="D232" s="6"/>
      <c r="E232" s="3"/>
      <c r="F232" s="3"/>
      <c r="G232" s="3"/>
      <c r="H232" s="3"/>
      <c r="I232" s="3"/>
      <c r="J232" s="3"/>
      <c r="K232" s="3"/>
    </row>
    <row r="233" spans="1:11" ht="12.75" customHeight="1">
      <c r="A233" s="3"/>
      <c r="B233" s="6"/>
      <c r="C233" s="6"/>
      <c r="D233" s="6"/>
      <c r="E233" s="3"/>
      <c r="F233" s="3"/>
      <c r="G233" s="3"/>
      <c r="H233" s="3"/>
      <c r="I233" s="3"/>
      <c r="J233" s="3"/>
      <c r="K233" s="3"/>
    </row>
    <row r="234" spans="1:11" ht="12.75" customHeight="1">
      <c r="A234" s="3"/>
      <c r="B234" s="6"/>
      <c r="C234" s="6"/>
      <c r="D234" s="6"/>
      <c r="E234" s="3"/>
      <c r="F234" s="3"/>
      <c r="G234" s="3"/>
      <c r="H234" s="3"/>
      <c r="I234" s="3"/>
      <c r="J234" s="3"/>
      <c r="K234" s="3"/>
    </row>
    <row r="235" spans="1:11" ht="12.75" customHeight="1">
      <c r="A235" s="3"/>
      <c r="B235" s="6"/>
      <c r="C235" s="6"/>
      <c r="D235" s="6"/>
      <c r="E235" s="3"/>
      <c r="F235" s="3"/>
      <c r="G235" s="3"/>
      <c r="H235" s="3"/>
      <c r="I235" s="3"/>
      <c r="J235" s="3"/>
      <c r="K235" s="3"/>
    </row>
    <row r="236" spans="1:11" ht="12.75" customHeight="1">
      <c r="A236" s="3"/>
      <c r="B236" s="6"/>
      <c r="C236" s="6"/>
      <c r="D236" s="6"/>
      <c r="E236" s="3"/>
      <c r="F236" s="3"/>
      <c r="G236" s="3"/>
      <c r="H236" s="3"/>
      <c r="I236" s="3"/>
      <c r="J236" s="3"/>
      <c r="K236" s="3"/>
    </row>
    <row r="237" spans="1:11" ht="12.75" customHeight="1">
      <c r="A237" s="3"/>
      <c r="B237" s="6"/>
      <c r="C237" s="6"/>
      <c r="D237" s="6"/>
      <c r="E237" s="3"/>
      <c r="F237" s="3"/>
      <c r="G237" s="3"/>
      <c r="H237" s="3"/>
      <c r="I237" s="3"/>
      <c r="J237" s="3"/>
      <c r="K237" s="3"/>
    </row>
    <row r="238" spans="1:11" ht="12.75" customHeight="1">
      <c r="A238" s="3"/>
      <c r="B238" s="6"/>
      <c r="C238" s="6"/>
      <c r="D238" s="6"/>
      <c r="E238" s="3"/>
      <c r="F238" s="3"/>
      <c r="G238" s="3"/>
      <c r="H238" s="3"/>
      <c r="I238" s="3"/>
      <c r="J238" s="3"/>
      <c r="K238" s="3"/>
    </row>
    <row r="239" spans="1:11" ht="12.75" customHeight="1">
      <c r="A239" s="3"/>
      <c r="B239" s="6"/>
      <c r="C239" s="6"/>
      <c r="D239" s="6"/>
      <c r="E239" s="3"/>
      <c r="F239" s="3"/>
      <c r="G239" s="3"/>
      <c r="H239" s="3"/>
      <c r="I239" s="3"/>
      <c r="J239" s="3"/>
      <c r="K239" s="3"/>
    </row>
    <row r="240" spans="1:11" ht="12.75" customHeight="1">
      <c r="A240" s="3"/>
      <c r="B240" s="6"/>
      <c r="C240" s="6"/>
      <c r="D240" s="6"/>
      <c r="E240" s="3"/>
      <c r="F240" s="3"/>
      <c r="G240" s="3"/>
      <c r="H240" s="3"/>
      <c r="I240" s="3"/>
      <c r="J240" s="3"/>
      <c r="K240" s="3"/>
    </row>
    <row r="241" spans="1:11" ht="12.75" customHeight="1">
      <c r="A241" s="3"/>
      <c r="B241" s="6"/>
      <c r="C241" s="6"/>
      <c r="D241" s="6"/>
      <c r="E241" s="3"/>
      <c r="F241" s="3"/>
      <c r="G241" s="3"/>
      <c r="H241" s="3"/>
      <c r="I241" s="3"/>
      <c r="J241" s="3"/>
      <c r="K241" s="3"/>
    </row>
    <row r="242" spans="1:11" ht="12.75" customHeight="1">
      <c r="A242" s="3"/>
      <c r="B242" s="6"/>
      <c r="C242" s="6"/>
      <c r="D242" s="6"/>
      <c r="E242" s="3"/>
      <c r="F242" s="3"/>
      <c r="G242" s="3"/>
      <c r="H242" s="3"/>
      <c r="I242" s="3"/>
      <c r="J242" s="3"/>
      <c r="K242" s="3"/>
    </row>
    <row r="243" spans="1:11" ht="12.75" customHeight="1">
      <c r="A243" s="3"/>
      <c r="B243" s="6"/>
      <c r="C243" s="6"/>
      <c r="D243" s="6"/>
      <c r="E243" s="3"/>
      <c r="F243" s="3"/>
      <c r="G243" s="3"/>
      <c r="H243" s="3"/>
      <c r="I243" s="3"/>
      <c r="J243" s="3"/>
      <c r="K243" s="3"/>
    </row>
    <row r="244" spans="1:11" ht="12.75" customHeight="1">
      <c r="A244" s="3"/>
      <c r="B244" s="6"/>
      <c r="C244" s="6"/>
      <c r="D244" s="6"/>
      <c r="E244" s="3"/>
      <c r="F244" s="3"/>
      <c r="G244" s="3"/>
      <c r="H244" s="3"/>
      <c r="I244" s="3"/>
      <c r="J244" s="3"/>
      <c r="K244" s="3"/>
    </row>
    <row r="245" spans="1:11" ht="12.75" customHeight="1">
      <c r="A245" s="3"/>
      <c r="B245" s="6"/>
      <c r="C245" s="6"/>
      <c r="D245" s="6"/>
      <c r="E245" s="3"/>
      <c r="F245" s="3"/>
      <c r="G245" s="3"/>
      <c r="H245" s="3"/>
      <c r="I245" s="3"/>
      <c r="J245" s="3"/>
      <c r="K245" s="3"/>
    </row>
    <row r="246" spans="1:11" ht="12.75" customHeight="1">
      <c r="A246" s="3"/>
      <c r="B246" s="6"/>
      <c r="C246" s="6"/>
      <c r="D246" s="6"/>
      <c r="E246" s="3"/>
      <c r="F246" s="3"/>
      <c r="G246" s="3"/>
      <c r="H246" s="3"/>
      <c r="I246" s="3"/>
      <c r="J246" s="3"/>
      <c r="K246" s="3"/>
    </row>
    <row r="247" spans="1:11" ht="12.75" customHeight="1">
      <c r="A247" s="3"/>
      <c r="B247" s="6"/>
      <c r="C247" s="6"/>
      <c r="D247" s="6"/>
      <c r="E247" s="3"/>
      <c r="F247" s="3"/>
      <c r="G247" s="3"/>
      <c r="H247" s="3"/>
      <c r="I247" s="3"/>
      <c r="J247" s="3"/>
      <c r="K247" s="3"/>
    </row>
    <row r="248" spans="1:11" ht="12.75" customHeight="1">
      <c r="A248" s="3"/>
      <c r="B248" s="6"/>
      <c r="C248" s="6"/>
      <c r="D248" s="6"/>
      <c r="E248" s="3"/>
      <c r="F248" s="3"/>
      <c r="G248" s="3"/>
      <c r="H248" s="3"/>
      <c r="I248" s="3"/>
      <c r="J248" s="3"/>
      <c r="K248" s="3"/>
    </row>
    <row r="249" spans="1:11" ht="12.75" customHeight="1">
      <c r="A249" s="3"/>
      <c r="B249" s="6"/>
      <c r="C249" s="6"/>
      <c r="D249" s="6"/>
      <c r="E249" s="3"/>
      <c r="F249" s="3"/>
      <c r="G249" s="3"/>
      <c r="H249" s="3"/>
      <c r="I249" s="3"/>
      <c r="J249" s="3"/>
      <c r="K249" s="3"/>
    </row>
    <row r="250" spans="1:11" ht="12.75" customHeight="1">
      <c r="A250" s="3"/>
      <c r="B250" s="6"/>
      <c r="C250" s="6"/>
      <c r="D250" s="6"/>
      <c r="E250" s="3"/>
      <c r="F250" s="3"/>
      <c r="G250" s="3"/>
      <c r="H250" s="3"/>
      <c r="I250" s="3"/>
      <c r="J250" s="3"/>
      <c r="K250" s="3"/>
    </row>
    <row r="251" spans="1:11" ht="12.75" customHeight="1">
      <c r="A251" s="3"/>
      <c r="B251" s="6"/>
      <c r="C251" s="6"/>
      <c r="D251" s="6"/>
      <c r="E251" s="3"/>
      <c r="F251" s="3"/>
      <c r="G251" s="3"/>
      <c r="H251" s="3"/>
      <c r="I251" s="3"/>
      <c r="J251" s="3"/>
      <c r="K251" s="3"/>
    </row>
    <row r="252" spans="1:11" ht="12.75" customHeight="1">
      <c r="A252" s="3"/>
      <c r="B252" s="6"/>
      <c r="C252" s="6"/>
      <c r="D252" s="6"/>
      <c r="E252" s="3"/>
      <c r="F252" s="3"/>
      <c r="G252" s="3"/>
      <c r="H252" s="3"/>
      <c r="I252" s="3"/>
      <c r="J252" s="3"/>
      <c r="K252" s="3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6"/>
      <c r="C255" s="6"/>
      <c r="D255" s="6"/>
      <c r="E255" s="3"/>
      <c r="F255" s="3"/>
      <c r="G255" s="3"/>
      <c r="H255" s="3"/>
      <c r="I255" s="3"/>
      <c r="J255" s="3"/>
      <c r="K255" s="3"/>
    </row>
    <row r="256" spans="1:11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7"/>
      <c r="B259" s="8"/>
      <c r="C259" s="8"/>
      <c r="D259" s="8"/>
      <c r="E259" s="10"/>
      <c r="F259" s="10"/>
      <c r="G259" s="10"/>
      <c r="H259" s="10"/>
      <c r="I259" s="10"/>
      <c r="J259" s="10"/>
      <c r="K259" s="10"/>
    </row>
    <row r="260" spans="1:11" ht="12.75" customHeight="1">
      <c r="A260" s="3"/>
      <c r="B260" s="6"/>
      <c r="C260" s="6"/>
      <c r="D260" s="6"/>
      <c r="E260" s="3"/>
      <c r="F260" s="3"/>
      <c r="G260" s="3"/>
      <c r="H260" s="3"/>
      <c r="I260" s="3"/>
      <c r="J260" s="3"/>
      <c r="K260" s="3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6"/>
      <c r="C263" s="6"/>
      <c r="D263" s="6"/>
      <c r="E263" s="3"/>
      <c r="F263" s="3"/>
      <c r="G263" s="3"/>
      <c r="H263" s="3"/>
      <c r="I263" s="3"/>
      <c r="J263" s="3"/>
      <c r="K263" s="3"/>
    </row>
    <row r="264" spans="1:11" ht="12.75" customHeight="1">
      <c r="A264" s="3"/>
      <c r="B264" s="6"/>
      <c r="C264" s="6"/>
      <c r="D264" s="6"/>
      <c r="E264" s="3"/>
      <c r="F264" s="3"/>
      <c r="G264" s="3"/>
      <c r="H264" s="3"/>
      <c r="I264" s="3"/>
      <c r="J264" s="3"/>
      <c r="K264" s="3"/>
    </row>
    <row r="265" spans="1:11" ht="12.75" customHeight="1">
      <c r="A265" s="3"/>
      <c r="B265" s="6"/>
      <c r="C265" s="6"/>
      <c r="D265" s="6"/>
      <c r="E265" s="3"/>
      <c r="F265" s="3"/>
      <c r="G265" s="3"/>
      <c r="H265" s="3"/>
      <c r="I265" s="3"/>
      <c r="J265" s="3"/>
      <c r="K265" s="3"/>
    </row>
    <row r="266" spans="1:11" ht="12.75" customHeight="1">
      <c r="A266" s="3"/>
      <c r="B266" s="6"/>
      <c r="C266" s="6"/>
      <c r="D266" s="6"/>
      <c r="E266" s="3"/>
      <c r="F266" s="3"/>
      <c r="G266" s="3"/>
      <c r="H266" s="3"/>
      <c r="I266" s="3"/>
      <c r="J266" s="3"/>
      <c r="K266" s="3"/>
    </row>
    <row r="267" spans="1:11" ht="12.75" customHeight="1">
      <c r="A267" s="3"/>
      <c r="B267" s="6"/>
      <c r="C267" s="6"/>
      <c r="D267" s="6"/>
      <c r="E267" s="3"/>
      <c r="F267" s="3"/>
      <c r="G267" s="3"/>
      <c r="H267" s="3"/>
      <c r="I267" s="3"/>
      <c r="J267" s="3"/>
      <c r="K267" s="3"/>
    </row>
    <row r="268" spans="1:11" ht="12.75" customHeight="1">
      <c r="A268" s="3"/>
      <c r="B268" s="6"/>
      <c r="C268" s="6"/>
      <c r="D268" s="6"/>
      <c r="E268" s="3"/>
      <c r="F268" s="3"/>
      <c r="G268" s="3"/>
      <c r="H268" s="3"/>
      <c r="I268" s="3"/>
      <c r="J268" s="3"/>
      <c r="K268" s="3"/>
    </row>
    <row r="269" spans="1:11" ht="12.75" customHeight="1">
      <c r="A269" s="3"/>
      <c r="B269" s="6"/>
      <c r="C269" s="6"/>
      <c r="D269" s="6"/>
      <c r="E269" s="3"/>
      <c r="F269" s="3"/>
      <c r="G269" s="3"/>
      <c r="H269" s="3"/>
      <c r="I269" s="3"/>
      <c r="J269" s="3"/>
      <c r="K269" s="3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7"/>
      <c r="B273" s="8"/>
      <c r="C273" s="8"/>
      <c r="D273" s="8"/>
      <c r="E273" s="10"/>
      <c r="F273" s="10"/>
      <c r="G273" s="10"/>
      <c r="H273" s="10"/>
      <c r="I273" s="10"/>
      <c r="J273" s="10"/>
      <c r="K273" s="10"/>
    </row>
    <row r="274" spans="1:11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7"/>
      <c r="B282" s="8"/>
      <c r="C282" s="8"/>
      <c r="D282" s="8"/>
      <c r="E282" s="9"/>
      <c r="F282" s="9"/>
      <c r="G282" s="9"/>
      <c r="H282" s="9"/>
      <c r="I282" s="9"/>
      <c r="J282" s="9"/>
      <c r="K282" s="9"/>
    </row>
    <row r="283" spans="1:11" ht="12.75" customHeight="1">
      <c r="A283" s="7"/>
      <c r="B283" s="8"/>
      <c r="C283" s="8"/>
      <c r="D283" s="8"/>
      <c r="E283" s="9"/>
      <c r="F283" s="9"/>
      <c r="G283" s="9"/>
      <c r="H283" s="9"/>
      <c r="I283" s="9"/>
      <c r="J283" s="9"/>
      <c r="K283" s="9"/>
    </row>
    <row r="284" spans="1:11" ht="12.75" customHeight="1">
      <c r="A284" s="7"/>
      <c r="B284" s="8"/>
      <c r="C284" s="8"/>
      <c r="D284" s="8"/>
      <c r="E284" s="7"/>
      <c r="F284" s="7"/>
      <c r="G284" s="7"/>
      <c r="H284" s="7"/>
      <c r="I284" s="7"/>
      <c r="J284" s="7"/>
      <c r="K284" s="7"/>
    </row>
    <row r="285" spans="1:11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7"/>
      <c r="B318" s="8"/>
      <c r="C318" s="8"/>
      <c r="D318" s="8"/>
      <c r="E318" s="7"/>
      <c r="F318" s="7"/>
      <c r="G318" s="7"/>
      <c r="H318" s="7"/>
      <c r="I318" s="7"/>
      <c r="J318" s="7"/>
      <c r="K318" s="7"/>
    </row>
    <row r="319" spans="1:11" ht="12.75" customHeight="1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8"/>
      <c r="C341" s="8"/>
      <c r="D341" s="8"/>
      <c r="E341" s="10"/>
      <c r="F341" s="10"/>
      <c r="G341" s="10"/>
      <c r="H341" s="10"/>
      <c r="I341" s="10"/>
      <c r="J341" s="10"/>
      <c r="K341" s="10"/>
    </row>
    <row r="342" spans="1:11" ht="12.75" customHeight="1">
      <c r="A342" s="3"/>
      <c r="B342" s="8"/>
      <c r="C342" s="8"/>
      <c r="D342" s="8"/>
      <c r="E342" s="10"/>
      <c r="F342" s="10"/>
      <c r="G342" s="10"/>
      <c r="H342" s="10"/>
      <c r="I342" s="10"/>
      <c r="J342" s="10"/>
      <c r="K342" s="10"/>
    </row>
    <row r="343" spans="1:11" ht="12.75" customHeight="1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8"/>
      <c r="C366" s="8"/>
      <c r="D366" s="8"/>
      <c r="E366" s="9"/>
      <c r="F366" s="9"/>
      <c r="G366" s="9"/>
      <c r="H366" s="9"/>
      <c r="I366" s="9"/>
      <c r="J366" s="9"/>
      <c r="K366" s="9"/>
    </row>
    <row r="367" spans="1:11" ht="12.75" customHeight="1">
      <c r="A367" s="3"/>
      <c r="B367" s="8"/>
      <c r="C367" s="8"/>
      <c r="D367" s="8"/>
      <c r="E367" s="7"/>
      <c r="F367" s="7"/>
      <c r="G367" s="7"/>
      <c r="H367" s="7"/>
      <c r="I367" s="7"/>
      <c r="J367" s="7"/>
      <c r="K367" s="7"/>
    </row>
    <row r="368" spans="1:11" ht="12.75" customHeight="1">
      <c r="A368" s="3"/>
      <c r="B368" s="8"/>
      <c r="C368" s="8"/>
      <c r="D368" s="8"/>
      <c r="E368" s="7"/>
      <c r="F368" s="7"/>
      <c r="G368" s="7"/>
      <c r="H368" s="7"/>
      <c r="I368" s="7"/>
      <c r="J368" s="7"/>
      <c r="K368" s="7"/>
    </row>
    <row r="369" spans="1:11" ht="12.75" customHeight="1">
      <c r="A369" s="3"/>
      <c r="B369" s="8"/>
      <c r="C369" s="8"/>
      <c r="D369" s="8"/>
      <c r="E369" s="7"/>
      <c r="F369" s="7"/>
      <c r="G369" s="7"/>
      <c r="H369" s="7"/>
      <c r="I369" s="7"/>
      <c r="J369" s="7"/>
      <c r="K369" s="7"/>
    </row>
    <row r="370" spans="1:11" ht="12.75" customHeight="1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7"/>
      <c r="B375" s="8"/>
      <c r="C375" s="8"/>
      <c r="D375" s="8"/>
      <c r="E375" s="7"/>
      <c r="F375" s="7"/>
      <c r="G375" s="7"/>
      <c r="H375" s="7"/>
      <c r="I375" s="7"/>
      <c r="J375" s="7"/>
      <c r="K375" s="7"/>
    </row>
    <row r="376" spans="1:11" ht="12.75" customHeight="1">
      <c r="A376" s="3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3"/>
      <c r="B377" s="8"/>
      <c r="C377" s="8"/>
      <c r="D377" s="8"/>
      <c r="E377" s="10"/>
      <c r="F377" s="10"/>
      <c r="G377" s="10"/>
      <c r="H377" s="10"/>
      <c r="I377" s="10"/>
      <c r="J377" s="10"/>
      <c r="K377" s="10"/>
    </row>
    <row r="378" spans="1:11" ht="12.75" customHeight="1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</sheetData>
  <sheetProtection/>
  <mergeCells count="5">
    <mergeCell ref="A13:K13"/>
    <mergeCell ref="A8:K8"/>
    <mergeCell ref="A12:K12"/>
    <mergeCell ref="A11:K11"/>
    <mergeCell ref="A9:K9"/>
  </mergeCells>
  <printOptions horizontalCentered="1"/>
  <pageMargins left="0.3937007874015748" right="0.3937007874015748" top="0.6692913385826772" bottom="0.3937007874015748" header="0.3937007874015748" footer="0"/>
  <pageSetup firstPageNumber="12" useFirstPageNumber="1" fitToHeight="5" fitToWidth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2019-10-30T06:13:37Z</cp:lastPrinted>
  <dcterms:created xsi:type="dcterms:W3CDTF">1996-10-08T23:32:33Z</dcterms:created>
  <dcterms:modified xsi:type="dcterms:W3CDTF">2019-10-30T06:13:56Z</dcterms:modified>
  <cp:category/>
  <cp:version/>
  <cp:contentType/>
  <cp:contentStatus/>
</cp:coreProperties>
</file>