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120" windowWidth="16395" windowHeight="11010" activeTab="0"/>
  </bookViews>
  <sheets>
    <sheet name="Приложение № 6.1" sheetId="1" r:id="rId1"/>
  </sheets>
  <definedNames>
    <definedName name="_xlnm.Print_Titles" localSheetId="0">'Приложение № 6.1'!$15:$16</definedName>
  </definedNames>
  <calcPr fullCalcOnLoad="1"/>
</workbook>
</file>

<file path=xl/sharedStrings.xml><?xml version="1.0" encoding="utf-8"?>
<sst xmlns="http://schemas.openxmlformats.org/spreadsheetml/2006/main" count="168" uniqueCount="143">
  <si>
    <t>№ п/п</t>
  </si>
  <si>
    <t>Статьи расходов</t>
  </si>
  <si>
    <t>РАСХОДЫ,  в т.ч.:</t>
  </si>
  <si>
    <t xml:space="preserve"> </t>
  </si>
  <si>
    <t>1.</t>
  </si>
  <si>
    <t>2.</t>
  </si>
  <si>
    <t>Ремонт дорог и дорожный сервис:</t>
  </si>
  <si>
    <t>КАПИТАЛЬНЫЙ   РЕМОНТ</t>
  </si>
  <si>
    <t>Магистральные автодороги</t>
  </si>
  <si>
    <t>СРЕДНИЙ  РЕМОНТ</t>
  </si>
  <si>
    <t>а)</t>
  </si>
  <si>
    <t>Республиканские автодороги</t>
  </si>
  <si>
    <t>Местные автодороги</t>
  </si>
  <si>
    <t>б)</t>
  </si>
  <si>
    <t>Ремонт асфальтобетонных покрытий</t>
  </si>
  <si>
    <t>в)</t>
  </si>
  <si>
    <t>Ремонт гравийных и щебеночных покрытий</t>
  </si>
  <si>
    <t>Буторы-Виноградное-Малаешты-Красногорка (выборочно)</t>
  </si>
  <si>
    <t>г)</t>
  </si>
  <si>
    <t>Искусственные сооружения</t>
  </si>
  <si>
    <t>д)</t>
  </si>
  <si>
    <t>Работы по обеспечению безопасности дорожного движения</t>
  </si>
  <si>
    <t>1)</t>
  </si>
  <si>
    <t>2)</t>
  </si>
  <si>
    <t>Проектные работы</t>
  </si>
  <si>
    <t>3.</t>
  </si>
  <si>
    <t>4.</t>
  </si>
  <si>
    <t>5.</t>
  </si>
  <si>
    <t>6.</t>
  </si>
  <si>
    <t>Объемы работ, кв.м</t>
  </si>
  <si>
    <t>Организация и функционирование уличного освещения</t>
  </si>
  <si>
    <t>Строительство, реконструкция автодорог</t>
  </si>
  <si>
    <t>7.</t>
  </si>
  <si>
    <t>Ремонт тротуаров</t>
  </si>
  <si>
    <t>3)</t>
  </si>
  <si>
    <t>8.</t>
  </si>
  <si>
    <t>Развитие производственных баз</t>
  </si>
  <si>
    <t>ДОХОДЫ, в т.ч.:</t>
  </si>
  <si>
    <t>Техническое перевооружение и модернизация</t>
  </si>
  <si>
    <t>4)</t>
  </si>
  <si>
    <t>в том числе по районам,   руб.</t>
  </si>
  <si>
    <t>Приложение № 6.1</t>
  </si>
  <si>
    <t>ИТОГО по автомобильным дорогам гос.собственности,  руб.</t>
  </si>
  <si>
    <t>Григориопольский ДЭУ(с.Ташлык, г.Григориополь)</t>
  </si>
  <si>
    <t>к Закону Приднестровской Молдавской Республики</t>
  </si>
  <si>
    <r>
      <t xml:space="preserve">Разметка проезжей части </t>
    </r>
    <r>
      <rPr>
        <i/>
        <sz val="12"/>
        <rFont val="Times New Roman"/>
        <family val="1"/>
      </rPr>
      <t>(км линии)</t>
    </r>
  </si>
  <si>
    <t>Дубоссарский район и                   г. Дубоссары</t>
  </si>
  <si>
    <t>Рыбницкий район и                      г. Рыбница</t>
  </si>
  <si>
    <t>Каменский район и                     г. Каменка</t>
  </si>
  <si>
    <t>ВСЕГО ДОХОДОВ</t>
  </si>
  <si>
    <t>Рыбница-Броштяны-гр. Украины, км 0-34 (выборочно)</t>
  </si>
  <si>
    <t>Тирасполь-Каменка, км 167 (устройство пешеходной дорожки на мосту)</t>
  </si>
  <si>
    <t>Тирасполь -Каменка, км 123-128, по с. Ержово</t>
  </si>
  <si>
    <t xml:space="preserve">Каменка-Хрустовая-гр.Украины, км 0-1 </t>
  </si>
  <si>
    <t xml:space="preserve">ВСЕГО РАСХОДОВ </t>
  </si>
  <si>
    <t>Слободзейский район и                 г.Слободзея</t>
  </si>
  <si>
    <t>На новые объекты по устройству уличного освещения в пределах населенных пунктов</t>
  </si>
  <si>
    <t>"О республиканском бюджете на 2019 год"</t>
  </si>
  <si>
    <t>Субсидии республиканского бюджета на 2019 год</t>
  </si>
  <si>
    <t>Тирасполь-Каменка, км 11-23 (выборочно)</t>
  </si>
  <si>
    <t>(Тирасполь-Незаверайловка) - Чобручи</t>
  </si>
  <si>
    <t>(Тирасполь-Незавертайловка) - Суклея</t>
  </si>
  <si>
    <t>гр.РМ - Глиное-Первомайск (выборочно)</t>
  </si>
  <si>
    <t>Тирасполь-Каменка, км 68-73 (выборочно)</t>
  </si>
  <si>
    <t>Гояны - Дубово - Новые Гояны, км 12-14</t>
  </si>
  <si>
    <t>(Волгоград-Кишинёв)-Н.Комиссаровка, км 2-4 (выбор.)</t>
  </si>
  <si>
    <t>Тирасполь-Каменка, км 88-143 (выборочно)</t>
  </si>
  <si>
    <t>(Тирасполь-Каменка)-Попенки-Зозуляны</t>
  </si>
  <si>
    <t>Рыбница-Андреевка (выборочно)</t>
  </si>
  <si>
    <t>Ремонт производственной базы</t>
  </si>
  <si>
    <t>Тирасполь-Каменка, км 144-168 (выборочно)</t>
  </si>
  <si>
    <t>Каменка-Хрустовая-гр.Украины</t>
  </si>
  <si>
    <t>Каменка-Хрустовая-гр.Украины, км 5-10 (выборочно)</t>
  </si>
  <si>
    <t>Поверхностная обработка, устранение неровностей покрытия</t>
  </si>
  <si>
    <t>Содержание дорог общего пользования</t>
  </si>
  <si>
    <t>Каменка-Кузьмин-гр. Украины, км 7-16 (выборочно)</t>
  </si>
  <si>
    <t>Грушка-Фрунзовка, км 2-6 (выборочно)</t>
  </si>
  <si>
    <t>Тирасполь -Каменка, км 150-168 (выборочно)</t>
  </si>
  <si>
    <t>Каменка-Красный Октябрь, км 0-3</t>
  </si>
  <si>
    <t>Укрепление обочин, земляного полотна</t>
  </si>
  <si>
    <t>Приобретение техники и оборудования</t>
  </si>
  <si>
    <t xml:space="preserve">Дубоссарский ДЭУ (а/д Тирасполь - Каменка, в т.ч. обход г.Дубоссары),  а/д Волгоград - Кишинев, местные автодороги  </t>
  </si>
  <si>
    <t>Тирасполь-Каменка, км 44-44+500</t>
  </si>
  <si>
    <t>Григориополь-Карманово-гр.Украины, км 0,5-1,0; 1,02-2,0</t>
  </si>
  <si>
    <t>Малаешты - В.Плоское, км 1-3,4 (выборочно)</t>
  </si>
  <si>
    <t>Григориополь-Карманово-гр.Украины, км 0,4-1,0</t>
  </si>
  <si>
    <t xml:space="preserve">Обустройство обстановки пути автодорог </t>
  </si>
  <si>
    <t>Григориополь-Шипка-Карманово-Котовка (выбор.)</t>
  </si>
  <si>
    <t>Тирасполь-Каменка (установка дорожных знаков и панно)</t>
  </si>
  <si>
    <t>Григориополь-Карманово-гр.Украины (установка дорожных знаков и панно)</t>
  </si>
  <si>
    <t>(Тирасполь-Каменка) - Спея-Бычок-Парканы (установка дорожных знаков и панно)</t>
  </si>
  <si>
    <t>5)</t>
  </si>
  <si>
    <t>Григориополь-Шипка-Карманово-Котовка (установка дорожных знаков и панно)</t>
  </si>
  <si>
    <t>Тирасполь-Каменка, км 32 (с. Ташлык) (обустройство остановочной площадки и автопавильона)</t>
  </si>
  <si>
    <t xml:space="preserve">Технические средства регулирования дорожного движения </t>
  </si>
  <si>
    <t>Гидирим-Воронково-гр.Украины (выборочно)</t>
  </si>
  <si>
    <t xml:space="preserve">Программа развития дорожной отрасли </t>
  </si>
  <si>
    <t>на 2019 год</t>
  </si>
  <si>
    <t>Тирасполь-Каменка, км 23-47 (выборочно)</t>
  </si>
  <si>
    <t>по автомобильным дорогам  общего пользования, находящимся в государственной собственности,</t>
  </si>
  <si>
    <t>Автоподъезд к с. Ленино (выборочно)</t>
  </si>
  <si>
    <t>(Тирасполь-Каменка)-Гидирим, по с. Гидирим</t>
  </si>
  <si>
    <t>Тирасполь-Каменка (ремонт автопавильонов, 4 шт.)</t>
  </si>
  <si>
    <t>Григориополь-Карманово-гр.Украины (ремонт автопавильонов, 5 шт.)</t>
  </si>
  <si>
    <t>Григориополь-Шипка-Карманово-Котовка (ремонт автопавильонов, 5 шт.)</t>
  </si>
  <si>
    <t>Тирасполь-Каменка-(обход г. Григориополя) (установка дорожных знаков и панно)</t>
  </si>
  <si>
    <t>Переходящие остатки средств на 01.01.2019 года</t>
  </si>
  <si>
    <t>гр. РМ - Глиное - Первомайск</t>
  </si>
  <si>
    <t>подъезд к р. Днестр, км 0-1</t>
  </si>
  <si>
    <t>подъезд к р. Днестр, км 0-1 (обустройство парковочной площадки)</t>
  </si>
  <si>
    <t>Газификация асфальтобетонного завода (I очередь)</t>
  </si>
  <si>
    <t>(Тирасполь-Каменка)-Б.Молокиш-Гараба (выборочно)</t>
  </si>
  <si>
    <t>Тирасполь -Каменка, км 30-32, по с. Ташлык (выборочно)</t>
  </si>
  <si>
    <t>Ремонт производственной базы ГУП "Григориопольский ДЭУ"</t>
  </si>
  <si>
    <t>Григориополь-ский район и                      г. Григо- риополь</t>
  </si>
  <si>
    <t>(Тирасполь-Каменка)-Выхватинцы</t>
  </si>
  <si>
    <t>Рашково-В.-Адынка-Константиновка, км 1</t>
  </si>
  <si>
    <t>Средства, недоосвоенные в 2018 году на новые объекты</t>
  </si>
  <si>
    <t>Тирасполь-Каменка, км 68-73 (выборочно), ремонт кромки проезжей части</t>
  </si>
  <si>
    <t>Днестровск-Первомайск (по с. Первомайск, ул. Ленина),  в асфальтобетоне</t>
  </si>
  <si>
    <t>Тирасполь-Незавертайловка (по с. Карагаш, ул. Ленина),  в тротуарной плитке</t>
  </si>
  <si>
    <t>Тирасполь-Незавертайловка (по г. Слободзее, ул. Ленина, от магазина "Шериф" до ул. Ткаченко),  в тротуарной плитке</t>
  </si>
  <si>
    <t>Тирасполь-Бендеры (по с. Парканы, ул. Тираспольское шоссе),  в асфальтобетоне</t>
  </si>
  <si>
    <t>(Тирасполь-Каменка) - (Волгоград-Кишинёв), км 0-4,4 (выборочно), ремонт кромки проезжей части</t>
  </si>
  <si>
    <t>Резерв на ликвидацию аварийных ситуаций, в том числе на ликвидацию снежных заносов и гололеда на проезжей части дорог</t>
  </si>
  <si>
    <t>(Волгоград-Кишинёв) - Койково, км  5-6 (перевод асфальтобетонного покрытия в цементобетонное)</t>
  </si>
  <si>
    <t xml:space="preserve">Рыбницкое ДЭСУ (а/д Тирасполь - Каменка, а/д Рыбница-Броштяны, местные автодороги)  </t>
  </si>
  <si>
    <t>"О внесении изменений и дополнений</t>
  </si>
  <si>
    <t xml:space="preserve">в Закон Приднестровской Молдавской Республики </t>
  </si>
  <si>
    <t>в том числе:</t>
  </si>
  <si>
    <t>Автоподъезд к р. Днестр, км 0-1 (перевод асфальтобетонного покрытия в цементобетонное), ул. Пляжная г. Дубоссары</t>
  </si>
  <si>
    <t>Рыбница-Броштяны-гр.Украины, км 2-3 (г. Рыбница, ул. Крупской)</t>
  </si>
  <si>
    <t>Приложение № 8</t>
  </si>
  <si>
    <t>(Тирасполь-Каменка) - Спея-Бычок-Парканы, км 22,6-23,6 (с. Красногорка,                                                                 ул. Ленина), перевод чёрно-гравийного покрытия в асфальтобетонное</t>
  </si>
  <si>
    <t>(Тирасполь - Незавертайловка)-Незавертайловка ул. Кирова (въезд в                                                                             г. Днестровск)</t>
  </si>
  <si>
    <t>Каменка - Красный Октябрь (устройство ливневой канализации) - оплата за работы, выполненные в 2018 году (договор от 20.06.2018 г. № 18/105 Д/Р рег.№ 02-43к  от 30.07.18г.)</t>
  </si>
  <si>
    <t>Оплата за работы, выполненные в 2017 году  (договор от 27.02.2017 г.                                                 № 17/23 Д/Р, рег.№02-13т от 07.03.17 г.)</t>
  </si>
  <si>
    <t>в т.ч. Слободзейское ДЭСУ (г. Слободзея, с. Карагаш, с. Суклея, с. Глиное,                                                                    с. Коротное, пос. Первомайск, с. Парканы, с. Малаешты)</t>
  </si>
  <si>
    <t>Приобретение оборудования и железобетонных изделий для электронных весов и строительно-монтажные работы по их установке на асфальто- бетонном заводе; комплект пескоразбрасывающего оборудования (2 шт.)</t>
  </si>
  <si>
    <t>асфальтоукладчик; средства малой механизации (косилки навесные-2 шт., виброплиты-3 шт., бензопилы-6 шт., воздуходувки-3 шт.)</t>
  </si>
  <si>
    <t xml:space="preserve">Автомобиль КамАЗ (2 шт.); гидромолот карьерный, бетоносмеситель емкостью 3,0 м³; навесное оборудование (ПРС-5 и скоростной отвал) для установки на КамАЗ; средства малой механизации (нарезчик швов-2 шт., виброплита - 2 шт.) </t>
  </si>
  <si>
    <t>Комбинированная дорожная машина (КамАЗ-самосвал со скоростным отвалом и пескоразбрасывающим оборудованием) 2012–2015 года выпуска, грейдер ГС14.02 2012–2015 года выпуска</t>
  </si>
  <si>
    <t>Оплата за работы, выполненные в 2018 году (договор от 23.03.2018 г. № 18/76 Д/Р рег.№ 02-27к от 08.05.18 г., договор от 22.01.2018 г. № 18/26 Д/Р                                                                       рег.№ 02-6 от 01.02.18 г.)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</si>
</sst>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\ _L_-;\-* #,##0\ _L_-;_-* &quot;-&quot;\ _L_-;_-@_-"/>
    <numFmt numFmtId="180" formatCode="_-* #,##0.00\ &quot;L&quot;_-;\-* #,##0.00\ &quot;L&quot;_-;_-* &quot;-&quot;??\ &quot;L&quot;_-;_-@_-"/>
    <numFmt numFmtId="181" formatCode="_-* #,##0.00\ _L_-;\-* #,##0.00\ _L_-;_-* &quot;-&quot;??\ _L_-;_-@_-"/>
    <numFmt numFmtId="182" formatCode="#,##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2">
    <font>
      <sz val="10"/>
      <name val="Arial Cyr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8" borderId="0" applyNumberFormat="0" applyBorder="0" applyAlignment="0" applyProtection="0"/>
    <xf numFmtId="0" fontId="20" fillId="7" borderId="1" applyNumberFormat="0" applyAlignment="0" applyProtection="0"/>
    <xf numFmtId="0" fontId="21" fillId="19" borderId="2" applyNumberFormat="0" applyAlignment="0" applyProtection="0"/>
    <xf numFmtId="0" fontId="22" fillId="1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0" borderId="7" applyNumberFormat="0" applyAlignment="0" applyProtection="0"/>
    <xf numFmtId="0" fontId="1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 vertical="top" wrapText="1"/>
    </xf>
    <xf numFmtId="182" fontId="5" fillId="0" borderId="0" xfId="0" applyNumberFormat="1" applyFont="1" applyFill="1" applyAlignment="1">
      <alignment horizontal="center"/>
    </xf>
    <xf numFmtId="182" fontId="5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182" fontId="5" fillId="0" borderId="10" xfId="0" applyNumberFormat="1" applyFont="1" applyFill="1" applyBorder="1" applyAlignment="1">
      <alignment horizontal="center"/>
    </xf>
    <xf numFmtId="182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182" fontId="6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left" vertical="center" wrapText="1"/>
    </xf>
    <xf numFmtId="182" fontId="9" fillId="0" borderId="10" xfId="0" applyNumberFormat="1" applyFont="1" applyFill="1" applyBorder="1" applyAlignment="1">
      <alignment horizontal="right" vertical="center"/>
    </xf>
    <xf numFmtId="182" fontId="9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left" vertical="top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/>
    </xf>
    <xf numFmtId="182" fontId="12" fillId="0" borderId="10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top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2" fontId="5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183" fontId="3" fillId="0" borderId="10" xfId="0" applyNumberFormat="1" applyFont="1" applyFill="1" applyBorder="1" applyAlignment="1">
      <alignment horizontal="right" vertical="center" wrapText="1"/>
    </xf>
    <xf numFmtId="183" fontId="7" fillId="0" borderId="10" xfId="0" applyNumberFormat="1" applyFont="1" applyFill="1" applyBorder="1" applyAlignment="1">
      <alignment horizontal="right" vertical="center" wrapText="1"/>
    </xf>
    <xf numFmtId="183" fontId="5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vertical="top" wrapText="1"/>
    </xf>
    <xf numFmtId="183" fontId="5" fillId="0" borderId="10" xfId="0" applyNumberFormat="1" applyFont="1" applyFill="1" applyBorder="1" applyAlignment="1">
      <alignment horizontal="right" vertical="center" wrapText="1" indent="3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83" fontId="6" fillId="0" borderId="1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/>
    </xf>
    <xf numFmtId="3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justify" vertical="top" wrapText="1" readingOrder="1"/>
    </xf>
    <xf numFmtId="3" fontId="1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center"/>
    </xf>
    <xf numFmtId="183" fontId="18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182" fontId="6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18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4"/>
  <sheetViews>
    <sheetView tabSelected="1" zoomScale="90" zoomScaleNormal="90" zoomScaleSheetLayoutView="100" zoomScalePageLayoutView="0" workbookViewId="0" topLeftCell="A1">
      <pane xSplit="3" ySplit="16" topLeftCell="D17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B156" sqref="B156"/>
    </sheetView>
  </sheetViews>
  <sheetFormatPr defaultColWidth="8.75390625" defaultRowHeight="12.75"/>
  <cols>
    <col min="1" max="1" width="4.00390625" style="1" customWidth="1"/>
    <col min="2" max="2" width="74.125" style="2" customWidth="1"/>
    <col min="3" max="3" width="9.125" style="2" customWidth="1"/>
    <col min="4" max="4" width="16.75390625" style="3" customWidth="1"/>
    <col min="5" max="5" width="13.125" style="4" customWidth="1"/>
    <col min="6" max="7" width="13.375" style="4" customWidth="1"/>
    <col min="8" max="9" width="12.875" style="4" customWidth="1"/>
    <col min="10" max="10" width="7.875" style="1" customWidth="1"/>
    <col min="11" max="11" width="15.00390625" style="104" customWidth="1"/>
    <col min="12" max="16384" width="8.75390625" style="1" customWidth="1"/>
  </cols>
  <sheetData>
    <row r="1" ht="15.75">
      <c r="I1" s="119" t="s">
        <v>132</v>
      </c>
    </row>
    <row r="2" ht="15.75">
      <c r="I2" s="119" t="s">
        <v>44</v>
      </c>
    </row>
    <row r="3" ht="15.75">
      <c r="I3" s="119" t="s">
        <v>127</v>
      </c>
    </row>
    <row r="4" ht="15.75">
      <c r="I4" s="119" t="s">
        <v>128</v>
      </c>
    </row>
    <row r="5" ht="15.75">
      <c r="I5" s="119" t="s">
        <v>57</v>
      </c>
    </row>
    <row r="6" ht="6.75" customHeight="1">
      <c r="I6" s="120"/>
    </row>
    <row r="7" spans="6:9" ht="15.75">
      <c r="F7" s="1"/>
      <c r="I7" s="119" t="s">
        <v>41</v>
      </c>
    </row>
    <row r="8" spans="6:9" ht="16.5" customHeight="1">
      <c r="F8" s="1"/>
      <c r="I8" s="119" t="s">
        <v>44</v>
      </c>
    </row>
    <row r="9" spans="6:9" ht="16.5" customHeight="1">
      <c r="F9" s="1"/>
      <c r="I9" s="119" t="s">
        <v>57</v>
      </c>
    </row>
    <row r="10" spans="6:9" ht="15.75">
      <c r="F10" s="1"/>
      <c r="I10" s="5"/>
    </row>
    <row r="11" spans="1:11" s="6" customFormat="1" ht="16.5" customHeight="1">
      <c r="A11" s="124" t="s">
        <v>96</v>
      </c>
      <c r="B11" s="124"/>
      <c r="C11" s="124"/>
      <c r="D11" s="124"/>
      <c r="E11" s="124"/>
      <c r="F11" s="124"/>
      <c r="G11" s="124"/>
      <c r="H11" s="124"/>
      <c r="I11" s="124"/>
      <c r="K11" s="112"/>
    </row>
    <row r="12" spans="1:11" s="7" customFormat="1" ht="16.5" customHeight="1">
      <c r="A12" s="125" t="s">
        <v>99</v>
      </c>
      <c r="B12" s="125"/>
      <c r="C12" s="125"/>
      <c r="D12" s="125"/>
      <c r="E12" s="125"/>
      <c r="F12" s="125"/>
      <c r="G12" s="125"/>
      <c r="H12" s="125"/>
      <c r="I12" s="125"/>
      <c r="K12" s="113"/>
    </row>
    <row r="13" spans="1:11" s="7" customFormat="1" ht="16.5" customHeight="1">
      <c r="A13" s="125" t="s">
        <v>97</v>
      </c>
      <c r="B13" s="125"/>
      <c r="C13" s="125"/>
      <c r="D13" s="125"/>
      <c r="E13" s="125"/>
      <c r="F13" s="125"/>
      <c r="G13" s="125"/>
      <c r="H13" s="125"/>
      <c r="I13" s="125"/>
      <c r="K13" s="113"/>
    </row>
    <row r="15" spans="1:9" ht="12.75" customHeight="1">
      <c r="A15" s="126" t="s">
        <v>0</v>
      </c>
      <c r="B15" s="126" t="s">
        <v>1</v>
      </c>
      <c r="C15" s="127" t="s">
        <v>29</v>
      </c>
      <c r="D15" s="128" t="s">
        <v>42</v>
      </c>
      <c r="E15" s="128" t="s">
        <v>40</v>
      </c>
      <c r="F15" s="128"/>
      <c r="G15" s="128"/>
      <c r="H15" s="128"/>
      <c r="I15" s="128"/>
    </row>
    <row r="16" spans="1:9" ht="54.75" customHeight="1">
      <c r="A16" s="126"/>
      <c r="B16" s="126"/>
      <c r="C16" s="127"/>
      <c r="D16" s="128"/>
      <c r="E16" s="8" t="s">
        <v>55</v>
      </c>
      <c r="F16" s="8" t="s">
        <v>114</v>
      </c>
      <c r="G16" s="8" t="s">
        <v>46</v>
      </c>
      <c r="H16" s="8" t="s">
        <v>47</v>
      </c>
      <c r="I16" s="8" t="s">
        <v>48</v>
      </c>
    </row>
    <row r="17" spans="1:9" ht="4.5" customHeight="1">
      <c r="A17" s="9"/>
      <c r="B17" s="10"/>
      <c r="C17" s="10"/>
      <c r="D17" s="11"/>
      <c r="E17" s="12"/>
      <c r="F17" s="12"/>
      <c r="G17" s="12"/>
      <c r="H17" s="12"/>
      <c r="I17" s="12"/>
    </row>
    <row r="18" spans="1:9" ht="15.75">
      <c r="A18" s="9"/>
      <c r="B18" s="16" t="s">
        <v>37</v>
      </c>
      <c r="C18" s="13"/>
      <c r="D18" s="15"/>
      <c r="E18" s="17"/>
      <c r="F18" s="17"/>
      <c r="G18" s="17"/>
      <c r="H18" s="17"/>
      <c r="I18" s="17"/>
    </row>
    <row r="19" spans="1:9" ht="15.75">
      <c r="A19" s="9"/>
      <c r="B19" s="14" t="s">
        <v>58</v>
      </c>
      <c r="C19" s="19"/>
      <c r="D19" s="20">
        <f>E19+F19+G19+H19+I19</f>
        <v>62668889</v>
      </c>
      <c r="E19" s="17">
        <v>19051829</v>
      </c>
      <c r="F19" s="17">
        <v>8832070</v>
      </c>
      <c r="G19" s="17">
        <v>10631405</v>
      </c>
      <c r="H19" s="17">
        <v>14728587</v>
      </c>
      <c r="I19" s="17">
        <v>9424998</v>
      </c>
    </row>
    <row r="20" spans="1:9" ht="7.5" customHeight="1">
      <c r="A20" s="9"/>
      <c r="B20" s="14"/>
      <c r="C20" s="19"/>
      <c r="D20" s="20"/>
      <c r="E20" s="20"/>
      <c r="F20" s="20"/>
      <c r="G20" s="20"/>
      <c r="H20" s="20"/>
      <c r="I20" s="20"/>
    </row>
    <row r="21" spans="1:9" ht="15.75" customHeight="1">
      <c r="A21" s="9"/>
      <c r="B21" s="14" t="s">
        <v>106</v>
      </c>
      <c r="C21" s="19"/>
      <c r="D21" s="20">
        <f>E21+F21+G21+H21+I21</f>
        <v>744343</v>
      </c>
      <c r="E21" s="20">
        <v>672694</v>
      </c>
      <c r="F21" s="20">
        <v>70531</v>
      </c>
      <c r="G21" s="20">
        <v>0</v>
      </c>
      <c r="H21" s="20">
        <v>790</v>
      </c>
      <c r="I21" s="20">
        <v>328</v>
      </c>
    </row>
    <row r="22" spans="1:9" ht="7.5" customHeight="1">
      <c r="A22" s="9"/>
      <c r="B22" s="14"/>
      <c r="C22" s="19"/>
      <c r="D22" s="20"/>
      <c r="E22" s="20"/>
      <c r="F22" s="20"/>
      <c r="G22" s="20"/>
      <c r="H22" s="20"/>
      <c r="I22" s="20"/>
    </row>
    <row r="23" spans="1:11" s="25" customFormat="1" ht="15.75">
      <c r="A23" s="21"/>
      <c r="B23" s="22" t="s">
        <v>49</v>
      </c>
      <c r="C23" s="23"/>
      <c r="D23" s="24">
        <f>E23+F23+G23+H23+I23</f>
        <v>63413232</v>
      </c>
      <c r="E23" s="24">
        <f>E19+E21</f>
        <v>19724523</v>
      </c>
      <c r="F23" s="24">
        <f>F19+F21</f>
        <v>8902601</v>
      </c>
      <c r="G23" s="24">
        <f>G19+G21</f>
        <v>10631405</v>
      </c>
      <c r="H23" s="24">
        <f>H19+H21</f>
        <v>14729377</v>
      </c>
      <c r="I23" s="24">
        <f>I19+I21</f>
        <v>9425326</v>
      </c>
      <c r="K23" s="109"/>
    </row>
    <row r="24" spans="1:9" ht="9" customHeight="1">
      <c r="A24" s="9"/>
      <c r="B24" s="22"/>
      <c r="C24" s="19"/>
      <c r="D24" s="24"/>
      <c r="E24" s="26"/>
      <c r="F24" s="26"/>
      <c r="G24" s="26"/>
      <c r="H24" s="26"/>
      <c r="I24" s="26"/>
    </row>
    <row r="25" spans="1:9" ht="15.75">
      <c r="A25" s="9"/>
      <c r="B25" s="27" t="s">
        <v>2</v>
      </c>
      <c r="C25" s="19" t="s">
        <v>3</v>
      </c>
      <c r="D25" s="28"/>
      <c r="E25" s="29"/>
      <c r="F25" s="29"/>
      <c r="G25" s="29"/>
      <c r="H25" s="29"/>
      <c r="I25" s="29"/>
    </row>
    <row r="26" spans="1:9" ht="17.25">
      <c r="A26" s="30" t="s">
        <v>4</v>
      </c>
      <c r="B26" s="31" t="s">
        <v>31</v>
      </c>
      <c r="C26" s="32">
        <v>0</v>
      </c>
      <c r="D26" s="33">
        <f>E26+F26+G26+H26+I26</f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</row>
    <row r="27" spans="1:11" s="38" customFormat="1" ht="7.5" customHeight="1">
      <c r="A27" s="30"/>
      <c r="B27" s="31"/>
      <c r="C27" s="35"/>
      <c r="D27" s="36"/>
      <c r="E27" s="37"/>
      <c r="F27" s="37"/>
      <c r="G27" s="37"/>
      <c r="H27" s="37"/>
      <c r="I27" s="37"/>
      <c r="K27" s="108"/>
    </row>
    <row r="28" spans="1:11" s="40" customFormat="1" ht="15.75">
      <c r="A28" s="39" t="s">
        <v>5</v>
      </c>
      <c r="B28" s="31" t="s">
        <v>6</v>
      </c>
      <c r="C28" s="32">
        <f>C30+C39</f>
        <v>148201</v>
      </c>
      <c r="D28" s="33">
        <f>E28+F28+G28+H28+I28</f>
        <v>27092163</v>
      </c>
      <c r="E28" s="34">
        <f>E39+E30</f>
        <v>7052958</v>
      </c>
      <c r="F28" s="34">
        <f>F39+F30</f>
        <v>4208000</v>
      </c>
      <c r="G28" s="34">
        <f>G39+G30</f>
        <v>4965000</v>
      </c>
      <c r="H28" s="34">
        <f>H39+H30</f>
        <v>6373874</v>
      </c>
      <c r="I28" s="34">
        <f>I39+I30</f>
        <v>4492331</v>
      </c>
      <c r="K28" s="108"/>
    </row>
    <row r="29" spans="1:11" s="38" customFormat="1" ht="7.5" customHeight="1">
      <c r="A29" s="41"/>
      <c r="B29" s="42"/>
      <c r="C29" s="43"/>
      <c r="D29" s="44"/>
      <c r="E29" s="45"/>
      <c r="F29" s="45"/>
      <c r="G29" s="45"/>
      <c r="H29" s="45"/>
      <c r="I29" s="45"/>
      <c r="K29" s="108"/>
    </row>
    <row r="30" spans="1:11" s="40" customFormat="1" ht="15.75">
      <c r="A30" s="46"/>
      <c r="B30" s="47" t="s">
        <v>7</v>
      </c>
      <c r="C30" s="48">
        <f>C32+C35</f>
        <v>6440</v>
      </c>
      <c r="D30" s="49">
        <f>E30+F30+G30+H30+I30</f>
        <v>2090000</v>
      </c>
      <c r="E30" s="50">
        <f>E32+E35</f>
        <v>0</v>
      </c>
      <c r="F30" s="50">
        <f>F32+F35</f>
        <v>700000</v>
      </c>
      <c r="G30" s="50">
        <f>G32+G35</f>
        <v>1390000</v>
      </c>
      <c r="H30" s="50">
        <f>H32+H35</f>
        <v>0</v>
      </c>
      <c r="I30" s="50">
        <f>I32+I35</f>
        <v>0</v>
      </c>
      <c r="K30" s="108"/>
    </row>
    <row r="31" spans="1:9" ht="5.25" customHeight="1">
      <c r="A31" s="9"/>
      <c r="B31" s="51"/>
      <c r="C31" s="52"/>
      <c r="D31" s="53"/>
      <c r="E31" s="54"/>
      <c r="F31" s="54"/>
      <c r="G31" s="54"/>
      <c r="H31" s="54"/>
      <c r="I31" s="54"/>
    </row>
    <row r="32" spans="1:9" ht="15.75">
      <c r="A32" s="9"/>
      <c r="B32" s="42" t="s">
        <v>11</v>
      </c>
      <c r="C32" s="55">
        <f aca="true" t="shared" si="0" ref="C32:I32">C33</f>
        <v>3500</v>
      </c>
      <c r="D32" s="56">
        <f t="shared" si="0"/>
        <v>700000</v>
      </c>
      <c r="E32" s="56">
        <f t="shared" si="0"/>
        <v>0</v>
      </c>
      <c r="F32" s="56">
        <f t="shared" si="0"/>
        <v>700000</v>
      </c>
      <c r="G32" s="56">
        <f t="shared" si="0"/>
        <v>0</v>
      </c>
      <c r="H32" s="56">
        <f t="shared" si="0"/>
        <v>0</v>
      </c>
      <c r="I32" s="56">
        <f t="shared" si="0"/>
        <v>0</v>
      </c>
    </row>
    <row r="33" spans="1:9" ht="32.25" customHeight="1">
      <c r="A33" s="9"/>
      <c r="B33" s="51" t="s">
        <v>133</v>
      </c>
      <c r="C33" s="52">
        <v>3500</v>
      </c>
      <c r="D33" s="53">
        <f>E33+F33+G33+H33+I33</f>
        <v>700000</v>
      </c>
      <c r="E33" s="54"/>
      <c r="F33" s="54">
        <v>700000</v>
      </c>
      <c r="G33" s="54"/>
      <c r="H33" s="54"/>
      <c r="I33" s="54"/>
    </row>
    <row r="34" spans="1:9" ht="6" customHeight="1">
      <c r="A34" s="9"/>
      <c r="B34" s="51"/>
      <c r="C34" s="52"/>
      <c r="D34" s="53"/>
      <c r="E34" s="54"/>
      <c r="F34" s="54"/>
      <c r="G34" s="54"/>
      <c r="H34" s="54"/>
      <c r="I34" s="54"/>
    </row>
    <row r="35" spans="1:9" ht="15.75">
      <c r="A35" s="9"/>
      <c r="B35" s="42" t="s">
        <v>12</v>
      </c>
      <c r="C35" s="55">
        <f>C36+C37</f>
        <v>2940</v>
      </c>
      <c r="D35" s="56">
        <f>E35+F35+G35+H35+I35</f>
        <v>1390000</v>
      </c>
      <c r="E35" s="57">
        <f>E36+E37</f>
        <v>0</v>
      </c>
      <c r="F35" s="57">
        <f>F36+F37</f>
        <v>0</v>
      </c>
      <c r="G35" s="57">
        <f>G36+G37</f>
        <v>1390000</v>
      </c>
      <c r="H35" s="57">
        <f>H36+H37</f>
        <v>0</v>
      </c>
      <c r="I35" s="57">
        <f>I36+I37</f>
        <v>0</v>
      </c>
    </row>
    <row r="36" spans="1:9" ht="31.5">
      <c r="A36" s="9"/>
      <c r="B36" s="51" t="s">
        <v>125</v>
      </c>
      <c r="C36" s="52">
        <f>4410-2460</f>
        <v>1950</v>
      </c>
      <c r="D36" s="53">
        <f>E36+F36+G36+H36+I36</f>
        <v>910000</v>
      </c>
      <c r="E36" s="54"/>
      <c r="F36" s="54"/>
      <c r="G36" s="54">
        <v>910000</v>
      </c>
      <c r="H36" s="54"/>
      <c r="I36" s="54"/>
    </row>
    <row r="37" spans="1:9" ht="31.5">
      <c r="A37" s="9"/>
      <c r="B37" s="51" t="s">
        <v>130</v>
      </c>
      <c r="C37" s="52">
        <v>990</v>
      </c>
      <c r="D37" s="53">
        <f>E37+F37+G37+H37+I37</f>
        <v>480000</v>
      </c>
      <c r="E37" s="54"/>
      <c r="F37" s="54"/>
      <c r="G37" s="54">
        <v>480000</v>
      </c>
      <c r="H37" s="54"/>
      <c r="I37" s="54"/>
    </row>
    <row r="38" spans="1:11" s="58" customFormat="1" ht="6" customHeight="1">
      <c r="A38" s="41"/>
      <c r="B38" s="51"/>
      <c r="C38" s="52"/>
      <c r="D38" s="53"/>
      <c r="E38" s="54"/>
      <c r="F38" s="54"/>
      <c r="G38" s="54"/>
      <c r="H38" s="54"/>
      <c r="I38" s="54"/>
      <c r="K38" s="108"/>
    </row>
    <row r="39" spans="1:11" s="40" customFormat="1" ht="15.75">
      <c r="A39" s="59"/>
      <c r="B39" s="47" t="s">
        <v>9</v>
      </c>
      <c r="C39" s="48">
        <f>C41+C57+C78</f>
        <v>141761</v>
      </c>
      <c r="D39" s="49">
        <f>E39+F39+G39+H39+I39</f>
        <v>25002163</v>
      </c>
      <c r="E39" s="50">
        <f>E41+E57+E98+E78+E91</f>
        <v>7052958</v>
      </c>
      <c r="F39" s="50">
        <f>F41+F57+F98+F78+F91</f>
        <v>3508000</v>
      </c>
      <c r="G39" s="50">
        <f>G41+G57+G98+G78+G91</f>
        <v>3575000</v>
      </c>
      <c r="H39" s="50">
        <f>H41+H57+H98+H78+H91</f>
        <v>6373874</v>
      </c>
      <c r="I39" s="50">
        <f>I41+I57+I98+I78+I91</f>
        <v>4492331</v>
      </c>
      <c r="K39" s="108"/>
    </row>
    <row r="40" spans="1:11" s="60" customFormat="1" ht="7.5" customHeight="1">
      <c r="A40" s="9"/>
      <c r="B40" s="51"/>
      <c r="C40" s="52"/>
      <c r="D40" s="53"/>
      <c r="E40" s="54"/>
      <c r="F40" s="54"/>
      <c r="G40" s="54"/>
      <c r="H40" s="54"/>
      <c r="I40" s="54"/>
      <c r="K40" s="109"/>
    </row>
    <row r="41" spans="1:11" s="62" customFormat="1" ht="18.75" customHeight="1">
      <c r="A41" s="61" t="s">
        <v>10</v>
      </c>
      <c r="B41" s="22" t="s">
        <v>73</v>
      </c>
      <c r="C41" s="48">
        <f>C43+C48+C52</f>
        <v>77965</v>
      </c>
      <c r="D41" s="49">
        <f>E41+F41+G41+H41+I41</f>
        <v>9284725</v>
      </c>
      <c r="E41" s="50">
        <f>E43+E48+E52</f>
        <v>5658958</v>
      </c>
      <c r="F41" s="50">
        <f>F43+F48+F52</f>
        <v>0</v>
      </c>
      <c r="G41" s="50">
        <f>G43+G48+G52</f>
        <v>2050000</v>
      </c>
      <c r="H41" s="50">
        <f>H43+H48+H52</f>
        <v>1036469</v>
      </c>
      <c r="I41" s="50">
        <f>I43+I48+I52</f>
        <v>539298</v>
      </c>
      <c r="K41" s="104"/>
    </row>
    <row r="42" spans="1:9" ht="6.75" customHeight="1">
      <c r="A42" s="63"/>
      <c r="B42" s="14"/>
      <c r="C42" s="64"/>
      <c r="D42" s="20"/>
      <c r="E42" s="29"/>
      <c r="F42" s="29"/>
      <c r="G42" s="29"/>
      <c r="H42" s="29"/>
      <c r="I42" s="29"/>
    </row>
    <row r="43" spans="1:9" ht="15.75">
      <c r="A43" s="63"/>
      <c r="B43" s="42" t="s">
        <v>8</v>
      </c>
      <c r="C43" s="65">
        <f>C44+C45+C46+C47</f>
        <v>26675</v>
      </c>
      <c r="D43" s="56">
        <f>E43+F43+G43+H43+I43</f>
        <v>3836469</v>
      </c>
      <c r="E43" s="26">
        <f>E44+E45+E46+E47</f>
        <v>1400000</v>
      </c>
      <c r="F43" s="26">
        <f>F44+F45+F46+F47</f>
        <v>0</v>
      </c>
      <c r="G43" s="26">
        <f>G44+G45+G46+G47</f>
        <v>1100000</v>
      </c>
      <c r="H43" s="26">
        <f>H44+H45+H46+H47</f>
        <v>1036469</v>
      </c>
      <c r="I43" s="26">
        <f>I44+I45+I46+I47</f>
        <v>300000</v>
      </c>
    </row>
    <row r="44" spans="1:9" ht="15.75">
      <c r="A44" s="63"/>
      <c r="B44" s="51" t="s">
        <v>59</v>
      </c>
      <c r="C44" s="52">
        <v>6750</v>
      </c>
      <c r="D44" s="53">
        <f>E44+F44+G44+H44+I44</f>
        <v>1400000</v>
      </c>
      <c r="E44" s="29">
        <v>1400000</v>
      </c>
      <c r="F44" s="29"/>
      <c r="G44" s="29"/>
      <c r="H44" s="29"/>
      <c r="I44" s="29"/>
    </row>
    <row r="45" spans="1:9" ht="15.75">
      <c r="A45" s="63"/>
      <c r="B45" s="51" t="s">
        <v>63</v>
      </c>
      <c r="C45" s="52">
        <f>5760-1260</f>
        <v>4500</v>
      </c>
      <c r="D45" s="53">
        <f aca="true" t="shared" si="1" ref="D45:D55">E45+F45+G45+H45+I45</f>
        <v>1100000</v>
      </c>
      <c r="E45" s="29"/>
      <c r="F45" s="29"/>
      <c r="G45" s="29">
        <v>1100000</v>
      </c>
      <c r="H45" s="29"/>
      <c r="I45" s="29"/>
    </row>
    <row r="46" spans="1:9" ht="15.75">
      <c r="A46" s="63"/>
      <c r="B46" s="51" t="s">
        <v>66</v>
      </c>
      <c r="C46" s="52">
        <f>13500-4680</f>
        <v>8820</v>
      </c>
      <c r="D46" s="53">
        <f t="shared" si="1"/>
        <v>1036469</v>
      </c>
      <c r="E46" s="29"/>
      <c r="F46" s="29"/>
      <c r="G46" s="29"/>
      <c r="H46" s="29">
        <f>2036469-1000000</f>
        <v>1036469</v>
      </c>
      <c r="I46" s="29"/>
    </row>
    <row r="47" spans="1:9" ht="15.75">
      <c r="A47" s="63"/>
      <c r="B47" s="51" t="s">
        <v>70</v>
      </c>
      <c r="C47" s="52">
        <v>6605</v>
      </c>
      <c r="D47" s="53">
        <f t="shared" si="1"/>
        <v>300000</v>
      </c>
      <c r="E47" s="29"/>
      <c r="F47" s="29"/>
      <c r="G47" s="29"/>
      <c r="H47" s="29"/>
      <c r="I47" s="29">
        <v>300000</v>
      </c>
    </row>
    <row r="48" spans="1:9" ht="15.75">
      <c r="A48" s="63"/>
      <c r="B48" s="42" t="s">
        <v>11</v>
      </c>
      <c r="C48" s="26">
        <f>C49+C50+C51</f>
        <v>20390</v>
      </c>
      <c r="D48" s="56">
        <f t="shared" si="1"/>
        <v>1993616</v>
      </c>
      <c r="E48" s="26">
        <f>E49+E50+E51</f>
        <v>1754318</v>
      </c>
      <c r="F48" s="26">
        <f>F49+F50+F51</f>
        <v>0</v>
      </c>
      <c r="G48" s="26">
        <f>G49+G50+G51</f>
        <v>0</v>
      </c>
      <c r="H48" s="26">
        <f>H49+H50+H51</f>
        <v>0</v>
      </c>
      <c r="I48" s="26">
        <f>I49+I50+I51</f>
        <v>239298</v>
      </c>
    </row>
    <row r="49" spans="1:9" ht="15.75">
      <c r="A49" s="63"/>
      <c r="B49" s="51" t="s">
        <v>107</v>
      </c>
      <c r="C49" s="52">
        <v>11500</v>
      </c>
      <c r="D49" s="53">
        <f>E49+F49+G49+H49+I49</f>
        <v>897000</v>
      </c>
      <c r="E49" s="29">
        <v>897000</v>
      </c>
      <c r="F49" s="26"/>
      <c r="G49" s="26"/>
      <c r="H49" s="26"/>
      <c r="I49" s="26"/>
    </row>
    <row r="50" spans="1:9" ht="31.5">
      <c r="A50" s="63"/>
      <c r="B50" s="14" t="s">
        <v>134</v>
      </c>
      <c r="C50" s="52">
        <v>3000</v>
      </c>
      <c r="D50" s="53">
        <f>E50+F50+G50+H50+I50</f>
        <v>857318</v>
      </c>
      <c r="E50" s="29">
        <v>857318</v>
      </c>
      <c r="F50" s="26"/>
      <c r="G50" s="26"/>
      <c r="H50" s="26"/>
      <c r="I50" s="26"/>
    </row>
    <row r="51" spans="1:9" ht="15.75">
      <c r="A51" s="63"/>
      <c r="B51" s="51" t="s">
        <v>71</v>
      </c>
      <c r="C51" s="52">
        <v>5890</v>
      </c>
      <c r="D51" s="53">
        <f t="shared" si="1"/>
        <v>239298</v>
      </c>
      <c r="E51" s="29"/>
      <c r="F51" s="29"/>
      <c r="G51" s="29"/>
      <c r="H51" s="29"/>
      <c r="I51" s="29">
        <v>239298</v>
      </c>
    </row>
    <row r="52" spans="1:9" ht="15.75">
      <c r="A52" s="63"/>
      <c r="B52" s="42" t="s">
        <v>12</v>
      </c>
      <c r="C52" s="55">
        <f>C53+C54+C55</f>
        <v>30900</v>
      </c>
      <c r="D52" s="56">
        <f t="shared" si="1"/>
        <v>3454640</v>
      </c>
      <c r="E52" s="26">
        <f>E53+E54+E55</f>
        <v>2504640</v>
      </c>
      <c r="F52" s="26">
        <f>F53+F55</f>
        <v>0</v>
      </c>
      <c r="G52" s="26">
        <f>G53+G54+G55</f>
        <v>950000</v>
      </c>
      <c r="H52" s="26">
        <f>H53</f>
        <v>0</v>
      </c>
      <c r="I52" s="26">
        <f>I53</f>
        <v>0</v>
      </c>
    </row>
    <row r="53" spans="1:9" ht="15.75">
      <c r="A53" s="63"/>
      <c r="B53" s="51" t="s">
        <v>61</v>
      </c>
      <c r="C53" s="52">
        <f>18000-10800</f>
        <v>7200</v>
      </c>
      <c r="D53" s="53">
        <f>E53+F53+G53+H53+I53</f>
        <v>1500000</v>
      </c>
      <c r="E53" s="29">
        <f>2500000-1000000</f>
        <v>1500000</v>
      </c>
      <c r="F53" s="29"/>
      <c r="G53" s="29"/>
      <c r="H53" s="29"/>
      <c r="I53" s="29"/>
    </row>
    <row r="54" spans="1:9" ht="15.75">
      <c r="A54" s="63"/>
      <c r="B54" s="14" t="s">
        <v>60</v>
      </c>
      <c r="C54" s="52">
        <v>19500</v>
      </c>
      <c r="D54" s="53">
        <f>E54+F54+G54+H54+I54</f>
        <v>1004640</v>
      </c>
      <c r="E54" s="29">
        <v>1004640</v>
      </c>
      <c r="F54" s="29"/>
      <c r="G54" s="29"/>
      <c r="H54" s="29"/>
      <c r="I54" s="29"/>
    </row>
    <row r="55" spans="1:9" ht="15.75">
      <c r="A55" s="63"/>
      <c r="B55" s="14" t="s">
        <v>64</v>
      </c>
      <c r="C55" s="52">
        <v>4200</v>
      </c>
      <c r="D55" s="53">
        <f t="shared" si="1"/>
        <v>950000</v>
      </c>
      <c r="E55" s="29"/>
      <c r="F55" s="29"/>
      <c r="G55" s="29">
        <v>950000</v>
      </c>
      <c r="H55" s="29"/>
      <c r="I55" s="29"/>
    </row>
    <row r="56" spans="1:11" s="7" customFormat="1" ht="6.75" customHeight="1">
      <c r="A56" s="9"/>
      <c r="B56" s="51"/>
      <c r="C56" s="52"/>
      <c r="D56" s="53"/>
      <c r="E56" s="54"/>
      <c r="F56" s="54"/>
      <c r="G56" s="54"/>
      <c r="H56" s="54"/>
      <c r="I56" s="54"/>
      <c r="K56" s="113"/>
    </row>
    <row r="57" spans="1:11" s="66" customFormat="1" ht="15.75">
      <c r="A57" s="61" t="s">
        <v>13</v>
      </c>
      <c r="B57" s="22" t="s">
        <v>14</v>
      </c>
      <c r="C57" s="48">
        <f>C59+C64+C71</f>
        <v>35326</v>
      </c>
      <c r="D57" s="49">
        <f>E57+F57+G57+H57+I57</f>
        <v>8032383</v>
      </c>
      <c r="E57" s="50">
        <f>E59+E64+E71</f>
        <v>210000</v>
      </c>
      <c r="F57" s="50">
        <f>F59+F64+F71</f>
        <v>1823000</v>
      </c>
      <c r="G57" s="50">
        <f>G59+G64+G71</f>
        <v>479200</v>
      </c>
      <c r="H57" s="50">
        <f>H59+H64+H71</f>
        <v>3299172</v>
      </c>
      <c r="I57" s="50">
        <f>I59+I64+I71</f>
        <v>2221011</v>
      </c>
      <c r="K57" s="109"/>
    </row>
    <row r="58" spans="1:11" s="68" customFormat="1" ht="5.25" customHeight="1">
      <c r="A58" s="67"/>
      <c r="B58" s="51"/>
      <c r="C58" s="52"/>
      <c r="D58" s="53"/>
      <c r="E58" s="54"/>
      <c r="F58" s="54"/>
      <c r="G58" s="54"/>
      <c r="H58" s="54"/>
      <c r="I58" s="54"/>
      <c r="K58" s="108"/>
    </row>
    <row r="59" spans="1:9" ht="15.75">
      <c r="A59" s="69"/>
      <c r="B59" s="42" t="s">
        <v>8</v>
      </c>
      <c r="C59" s="55">
        <f>C60+C61+C62</f>
        <v>9875</v>
      </c>
      <c r="D59" s="56">
        <f>E59+F59+G59+H59+I59</f>
        <v>3063011</v>
      </c>
      <c r="E59" s="57">
        <f>E60+E61+E62</f>
        <v>0</v>
      </c>
      <c r="F59" s="57">
        <f>F60+F61+F62</f>
        <v>1423000</v>
      </c>
      <c r="G59" s="57">
        <f>G60+G61+G62</f>
        <v>319000</v>
      </c>
      <c r="H59" s="57">
        <f>H60+H61+H62</f>
        <v>0</v>
      </c>
      <c r="I59" s="57">
        <f>I60+I61+I62</f>
        <v>1321011</v>
      </c>
    </row>
    <row r="60" spans="1:11" s="62" customFormat="1" ht="15.75">
      <c r="A60" s="70"/>
      <c r="B60" s="51" t="s">
        <v>82</v>
      </c>
      <c r="C60" s="52">
        <v>3600</v>
      </c>
      <c r="D60" s="53">
        <f>E60+F60+G60+H60+I60</f>
        <v>1423000</v>
      </c>
      <c r="E60" s="54"/>
      <c r="F60" s="54">
        <f>720000+703000</f>
        <v>1423000</v>
      </c>
      <c r="G60" s="71"/>
      <c r="H60" s="71"/>
      <c r="I60" s="71"/>
      <c r="K60" s="104"/>
    </row>
    <row r="61" spans="1:9" ht="18" customHeight="1">
      <c r="A61" s="9"/>
      <c r="B61" s="51" t="s">
        <v>118</v>
      </c>
      <c r="C61" s="52">
        <v>765</v>
      </c>
      <c r="D61" s="53">
        <f>E61+F61+G61+H61+I61</f>
        <v>319000</v>
      </c>
      <c r="E61" s="54"/>
      <c r="F61" s="54"/>
      <c r="G61" s="54">
        <v>319000</v>
      </c>
      <c r="H61" s="54"/>
      <c r="I61" s="54"/>
    </row>
    <row r="62" spans="1:9" ht="15.75">
      <c r="A62" s="9"/>
      <c r="B62" s="51" t="s">
        <v>70</v>
      </c>
      <c r="C62" s="52">
        <v>5510</v>
      </c>
      <c r="D62" s="53">
        <f>E62+F62+G62+H62+I62</f>
        <v>1321011</v>
      </c>
      <c r="E62" s="54"/>
      <c r="F62" s="54"/>
      <c r="G62" s="54"/>
      <c r="H62" s="54"/>
      <c r="I62" s="54">
        <v>1321011</v>
      </c>
    </row>
    <row r="63" spans="1:9" ht="5.25" customHeight="1">
      <c r="A63" s="72"/>
      <c r="B63" s="73"/>
      <c r="C63" s="74"/>
      <c r="D63" s="53"/>
      <c r="E63" s="54"/>
      <c r="F63" s="54"/>
      <c r="G63" s="54"/>
      <c r="H63" s="54"/>
      <c r="I63" s="54"/>
    </row>
    <row r="64" spans="1:9" ht="15.75">
      <c r="A64" s="72"/>
      <c r="B64" s="42" t="s">
        <v>11</v>
      </c>
      <c r="C64" s="55">
        <f>C65+C66+C67+C68+C69</f>
        <v>10755</v>
      </c>
      <c r="D64" s="56">
        <f aca="true" t="shared" si="2" ref="D64:D69">E64+F64+G64+H64+I64</f>
        <v>2440200</v>
      </c>
      <c r="E64" s="57">
        <f>E65+E66+E67+E68+E69</f>
        <v>210000</v>
      </c>
      <c r="F64" s="54">
        <f>F65+F66+F67+F68+F69</f>
        <v>400000</v>
      </c>
      <c r="G64" s="57">
        <f>G65+G66+G67+G68+G69</f>
        <v>160200</v>
      </c>
      <c r="H64" s="57">
        <f>H65+H66+H67+H68+H69</f>
        <v>770000</v>
      </c>
      <c r="I64" s="57">
        <f>I65+I66+I67+I68+I69</f>
        <v>900000</v>
      </c>
    </row>
    <row r="65" spans="1:9" ht="18" customHeight="1">
      <c r="A65" s="9"/>
      <c r="B65" s="51" t="s">
        <v>62</v>
      </c>
      <c r="C65" s="52">
        <v>500</v>
      </c>
      <c r="D65" s="53">
        <f t="shared" si="2"/>
        <v>210000</v>
      </c>
      <c r="E65" s="54">
        <v>210000</v>
      </c>
      <c r="F65" s="54"/>
      <c r="G65" s="54"/>
      <c r="H65" s="54"/>
      <c r="I65" s="54"/>
    </row>
    <row r="66" spans="1:9" ht="16.5" customHeight="1">
      <c r="A66" s="9"/>
      <c r="B66" s="107" t="s">
        <v>83</v>
      </c>
      <c r="C66" s="52">
        <f>4100-2100</f>
        <v>2000</v>
      </c>
      <c r="D66" s="53">
        <f t="shared" si="2"/>
        <v>400000</v>
      </c>
      <c r="E66" s="106"/>
      <c r="F66" s="53">
        <f>820000-420000</f>
        <v>400000</v>
      </c>
      <c r="G66" s="106"/>
      <c r="H66" s="106"/>
      <c r="I66" s="106"/>
    </row>
    <row r="67" spans="1:9" ht="34.5" customHeight="1">
      <c r="A67" s="9"/>
      <c r="B67" s="51" t="s">
        <v>123</v>
      </c>
      <c r="C67" s="52">
        <v>385</v>
      </c>
      <c r="D67" s="53">
        <f t="shared" si="2"/>
        <v>160200</v>
      </c>
      <c r="E67" s="54"/>
      <c r="F67" s="54"/>
      <c r="G67" s="54">
        <v>160200</v>
      </c>
      <c r="H67" s="54"/>
      <c r="I67" s="54"/>
    </row>
    <row r="68" spans="1:12" ht="18" customHeight="1">
      <c r="A68" s="9"/>
      <c r="B68" s="51" t="s">
        <v>50</v>
      </c>
      <c r="C68" s="52">
        <f>7510-4220</f>
        <v>3290</v>
      </c>
      <c r="D68" s="53">
        <f t="shared" si="2"/>
        <v>770000</v>
      </c>
      <c r="E68" s="54"/>
      <c r="F68" s="54"/>
      <c r="G68" s="54"/>
      <c r="H68" s="54">
        <f>1370000-600000</f>
        <v>770000</v>
      </c>
      <c r="I68" s="54"/>
      <c r="L68" s="18"/>
    </row>
    <row r="69" spans="1:9" ht="16.5" customHeight="1">
      <c r="A69" s="9"/>
      <c r="B69" s="51" t="s">
        <v>72</v>
      </c>
      <c r="C69" s="52">
        <v>4580</v>
      </c>
      <c r="D69" s="53">
        <f t="shared" si="2"/>
        <v>900000</v>
      </c>
      <c r="E69" s="54"/>
      <c r="F69" s="54"/>
      <c r="G69" s="54"/>
      <c r="H69" s="54"/>
      <c r="I69" s="54">
        <v>900000</v>
      </c>
    </row>
    <row r="70" spans="1:9" ht="7.5" customHeight="1">
      <c r="A70" s="72"/>
      <c r="B70" s="73"/>
      <c r="C70" s="74"/>
      <c r="D70" s="53"/>
      <c r="E70" s="54"/>
      <c r="F70" s="54"/>
      <c r="G70" s="54"/>
      <c r="H70" s="54"/>
      <c r="I70" s="54"/>
    </row>
    <row r="71" spans="1:9" ht="15.75">
      <c r="A71" s="72"/>
      <c r="B71" s="42" t="s">
        <v>12</v>
      </c>
      <c r="C71" s="55">
        <f>C72+C73+C74+C75+C76</f>
        <v>14696</v>
      </c>
      <c r="D71" s="56">
        <f aca="true" t="shared" si="3" ref="D71:D76">E71+F71+G71+H71+I71</f>
        <v>2529172</v>
      </c>
      <c r="E71" s="57">
        <f>E72+E73+E74+E75+E76</f>
        <v>0</v>
      </c>
      <c r="F71" s="57">
        <f>F72+F73+F74+F75+F76</f>
        <v>0</v>
      </c>
      <c r="G71" s="57">
        <f>G72+G73+G74+G75+G76</f>
        <v>0</v>
      </c>
      <c r="H71" s="57">
        <f>H72+H73+H74+H75+H76</f>
        <v>2529172</v>
      </c>
      <c r="I71" s="57">
        <f>I72+I73+I74+I75+I76</f>
        <v>0</v>
      </c>
    </row>
    <row r="72" spans="1:9" ht="6.75" customHeight="1">
      <c r="A72" s="9"/>
      <c r="B72" s="51"/>
      <c r="C72" s="52"/>
      <c r="D72" s="53"/>
      <c r="E72" s="54"/>
      <c r="F72" s="54"/>
      <c r="G72" s="54"/>
      <c r="H72" s="54"/>
      <c r="I72" s="75"/>
    </row>
    <row r="73" spans="1:9" ht="15" customHeight="1">
      <c r="A73" s="9"/>
      <c r="B73" s="51" t="s">
        <v>111</v>
      </c>
      <c r="C73" s="52">
        <v>4310</v>
      </c>
      <c r="D73" s="53">
        <f>E73+F73+G73+H73+I73</f>
        <v>630000</v>
      </c>
      <c r="E73" s="54"/>
      <c r="F73" s="75"/>
      <c r="G73" s="75"/>
      <c r="H73" s="54">
        <v>630000</v>
      </c>
      <c r="I73" s="75"/>
    </row>
    <row r="74" spans="1:9" ht="15.75">
      <c r="A74" s="9"/>
      <c r="B74" s="51" t="s">
        <v>115</v>
      </c>
      <c r="C74" s="52">
        <v>2400</v>
      </c>
      <c r="D74" s="53">
        <f t="shared" si="3"/>
        <v>350000</v>
      </c>
      <c r="E74" s="54"/>
      <c r="F74" s="54"/>
      <c r="G74" s="54"/>
      <c r="H74" s="54">
        <v>350000</v>
      </c>
      <c r="I74" s="75"/>
    </row>
    <row r="75" spans="1:9" ht="15.75">
      <c r="A75" s="9"/>
      <c r="B75" s="51" t="s">
        <v>67</v>
      </c>
      <c r="C75" s="52">
        <v>3600</v>
      </c>
      <c r="D75" s="53">
        <f t="shared" si="3"/>
        <v>550000</v>
      </c>
      <c r="E75" s="54"/>
      <c r="F75" s="54"/>
      <c r="G75" s="54"/>
      <c r="H75" s="54">
        <v>550000</v>
      </c>
      <c r="I75" s="75"/>
    </row>
    <row r="76" spans="1:9" ht="15.75">
      <c r="A76" s="9"/>
      <c r="B76" s="51" t="s">
        <v>68</v>
      </c>
      <c r="C76" s="52">
        <v>4386</v>
      </c>
      <c r="D76" s="53">
        <f t="shared" si="3"/>
        <v>999172</v>
      </c>
      <c r="E76" s="54"/>
      <c r="F76" s="75"/>
      <c r="G76" s="75"/>
      <c r="H76" s="54">
        <v>999172</v>
      </c>
      <c r="I76" s="75"/>
    </row>
    <row r="77" spans="1:9" ht="5.25" customHeight="1">
      <c r="A77" s="9"/>
      <c r="B77" s="73"/>
      <c r="C77" s="74"/>
      <c r="D77" s="76"/>
      <c r="E77" s="77"/>
      <c r="F77" s="77"/>
      <c r="G77" s="77"/>
      <c r="H77" s="77"/>
      <c r="I77" s="77"/>
    </row>
    <row r="78" spans="1:11" s="78" customFormat="1" ht="15.75">
      <c r="A78" s="61" t="s">
        <v>15</v>
      </c>
      <c r="B78" s="22" t="s">
        <v>16</v>
      </c>
      <c r="C78" s="48">
        <f>C80+C84</f>
        <v>28470</v>
      </c>
      <c r="D78" s="49">
        <f>E78+F78+G78+H78+I78</f>
        <v>1487000</v>
      </c>
      <c r="E78" s="50">
        <f>E80+E84</f>
        <v>0</v>
      </c>
      <c r="F78" s="50">
        <f>F80+F84</f>
        <v>500000</v>
      </c>
      <c r="G78" s="50">
        <f>G80+G84</f>
        <v>416000</v>
      </c>
      <c r="H78" s="50">
        <f>H80+H84</f>
        <v>331000</v>
      </c>
      <c r="I78" s="50">
        <f>I80+I84</f>
        <v>240000</v>
      </c>
      <c r="K78" s="110"/>
    </row>
    <row r="79" spans="1:9" ht="6" customHeight="1">
      <c r="A79" s="79"/>
      <c r="B79" s="47"/>
      <c r="C79" s="80"/>
      <c r="D79" s="81"/>
      <c r="E79" s="82"/>
      <c r="F79" s="82"/>
      <c r="G79" s="82"/>
      <c r="H79" s="82"/>
      <c r="I79" s="82"/>
    </row>
    <row r="80" spans="1:9" ht="15.75">
      <c r="A80" s="69"/>
      <c r="B80" s="42" t="s">
        <v>11</v>
      </c>
      <c r="C80" s="55">
        <f>C81+C82</f>
        <v>4350</v>
      </c>
      <c r="D80" s="56">
        <f>E80+F80+G80+H80+I80</f>
        <v>195800</v>
      </c>
      <c r="E80" s="57">
        <f>E81+E82</f>
        <v>0</v>
      </c>
      <c r="F80" s="57">
        <f>F81+F82</f>
        <v>0</v>
      </c>
      <c r="G80" s="57">
        <f>G81+G82</f>
        <v>0</v>
      </c>
      <c r="H80" s="57">
        <f>H81+H82</f>
        <v>145800</v>
      </c>
      <c r="I80" s="57">
        <f>I81+I82</f>
        <v>50000</v>
      </c>
    </row>
    <row r="81" spans="1:9" ht="15.75">
      <c r="A81" s="9"/>
      <c r="B81" s="51" t="s">
        <v>95</v>
      </c>
      <c r="C81" s="52">
        <v>2850</v>
      </c>
      <c r="D81" s="53">
        <f>E81+F81+G81+H81+I81</f>
        <v>145800</v>
      </c>
      <c r="E81" s="54"/>
      <c r="F81" s="54"/>
      <c r="G81" s="54"/>
      <c r="H81" s="54">
        <v>145800</v>
      </c>
      <c r="I81" s="54"/>
    </row>
    <row r="82" spans="1:9" ht="15" customHeight="1">
      <c r="A82" s="9"/>
      <c r="B82" s="51" t="s">
        <v>75</v>
      </c>
      <c r="C82" s="52">
        <v>1500</v>
      </c>
      <c r="D82" s="53">
        <f>E82+F82+G82+H82+I82</f>
        <v>50000</v>
      </c>
      <c r="E82" s="54"/>
      <c r="F82" s="54"/>
      <c r="G82" s="54"/>
      <c r="H82" s="54"/>
      <c r="I82" s="54">
        <v>50000</v>
      </c>
    </row>
    <row r="83" spans="1:11" s="68" customFormat="1" ht="6.75" customHeight="1">
      <c r="A83" s="69"/>
      <c r="B83" s="73"/>
      <c r="C83" s="74"/>
      <c r="D83" s="53"/>
      <c r="E83" s="54"/>
      <c r="F83" s="83"/>
      <c r="G83" s="83"/>
      <c r="H83" s="83"/>
      <c r="I83" s="83"/>
      <c r="K83" s="108"/>
    </row>
    <row r="84" spans="1:11" s="68" customFormat="1" ht="15.75">
      <c r="A84" s="69"/>
      <c r="B84" s="42" t="s">
        <v>12</v>
      </c>
      <c r="C84" s="55">
        <f>C85+C86+C87+C88+C89</f>
        <v>24120</v>
      </c>
      <c r="D84" s="56">
        <f aca="true" t="shared" si="4" ref="D84:D89">E84+F84+G84+H84+I84</f>
        <v>1291200</v>
      </c>
      <c r="E84" s="57">
        <f>E85+E86+E87+E88+E89</f>
        <v>0</v>
      </c>
      <c r="F84" s="57">
        <f>F85+F86+F87+F88+F89</f>
        <v>500000</v>
      </c>
      <c r="G84" s="57">
        <f>G85+G86+G87+G88+G89</f>
        <v>416000</v>
      </c>
      <c r="H84" s="57">
        <f>H85+H86+H87+H88+H89</f>
        <v>185200</v>
      </c>
      <c r="I84" s="57">
        <f>I85+I86+I87+I88+I89</f>
        <v>190000</v>
      </c>
      <c r="K84" s="108"/>
    </row>
    <row r="85" spans="1:11" s="62" customFormat="1" ht="15.75">
      <c r="A85" s="70"/>
      <c r="B85" s="51" t="s">
        <v>84</v>
      </c>
      <c r="C85" s="52">
        <v>4300</v>
      </c>
      <c r="D85" s="53">
        <f t="shared" si="4"/>
        <v>200000</v>
      </c>
      <c r="E85" s="71"/>
      <c r="F85" s="54">
        <v>200000</v>
      </c>
      <c r="G85" s="71"/>
      <c r="H85" s="71"/>
      <c r="I85" s="71"/>
      <c r="K85" s="104"/>
    </row>
    <row r="86" spans="1:11" s="68" customFormat="1" ht="15.75">
      <c r="A86" s="69"/>
      <c r="B86" s="51" t="s">
        <v>17</v>
      </c>
      <c r="C86" s="52">
        <f>8600-2150</f>
        <v>6450</v>
      </c>
      <c r="D86" s="53">
        <f t="shared" si="4"/>
        <v>300000</v>
      </c>
      <c r="E86" s="54"/>
      <c r="F86" s="54">
        <f>400000-100000</f>
        <v>300000</v>
      </c>
      <c r="G86" s="57"/>
      <c r="H86" s="57"/>
      <c r="I86" s="57"/>
      <c r="K86" s="108"/>
    </row>
    <row r="87" spans="1:11" s="66" customFormat="1" ht="17.25" customHeight="1">
      <c r="A87" s="9"/>
      <c r="B87" s="51" t="s">
        <v>65</v>
      </c>
      <c r="C87" s="52">
        <v>6720</v>
      </c>
      <c r="D87" s="53">
        <f t="shared" si="4"/>
        <v>416000</v>
      </c>
      <c r="E87" s="54"/>
      <c r="F87" s="54"/>
      <c r="G87" s="54">
        <v>416000</v>
      </c>
      <c r="H87" s="54"/>
      <c r="I87" s="54"/>
      <c r="K87" s="109"/>
    </row>
    <row r="88" spans="1:11" s="66" customFormat="1" ht="15.75">
      <c r="A88" s="9"/>
      <c r="B88" s="51" t="s">
        <v>100</v>
      </c>
      <c r="C88" s="52">
        <v>3650</v>
      </c>
      <c r="D88" s="53">
        <f t="shared" si="4"/>
        <v>185200</v>
      </c>
      <c r="E88" s="54"/>
      <c r="F88" s="54"/>
      <c r="G88" s="54"/>
      <c r="H88" s="54">
        <v>185200</v>
      </c>
      <c r="I88" s="54"/>
      <c r="K88" s="109"/>
    </row>
    <row r="89" spans="1:11" s="66" customFormat="1" ht="15.75">
      <c r="A89" s="9"/>
      <c r="B89" s="51" t="s">
        <v>76</v>
      </c>
      <c r="C89" s="52">
        <v>3000</v>
      </c>
      <c r="D89" s="53">
        <f t="shared" si="4"/>
        <v>190000</v>
      </c>
      <c r="E89" s="54"/>
      <c r="F89" s="54"/>
      <c r="G89" s="54"/>
      <c r="H89" s="54"/>
      <c r="I89" s="54">
        <v>190000</v>
      </c>
      <c r="K89" s="109"/>
    </row>
    <row r="90" spans="1:9" ht="6" customHeight="1">
      <c r="A90" s="9"/>
      <c r="B90" s="51"/>
      <c r="C90" s="52"/>
      <c r="D90" s="53"/>
      <c r="E90" s="54"/>
      <c r="F90" s="54"/>
      <c r="G90" s="54"/>
      <c r="H90" s="54"/>
      <c r="I90" s="54"/>
    </row>
    <row r="91" spans="1:11" s="62" customFormat="1" ht="15.75">
      <c r="A91" s="61" t="s">
        <v>18</v>
      </c>
      <c r="B91" s="22" t="s">
        <v>19</v>
      </c>
      <c r="C91" s="50">
        <f>C93+C95</f>
        <v>3120</v>
      </c>
      <c r="D91" s="49">
        <f>E91+F91+G91+H91+I91</f>
        <v>632022</v>
      </c>
      <c r="E91" s="50">
        <f>E93+E95</f>
        <v>0</v>
      </c>
      <c r="F91" s="50">
        <f>F93+F95</f>
        <v>0</v>
      </c>
      <c r="G91" s="50">
        <f>G93+G95</f>
        <v>0</v>
      </c>
      <c r="H91" s="50">
        <f>H93+H95</f>
        <v>0</v>
      </c>
      <c r="I91" s="50">
        <f>I93+I95</f>
        <v>632022</v>
      </c>
      <c r="K91" s="104"/>
    </row>
    <row r="92" spans="1:9" ht="6" customHeight="1">
      <c r="A92" s="79"/>
      <c r="B92" s="47"/>
      <c r="C92" s="80"/>
      <c r="D92" s="81"/>
      <c r="E92" s="82"/>
      <c r="F92" s="82"/>
      <c r="G92" s="82"/>
      <c r="H92" s="82"/>
      <c r="I92" s="82"/>
    </row>
    <row r="93" spans="1:9" ht="15.75">
      <c r="A93" s="84"/>
      <c r="B93" s="42" t="s">
        <v>8</v>
      </c>
      <c r="C93" s="56"/>
      <c r="D93" s="56">
        <f>E93+F93+G93+H93+I93</f>
        <v>43849</v>
      </c>
      <c r="E93" s="56">
        <f>E94</f>
        <v>0</v>
      </c>
      <c r="F93" s="56">
        <f>F94</f>
        <v>0</v>
      </c>
      <c r="G93" s="56">
        <f>G94</f>
        <v>0</v>
      </c>
      <c r="H93" s="56">
        <f>H94</f>
        <v>0</v>
      </c>
      <c r="I93" s="56">
        <f>I94</f>
        <v>43849</v>
      </c>
    </row>
    <row r="94" spans="1:9" ht="15.75">
      <c r="A94" s="84"/>
      <c r="B94" s="51" t="s">
        <v>51</v>
      </c>
      <c r="C94" s="52"/>
      <c r="D94" s="53">
        <f>E94+F94+G94+H94+I94</f>
        <v>43849</v>
      </c>
      <c r="E94" s="54"/>
      <c r="F94" s="54"/>
      <c r="G94" s="54"/>
      <c r="H94" s="54"/>
      <c r="I94" s="54">
        <v>43849</v>
      </c>
    </row>
    <row r="95" spans="1:9" ht="15" customHeight="1">
      <c r="A95" s="84"/>
      <c r="B95" s="42" t="s">
        <v>12</v>
      </c>
      <c r="C95" s="55">
        <f>C96</f>
        <v>3120</v>
      </c>
      <c r="D95" s="56">
        <f>E95+F95+G95+H95+I95</f>
        <v>588173</v>
      </c>
      <c r="E95" s="57">
        <f>E96</f>
        <v>0</v>
      </c>
      <c r="F95" s="57">
        <f>F96</f>
        <v>0</v>
      </c>
      <c r="G95" s="57">
        <f>G96</f>
        <v>0</v>
      </c>
      <c r="H95" s="57">
        <f>H96</f>
        <v>0</v>
      </c>
      <c r="I95" s="57">
        <f>I96</f>
        <v>588173</v>
      </c>
    </row>
    <row r="96" spans="1:9" ht="48" customHeight="1">
      <c r="A96" s="84"/>
      <c r="B96" s="51" t="s">
        <v>135</v>
      </c>
      <c r="C96" s="52">
        <v>3120</v>
      </c>
      <c r="D96" s="53">
        <f>E96+F96+G96+H96+I96</f>
        <v>588173</v>
      </c>
      <c r="E96" s="54"/>
      <c r="F96" s="54"/>
      <c r="G96" s="54"/>
      <c r="H96" s="54"/>
      <c r="I96" s="54">
        <v>588173</v>
      </c>
    </row>
    <row r="97" spans="1:9" ht="3.75" customHeight="1">
      <c r="A97" s="84"/>
      <c r="B97" s="51"/>
      <c r="C97" s="52"/>
      <c r="D97" s="53"/>
      <c r="E97" s="54"/>
      <c r="F97" s="54"/>
      <c r="G97" s="54"/>
      <c r="H97" s="54"/>
      <c r="I97" s="54"/>
    </row>
    <row r="98" spans="1:11" s="62" customFormat="1" ht="15.75">
      <c r="A98" s="61" t="s">
        <v>20</v>
      </c>
      <c r="B98" s="22" t="s">
        <v>21</v>
      </c>
      <c r="C98" s="48">
        <f>C102+C122</f>
        <v>8726</v>
      </c>
      <c r="D98" s="49">
        <f>E98+F98+G98+H98+I98</f>
        <v>5566033</v>
      </c>
      <c r="E98" s="50">
        <f>E100+E102+E122+E130+E140</f>
        <v>1184000</v>
      </c>
      <c r="F98" s="50">
        <f>F100+F102+F122+F130+F140</f>
        <v>1185000</v>
      </c>
      <c r="G98" s="50">
        <f>G100+G102+G122+G130+G140</f>
        <v>629800</v>
      </c>
      <c r="H98" s="50">
        <f>H100+H102+H122+H130+H140</f>
        <v>1707233</v>
      </c>
      <c r="I98" s="50">
        <f>I100+I102+I122+I130+I140</f>
        <v>860000</v>
      </c>
      <c r="K98" s="104"/>
    </row>
    <row r="99" spans="1:9" ht="6" customHeight="1">
      <c r="A99" s="85"/>
      <c r="B99" s="47"/>
      <c r="C99" s="86"/>
      <c r="D99" s="87"/>
      <c r="E99" s="75"/>
      <c r="F99" s="54"/>
      <c r="G99" s="54"/>
      <c r="H99" s="54"/>
      <c r="I99" s="54"/>
    </row>
    <row r="100" spans="1:9" ht="15.75">
      <c r="A100" s="88" t="s">
        <v>22</v>
      </c>
      <c r="B100" s="42" t="s">
        <v>45</v>
      </c>
      <c r="C100" s="89">
        <f>60+31.8+11.9+25+80+24</f>
        <v>232.7</v>
      </c>
      <c r="D100" s="56">
        <f>E100+F100+G100+H100+I100</f>
        <v>1469900</v>
      </c>
      <c r="E100" s="57">
        <v>650000</v>
      </c>
      <c r="F100" s="57">
        <f>160000+60000</f>
        <v>220000</v>
      </c>
      <c r="G100" s="57">
        <v>199900</v>
      </c>
      <c r="H100" s="57">
        <v>240000</v>
      </c>
      <c r="I100" s="57">
        <v>160000</v>
      </c>
    </row>
    <row r="101" spans="1:9" ht="6" customHeight="1">
      <c r="A101" s="67"/>
      <c r="B101" s="51"/>
      <c r="C101" s="90"/>
      <c r="D101" s="53"/>
      <c r="E101" s="54"/>
      <c r="F101" s="54"/>
      <c r="G101" s="54"/>
      <c r="H101" s="54"/>
      <c r="I101" s="54"/>
    </row>
    <row r="102" spans="1:9" ht="15.75">
      <c r="A102" s="88" t="s">
        <v>23</v>
      </c>
      <c r="B102" s="42" t="s">
        <v>33</v>
      </c>
      <c r="C102" s="89">
        <f>C104+C109+C117</f>
        <v>8726</v>
      </c>
      <c r="D102" s="56">
        <f>E102+F102+G102+H102+I102</f>
        <v>3061133</v>
      </c>
      <c r="E102" s="57">
        <f>E104+E109+E117</f>
        <v>534000</v>
      </c>
      <c r="F102" s="57">
        <f>F104+F109+F117</f>
        <v>290000</v>
      </c>
      <c r="G102" s="57">
        <f>G104+G109+G117</f>
        <v>199900</v>
      </c>
      <c r="H102" s="57">
        <f>H104+H109+H117</f>
        <v>1467233</v>
      </c>
      <c r="I102" s="57">
        <f>I104+I109+I117</f>
        <v>570000</v>
      </c>
    </row>
    <row r="103" spans="1:9" ht="7.5" customHeight="1">
      <c r="A103" s="88"/>
      <c r="B103" s="42"/>
      <c r="C103" s="89"/>
      <c r="D103" s="56"/>
      <c r="E103" s="57"/>
      <c r="F103" s="57"/>
      <c r="G103" s="57"/>
      <c r="H103" s="57"/>
      <c r="I103" s="57"/>
    </row>
    <row r="104" spans="1:9" ht="15.75">
      <c r="A104" s="88"/>
      <c r="B104" s="42" t="s">
        <v>8</v>
      </c>
      <c r="C104" s="89">
        <f>C105+C106+C107</f>
        <v>3735</v>
      </c>
      <c r="D104" s="56">
        <f>E104+F104+G104+H104+I104</f>
        <v>1040000</v>
      </c>
      <c r="E104" s="57">
        <f>E105+E106+E107</f>
        <v>0</v>
      </c>
      <c r="F104" s="57">
        <f>F105+F106+F107</f>
        <v>150000</v>
      </c>
      <c r="G104" s="57">
        <f>G105+G106+G107</f>
        <v>0</v>
      </c>
      <c r="H104" s="57">
        <f>H105+H106+H107</f>
        <v>700000</v>
      </c>
      <c r="I104" s="57">
        <f>I105+I106+I107</f>
        <v>190000</v>
      </c>
    </row>
    <row r="105" spans="1:9" ht="18" customHeight="1">
      <c r="A105" s="88"/>
      <c r="B105" s="51" t="s">
        <v>112</v>
      </c>
      <c r="C105" s="52">
        <v>960</v>
      </c>
      <c r="D105" s="53">
        <f>E105+F105+G105+H105+I105</f>
        <v>150000</v>
      </c>
      <c r="E105" s="54"/>
      <c r="F105" s="54">
        <v>150000</v>
      </c>
      <c r="G105" s="54"/>
      <c r="H105" s="54"/>
      <c r="I105" s="54"/>
    </row>
    <row r="106" spans="1:9" ht="15.75">
      <c r="A106" s="67"/>
      <c r="B106" s="51" t="s">
        <v>52</v>
      </c>
      <c r="C106" s="52">
        <v>2400</v>
      </c>
      <c r="D106" s="53">
        <f>E106+F106+G106+H106+I106</f>
        <v>700000</v>
      </c>
      <c r="E106" s="54"/>
      <c r="F106" s="54"/>
      <c r="G106" s="54"/>
      <c r="H106" s="54">
        <v>700000</v>
      </c>
      <c r="I106" s="54"/>
    </row>
    <row r="107" spans="1:9" ht="15.75">
      <c r="A107" s="67"/>
      <c r="B107" s="51" t="s">
        <v>77</v>
      </c>
      <c r="C107" s="52">
        <v>375</v>
      </c>
      <c r="D107" s="53">
        <f>E107+F107+G107+H107+I107</f>
        <v>190000</v>
      </c>
      <c r="E107" s="54"/>
      <c r="F107" s="54"/>
      <c r="G107" s="54"/>
      <c r="H107" s="54"/>
      <c r="I107" s="54">
        <v>190000</v>
      </c>
    </row>
    <row r="108" spans="1:9" ht="5.25" customHeight="1">
      <c r="A108" s="67"/>
      <c r="B108" s="51"/>
      <c r="C108" s="52"/>
      <c r="D108" s="53"/>
      <c r="E108" s="54"/>
      <c r="F108" s="54"/>
      <c r="G108" s="54"/>
      <c r="H108" s="54"/>
      <c r="I108" s="54"/>
    </row>
    <row r="109" spans="1:9" ht="15.75">
      <c r="A109" s="67"/>
      <c r="B109" s="42" t="s">
        <v>11</v>
      </c>
      <c r="C109" s="57">
        <f>C110+C111+C112+C113+C114+C115+C116</f>
        <v>3420</v>
      </c>
      <c r="D109" s="56">
        <f aca="true" t="shared" si="5" ref="D109:D116">E109+F109+G109+H109+I109</f>
        <v>1259200</v>
      </c>
      <c r="E109" s="57">
        <f>E110+E111+E112+E113+E114+E115+E116</f>
        <v>534000</v>
      </c>
      <c r="F109" s="57">
        <f>F110+F111+F112+F113+F114+F115+F116</f>
        <v>140000</v>
      </c>
      <c r="G109" s="57">
        <f>G110+G111+G112+G113+G114+G115+G116</f>
        <v>0</v>
      </c>
      <c r="H109" s="57">
        <f>H110+H111+H112+H113+H114+H115+H116</f>
        <v>469233</v>
      </c>
      <c r="I109" s="57">
        <f>I110+I111+I112+I113+I114+I115+I116</f>
        <v>115967</v>
      </c>
    </row>
    <row r="110" spans="1:9" ht="31.5">
      <c r="A110" s="67"/>
      <c r="B110" s="51" t="s">
        <v>121</v>
      </c>
      <c r="C110" s="52">
        <v>250</v>
      </c>
      <c r="D110" s="53">
        <f t="shared" si="5"/>
        <v>130000</v>
      </c>
      <c r="E110" s="54">
        <v>130000</v>
      </c>
      <c r="F110" s="54"/>
      <c r="G110" s="54"/>
      <c r="H110" s="54"/>
      <c r="I110" s="54"/>
    </row>
    <row r="111" spans="1:9" ht="33" customHeight="1">
      <c r="A111" s="67"/>
      <c r="B111" s="51" t="s">
        <v>120</v>
      </c>
      <c r="C111" s="52">
        <v>250</v>
      </c>
      <c r="D111" s="53">
        <f t="shared" si="5"/>
        <v>130000</v>
      </c>
      <c r="E111" s="54">
        <v>130000</v>
      </c>
      <c r="F111" s="54"/>
      <c r="G111" s="54"/>
      <c r="H111" s="54"/>
      <c r="I111" s="54"/>
    </row>
    <row r="112" spans="1:9" ht="19.5" customHeight="1">
      <c r="A112" s="67"/>
      <c r="B112" s="51" t="s">
        <v>119</v>
      </c>
      <c r="C112" s="52">
        <v>350</v>
      </c>
      <c r="D112" s="53">
        <f t="shared" si="5"/>
        <v>130000</v>
      </c>
      <c r="E112" s="54">
        <v>130000</v>
      </c>
      <c r="F112" s="54"/>
      <c r="G112" s="54"/>
      <c r="H112" s="54"/>
      <c r="I112" s="54"/>
    </row>
    <row r="113" spans="1:9" ht="33" customHeight="1">
      <c r="A113" s="67"/>
      <c r="B113" s="51" t="s">
        <v>122</v>
      </c>
      <c r="C113" s="52">
        <v>420</v>
      </c>
      <c r="D113" s="53">
        <f t="shared" si="5"/>
        <v>144000</v>
      </c>
      <c r="E113" s="54">
        <v>144000</v>
      </c>
      <c r="F113" s="54"/>
      <c r="G113" s="54"/>
      <c r="H113" s="54"/>
      <c r="I113" s="54"/>
    </row>
    <row r="114" spans="1:9" ht="18" customHeight="1">
      <c r="A114" s="67"/>
      <c r="B114" s="51" t="s">
        <v>85</v>
      </c>
      <c r="C114" s="52">
        <v>900</v>
      </c>
      <c r="D114" s="53">
        <f t="shared" si="5"/>
        <v>140000</v>
      </c>
      <c r="E114" s="54"/>
      <c r="F114" s="54">
        <v>140000</v>
      </c>
      <c r="G114" s="54"/>
      <c r="H114" s="54"/>
      <c r="I114" s="54"/>
    </row>
    <row r="115" spans="1:9" ht="15.75" customHeight="1">
      <c r="A115" s="67"/>
      <c r="B115" s="51" t="s">
        <v>131</v>
      </c>
      <c r="C115" s="52">
        <v>1000</v>
      </c>
      <c r="D115" s="53">
        <f>E115+F115+G115+H115+I115</f>
        <v>469233</v>
      </c>
      <c r="E115" s="54"/>
      <c r="F115" s="54"/>
      <c r="G115" s="54"/>
      <c r="H115" s="54">
        <v>469233</v>
      </c>
      <c r="I115" s="54"/>
    </row>
    <row r="116" spans="1:9" ht="15.75">
      <c r="A116" s="67"/>
      <c r="B116" s="51" t="s">
        <v>53</v>
      </c>
      <c r="C116" s="52">
        <v>250</v>
      </c>
      <c r="D116" s="53">
        <f t="shared" si="5"/>
        <v>115967</v>
      </c>
      <c r="E116" s="54"/>
      <c r="F116" s="54"/>
      <c r="G116" s="54"/>
      <c r="H116" s="54"/>
      <c r="I116" s="54">
        <v>115967</v>
      </c>
    </row>
    <row r="117" spans="1:9" ht="15.75">
      <c r="A117" s="67"/>
      <c r="B117" s="42" t="s">
        <v>12</v>
      </c>
      <c r="C117" s="55">
        <f>C119+C120+C118</f>
        <v>1571</v>
      </c>
      <c r="D117" s="56">
        <f>E117+F117+G117+H117+I117</f>
        <v>761933</v>
      </c>
      <c r="E117" s="57">
        <f>E119+E120</f>
        <v>0</v>
      </c>
      <c r="F117" s="57">
        <f>F119+F120</f>
        <v>0</v>
      </c>
      <c r="G117" s="57">
        <f>G118+G119+G120</f>
        <v>199900</v>
      </c>
      <c r="H117" s="57">
        <f>H119+H120</f>
        <v>298000</v>
      </c>
      <c r="I117" s="57">
        <f>I119+I120</f>
        <v>264033</v>
      </c>
    </row>
    <row r="118" spans="1:9" ht="15.75">
      <c r="A118" s="67"/>
      <c r="B118" s="51" t="s">
        <v>108</v>
      </c>
      <c r="C118" s="52">
        <v>296</v>
      </c>
      <c r="D118" s="53">
        <f>E118+F118+G118+H118+I118</f>
        <v>199900</v>
      </c>
      <c r="E118" s="57"/>
      <c r="F118" s="57"/>
      <c r="G118" s="54">
        <v>199900</v>
      </c>
      <c r="H118" s="57"/>
      <c r="I118" s="57"/>
    </row>
    <row r="119" spans="1:9" ht="15.75">
      <c r="A119" s="67"/>
      <c r="B119" s="51" t="s">
        <v>101</v>
      </c>
      <c r="C119" s="52">
        <v>900</v>
      </c>
      <c r="D119" s="53">
        <f>E119+F119+G119+H119+I119</f>
        <v>298000</v>
      </c>
      <c r="E119" s="54"/>
      <c r="F119" s="54"/>
      <c r="G119" s="54"/>
      <c r="H119" s="54">
        <v>298000</v>
      </c>
      <c r="I119" s="54"/>
    </row>
    <row r="120" spans="1:9" ht="15.75">
      <c r="A120" s="67"/>
      <c r="B120" s="51" t="s">
        <v>78</v>
      </c>
      <c r="C120" s="52">
        <v>375</v>
      </c>
      <c r="D120" s="53">
        <f>E120+F120+G120+H120+I120</f>
        <v>264033</v>
      </c>
      <c r="E120" s="54"/>
      <c r="F120" s="54"/>
      <c r="G120" s="54"/>
      <c r="H120" s="54"/>
      <c r="I120" s="54">
        <v>264033</v>
      </c>
    </row>
    <row r="121" spans="1:9" ht="5.25" customHeight="1">
      <c r="A121" s="67"/>
      <c r="B121" s="51"/>
      <c r="C121" s="52"/>
      <c r="D121" s="53"/>
      <c r="E121" s="54"/>
      <c r="F121" s="54"/>
      <c r="G121" s="54"/>
      <c r="H121" s="54"/>
      <c r="I121" s="54"/>
    </row>
    <row r="122" spans="1:11" s="68" customFormat="1" ht="15.75">
      <c r="A122" s="88" t="s">
        <v>34</v>
      </c>
      <c r="B122" s="42" t="s">
        <v>79</v>
      </c>
      <c r="C122" s="55"/>
      <c r="D122" s="56">
        <f aca="true" t="shared" si="6" ref="D122:D128">E122+F122+G122+H122+I122</f>
        <v>545000</v>
      </c>
      <c r="E122" s="57">
        <f>E123+E126</f>
        <v>0</v>
      </c>
      <c r="F122" s="57">
        <f>F123+F126</f>
        <v>300000</v>
      </c>
      <c r="G122" s="57">
        <f>G123+G126</f>
        <v>115000</v>
      </c>
      <c r="H122" s="57">
        <f>H123+H126</f>
        <v>0</v>
      </c>
      <c r="I122" s="57">
        <f>I123+I126</f>
        <v>130000</v>
      </c>
      <c r="K122" s="108"/>
    </row>
    <row r="123" spans="1:11" s="68" customFormat="1" ht="15.75">
      <c r="A123" s="88"/>
      <c r="B123" s="42" t="s">
        <v>8</v>
      </c>
      <c r="C123" s="55"/>
      <c r="D123" s="56">
        <f t="shared" si="6"/>
        <v>315000</v>
      </c>
      <c r="E123" s="57">
        <f>E124+E125</f>
        <v>0</v>
      </c>
      <c r="F123" s="57">
        <f>F124+F125</f>
        <v>200000</v>
      </c>
      <c r="G123" s="57">
        <f>G124+G125</f>
        <v>115000</v>
      </c>
      <c r="H123" s="57">
        <f>H124+H125</f>
        <v>0</v>
      </c>
      <c r="I123" s="57">
        <f>I124+I125</f>
        <v>0</v>
      </c>
      <c r="K123" s="108"/>
    </row>
    <row r="124" spans="1:11" s="62" customFormat="1" ht="15.75">
      <c r="A124" s="91"/>
      <c r="B124" s="51" t="s">
        <v>98</v>
      </c>
      <c r="C124" s="52"/>
      <c r="D124" s="53">
        <f t="shared" si="6"/>
        <v>200000</v>
      </c>
      <c r="E124" s="71"/>
      <c r="F124" s="54">
        <v>200000</v>
      </c>
      <c r="G124" s="71"/>
      <c r="H124" s="71"/>
      <c r="I124" s="71"/>
      <c r="K124" s="104"/>
    </row>
    <row r="125" spans="1:9" ht="15.75">
      <c r="A125" s="67"/>
      <c r="B125" s="51" t="s">
        <v>63</v>
      </c>
      <c r="C125" s="52"/>
      <c r="D125" s="53">
        <f t="shared" si="6"/>
        <v>115000</v>
      </c>
      <c r="E125" s="54"/>
      <c r="F125" s="54"/>
      <c r="G125" s="54">
        <v>115000</v>
      </c>
      <c r="H125" s="54"/>
      <c r="I125" s="54"/>
    </row>
    <row r="126" spans="1:9" ht="15.75">
      <c r="A126" s="67"/>
      <c r="B126" s="42" t="s">
        <v>12</v>
      </c>
      <c r="C126" s="55"/>
      <c r="D126" s="56">
        <f t="shared" si="6"/>
        <v>230000</v>
      </c>
      <c r="E126" s="57">
        <f>E127+E128</f>
        <v>0</v>
      </c>
      <c r="F126" s="57">
        <f>F127+F128</f>
        <v>100000</v>
      </c>
      <c r="G126" s="57">
        <f>G127+G128</f>
        <v>0</v>
      </c>
      <c r="H126" s="57">
        <f>H127+H128</f>
        <v>0</v>
      </c>
      <c r="I126" s="57">
        <f>I127+I128</f>
        <v>130000</v>
      </c>
    </row>
    <row r="127" spans="1:9" ht="17.25" customHeight="1">
      <c r="A127" s="67"/>
      <c r="B127" s="51" t="s">
        <v>87</v>
      </c>
      <c r="C127" s="52"/>
      <c r="D127" s="53">
        <f t="shared" si="6"/>
        <v>100000</v>
      </c>
      <c r="E127" s="54"/>
      <c r="F127" s="54">
        <v>100000</v>
      </c>
      <c r="G127" s="54"/>
      <c r="H127" s="54"/>
      <c r="I127" s="54"/>
    </row>
    <row r="128" spans="1:9" ht="15.75">
      <c r="A128" s="67"/>
      <c r="B128" s="51" t="s">
        <v>116</v>
      </c>
      <c r="C128" s="52"/>
      <c r="D128" s="53">
        <f t="shared" si="6"/>
        <v>130000</v>
      </c>
      <c r="E128" s="54"/>
      <c r="F128" s="54"/>
      <c r="G128" s="54"/>
      <c r="H128" s="54"/>
      <c r="I128" s="54">
        <v>130000</v>
      </c>
    </row>
    <row r="129" spans="1:9" ht="5.25" customHeight="1">
      <c r="A129" s="67"/>
      <c r="B129" s="51"/>
      <c r="C129" s="52"/>
      <c r="D129" s="53"/>
      <c r="E129" s="54"/>
      <c r="F129" s="54"/>
      <c r="G129" s="54"/>
      <c r="H129" s="54"/>
      <c r="I129" s="54"/>
    </row>
    <row r="130" spans="1:11" s="40" customFormat="1" ht="17.25" customHeight="1">
      <c r="A130" s="92" t="s">
        <v>39</v>
      </c>
      <c r="B130" s="42" t="s">
        <v>86</v>
      </c>
      <c r="C130" s="55"/>
      <c r="D130" s="56">
        <f aca="true" t="shared" si="7" ref="D130:D138">E130+F130+G130+H130+I130</f>
        <v>290000</v>
      </c>
      <c r="E130" s="57">
        <f>E131+E134+E136</f>
        <v>0</v>
      </c>
      <c r="F130" s="57">
        <f>F131+F134+F136</f>
        <v>175000</v>
      </c>
      <c r="G130" s="57">
        <f>G131+G134+G136</f>
        <v>115000</v>
      </c>
      <c r="H130" s="57">
        <f>H131+H134+H136</f>
        <v>0</v>
      </c>
      <c r="I130" s="57">
        <f>I131+I134+I136</f>
        <v>0</v>
      </c>
      <c r="K130" s="108"/>
    </row>
    <row r="131" spans="1:11" s="40" customFormat="1" ht="17.25" customHeight="1">
      <c r="A131" s="92"/>
      <c r="B131" s="42" t="s">
        <v>8</v>
      </c>
      <c r="C131" s="55"/>
      <c r="D131" s="56">
        <f t="shared" si="7"/>
        <v>75000</v>
      </c>
      <c r="E131" s="57">
        <f>E132+E133</f>
        <v>0</v>
      </c>
      <c r="F131" s="57">
        <f>F132+F133</f>
        <v>75000</v>
      </c>
      <c r="G131" s="57">
        <f>G132+G133</f>
        <v>0</v>
      </c>
      <c r="H131" s="57">
        <f>H132+H133</f>
        <v>0</v>
      </c>
      <c r="I131" s="57">
        <f>I132+I133</f>
        <v>0</v>
      </c>
      <c r="K131" s="108"/>
    </row>
    <row r="132" spans="1:11" s="62" customFormat="1" ht="33" customHeight="1">
      <c r="A132" s="91"/>
      <c r="B132" s="51" t="s">
        <v>93</v>
      </c>
      <c r="C132" s="52"/>
      <c r="D132" s="53">
        <f t="shared" si="7"/>
        <v>35000</v>
      </c>
      <c r="E132" s="54"/>
      <c r="F132" s="54">
        <v>35000</v>
      </c>
      <c r="G132" s="71"/>
      <c r="H132" s="71"/>
      <c r="I132" s="71"/>
      <c r="K132" s="104"/>
    </row>
    <row r="133" spans="1:11" s="62" customFormat="1" ht="15" customHeight="1">
      <c r="A133" s="91"/>
      <c r="B133" s="51" t="s">
        <v>102</v>
      </c>
      <c r="C133" s="52"/>
      <c r="D133" s="53">
        <f t="shared" si="7"/>
        <v>40000</v>
      </c>
      <c r="E133" s="54"/>
      <c r="F133" s="54">
        <v>40000</v>
      </c>
      <c r="G133" s="71"/>
      <c r="H133" s="71"/>
      <c r="I133" s="71"/>
      <c r="K133" s="104"/>
    </row>
    <row r="134" spans="1:11" s="62" customFormat="1" ht="15" customHeight="1">
      <c r="A134" s="91"/>
      <c r="B134" s="42" t="s">
        <v>11</v>
      </c>
      <c r="C134" s="52"/>
      <c r="D134" s="56">
        <f t="shared" si="7"/>
        <v>50000</v>
      </c>
      <c r="E134" s="57">
        <f>E135</f>
        <v>0</v>
      </c>
      <c r="F134" s="57">
        <f>F135</f>
        <v>50000</v>
      </c>
      <c r="G134" s="57">
        <f>G135</f>
        <v>0</v>
      </c>
      <c r="H134" s="57">
        <f>H135</f>
        <v>0</v>
      </c>
      <c r="I134" s="57">
        <f>I135</f>
        <v>0</v>
      </c>
      <c r="K134" s="104"/>
    </row>
    <row r="135" spans="1:11" s="62" customFormat="1" ht="18.75" customHeight="1">
      <c r="A135" s="91"/>
      <c r="B135" s="51" t="s">
        <v>103</v>
      </c>
      <c r="C135" s="52"/>
      <c r="D135" s="53">
        <f t="shared" si="7"/>
        <v>50000</v>
      </c>
      <c r="E135" s="71"/>
      <c r="F135" s="54">
        <v>50000</v>
      </c>
      <c r="G135" s="71"/>
      <c r="H135" s="71"/>
      <c r="I135" s="71"/>
      <c r="K135" s="104"/>
    </row>
    <row r="136" spans="1:11" s="62" customFormat="1" ht="15" customHeight="1">
      <c r="A136" s="91"/>
      <c r="B136" s="42" t="s">
        <v>12</v>
      </c>
      <c r="C136" s="52"/>
      <c r="D136" s="56">
        <f t="shared" si="7"/>
        <v>165000</v>
      </c>
      <c r="E136" s="57">
        <f>E137</f>
        <v>0</v>
      </c>
      <c r="F136" s="57">
        <f>F137</f>
        <v>50000</v>
      </c>
      <c r="G136" s="57">
        <f>G137+G138</f>
        <v>115000</v>
      </c>
      <c r="H136" s="57">
        <f>H137</f>
        <v>0</v>
      </c>
      <c r="I136" s="57">
        <f>I137</f>
        <v>0</v>
      </c>
      <c r="K136" s="104"/>
    </row>
    <row r="137" spans="1:11" s="62" customFormat="1" ht="17.25" customHeight="1">
      <c r="A137" s="91"/>
      <c r="B137" s="51" t="s">
        <v>104</v>
      </c>
      <c r="C137" s="52"/>
      <c r="D137" s="53">
        <f t="shared" si="7"/>
        <v>50000</v>
      </c>
      <c r="E137" s="71"/>
      <c r="F137" s="54">
        <v>50000</v>
      </c>
      <c r="G137" s="71"/>
      <c r="H137" s="71"/>
      <c r="I137" s="71"/>
      <c r="K137" s="104"/>
    </row>
    <row r="138" spans="1:11" s="62" customFormat="1" ht="18" customHeight="1">
      <c r="A138" s="91"/>
      <c r="B138" s="51" t="s">
        <v>109</v>
      </c>
      <c r="C138" s="52"/>
      <c r="D138" s="53">
        <f t="shared" si="7"/>
        <v>115000</v>
      </c>
      <c r="E138" s="71"/>
      <c r="F138" s="54"/>
      <c r="G138" s="54">
        <v>115000</v>
      </c>
      <c r="H138" s="71"/>
      <c r="I138" s="71"/>
      <c r="K138" s="104"/>
    </row>
    <row r="139" spans="1:11" s="93" customFormat="1" ht="4.5" customHeight="1">
      <c r="A139" s="91"/>
      <c r="B139" s="51"/>
      <c r="C139" s="52"/>
      <c r="D139" s="53"/>
      <c r="E139" s="71"/>
      <c r="F139" s="54"/>
      <c r="G139" s="71"/>
      <c r="H139" s="71"/>
      <c r="I139" s="71"/>
      <c r="K139" s="111"/>
    </row>
    <row r="140" spans="1:11" s="40" customFormat="1" ht="15.75">
      <c r="A140" s="92" t="s">
        <v>91</v>
      </c>
      <c r="B140" s="42" t="s">
        <v>94</v>
      </c>
      <c r="C140" s="55"/>
      <c r="D140" s="56">
        <f aca="true" t="shared" si="8" ref="D140:D148">E140+F140+G140+H140+I140</f>
        <v>200000</v>
      </c>
      <c r="E140" s="57">
        <f>E141+E144+E147</f>
        <v>0</v>
      </c>
      <c r="F140" s="57">
        <f>F141+F144+F147</f>
        <v>200000</v>
      </c>
      <c r="G140" s="57">
        <f>G141+G144+G147</f>
        <v>0</v>
      </c>
      <c r="H140" s="57">
        <f>H141+H144+H147</f>
        <v>0</v>
      </c>
      <c r="I140" s="57">
        <f>I141+I144+I147</f>
        <v>0</v>
      </c>
      <c r="K140" s="108"/>
    </row>
    <row r="141" spans="1:11" s="62" customFormat="1" ht="15" customHeight="1">
      <c r="A141" s="91"/>
      <c r="B141" s="42" t="s">
        <v>8</v>
      </c>
      <c r="C141" s="55"/>
      <c r="D141" s="56">
        <f t="shared" si="8"/>
        <v>100000</v>
      </c>
      <c r="E141" s="57">
        <f>E142+E143</f>
        <v>0</v>
      </c>
      <c r="F141" s="57">
        <f>F142+F143</f>
        <v>100000</v>
      </c>
      <c r="G141" s="57">
        <f>G142+G143</f>
        <v>0</v>
      </c>
      <c r="H141" s="57">
        <f>H142+H143</f>
        <v>0</v>
      </c>
      <c r="I141" s="57">
        <f>I142+I143</f>
        <v>0</v>
      </c>
      <c r="K141" s="104"/>
    </row>
    <row r="142" spans="1:11" s="62" customFormat="1" ht="15.75">
      <c r="A142" s="91"/>
      <c r="B142" s="51" t="s">
        <v>88</v>
      </c>
      <c r="C142" s="52"/>
      <c r="D142" s="53">
        <f t="shared" si="8"/>
        <v>60000</v>
      </c>
      <c r="E142" s="54"/>
      <c r="F142" s="54">
        <v>60000</v>
      </c>
      <c r="G142" s="71"/>
      <c r="H142" s="71"/>
      <c r="I142" s="71"/>
      <c r="K142" s="104"/>
    </row>
    <row r="143" spans="1:11" s="62" customFormat="1" ht="31.5" customHeight="1">
      <c r="A143" s="91"/>
      <c r="B143" s="51" t="s">
        <v>105</v>
      </c>
      <c r="C143" s="52"/>
      <c r="D143" s="53">
        <f t="shared" si="8"/>
        <v>40000</v>
      </c>
      <c r="E143" s="54"/>
      <c r="F143" s="54">
        <v>40000</v>
      </c>
      <c r="G143" s="71"/>
      <c r="H143" s="71"/>
      <c r="I143" s="71"/>
      <c r="K143" s="104"/>
    </row>
    <row r="144" spans="1:11" s="62" customFormat="1" ht="15" customHeight="1">
      <c r="A144" s="91"/>
      <c r="B144" s="42" t="s">
        <v>11</v>
      </c>
      <c r="C144" s="55"/>
      <c r="D144" s="56">
        <f t="shared" si="8"/>
        <v>70000</v>
      </c>
      <c r="E144" s="57">
        <f>E145+E146</f>
        <v>0</v>
      </c>
      <c r="F144" s="57">
        <f>F145+F146</f>
        <v>70000</v>
      </c>
      <c r="G144" s="57">
        <f>G145+G146</f>
        <v>0</v>
      </c>
      <c r="H144" s="57">
        <f>H145+H146</f>
        <v>0</v>
      </c>
      <c r="I144" s="57">
        <f>I145+I146</f>
        <v>0</v>
      </c>
      <c r="K144" s="104"/>
    </row>
    <row r="145" spans="1:11" s="62" customFormat="1" ht="18.75" customHeight="1">
      <c r="A145" s="91"/>
      <c r="B145" s="51" t="s">
        <v>89</v>
      </c>
      <c r="C145" s="52"/>
      <c r="D145" s="53">
        <f t="shared" si="8"/>
        <v>40000</v>
      </c>
      <c r="E145" s="71"/>
      <c r="F145" s="54">
        <v>40000</v>
      </c>
      <c r="G145" s="71"/>
      <c r="H145" s="71"/>
      <c r="I145" s="71"/>
      <c r="K145" s="104"/>
    </row>
    <row r="146" spans="1:11" s="62" customFormat="1" ht="33" customHeight="1">
      <c r="A146" s="91"/>
      <c r="B146" s="51" t="s">
        <v>90</v>
      </c>
      <c r="C146" s="52"/>
      <c r="D146" s="53">
        <f t="shared" si="8"/>
        <v>30000</v>
      </c>
      <c r="E146" s="71"/>
      <c r="F146" s="54">
        <v>30000</v>
      </c>
      <c r="G146" s="71"/>
      <c r="H146" s="71"/>
      <c r="I146" s="71"/>
      <c r="K146" s="104"/>
    </row>
    <row r="147" spans="1:11" s="62" customFormat="1" ht="15" customHeight="1">
      <c r="A147" s="91"/>
      <c r="B147" s="42" t="s">
        <v>12</v>
      </c>
      <c r="C147" s="55"/>
      <c r="D147" s="56">
        <f t="shared" si="8"/>
        <v>30000</v>
      </c>
      <c r="E147" s="57">
        <f>E148</f>
        <v>0</v>
      </c>
      <c r="F147" s="57">
        <f>F148</f>
        <v>30000</v>
      </c>
      <c r="G147" s="57">
        <f>G148</f>
        <v>0</v>
      </c>
      <c r="H147" s="57">
        <f>H148</f>
        <v>0</v>
      </c>
      <c r="I147" s="57">
        <f>I148</f>
        <v>0</v>
      </c>
      <c r="K147" s="104"/>
    </row>
    <row r="148" spans="1:11" s="62" customFormat="1" ht="30.75" customHeight="1">
      <c r="A148" s="91"/>
      <c r="B148" s="51" t="s">
        <v>92</v>
      </c>
      <c r="C148" s="52"/>
      <c r="D148" s="53">
        <f t="shared" si="8"/>
        <v>30000</v>
      </c>
      <c r="E148" s="71"/>
      <c r="F148" s="54">
        <v>30000</v>
      </c>
      <c r="G148" s="71"/>
      <c r="H148" s="71"/>
      <c r="I148" s="71"/>
      <c r="K148" s="104"/>
    </row>
    <row r="149" spans="1:9" ht="6" customHeight="1">
      <c r="A149" s="67"/>
      <c r="B149" s="51"/>
      <c r="C149" s="90"/>
      <c r="D149" s="94"/>
      <c r="E149" s="77"/>
      <c r="F149" s="77"/>
      <c r="G149" s="77"/>
      <c r="H149" s="77"/>
      <c r="I149" s="77"/>
    </row>
    <row r="150" spans="1:11" s="25" customFormat="1" ht="17.25">
      <c r="A150" s="30" t="s">
        <v>25</v>
      </c>
      <c r="B150" s="31" t="s">
        <v>24</v>
      </c>
      <c r="C150" s="95"/>
      <c r="D150" s="44">
        <f>E150+F150+G150+H150+I150</f>
        <v>0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K150" s="109"/>
    </row>
    <row r="151" spans="1:11" s="25" customFormat="1" ht="9" customHeight="1">
      <c r="A151" s="30"/>
      <c r="B151" s="31"/>
      <c r="C151" s="96"/>
      <c r="D151" s="81"/>
      <c r="E151" s="75"/>
      <c r="F151" s="75"/>
      <c r="G151" s="75"/>
      <c r="H151" s="75"/>
      <c r="I151" s="75"/>
      <c r="K151" s="109"/>
    </row>
    <row r="152" spans="1:9" ht="17.25">
      <c r="A152" s="30" t="s">
        <v>26</v>
      </c>
      <c r="B152" s="31" t="s">
        <v>74</v>
      </c>
      <c r="C152" s="97"/>
      <c r="D152" s="44">
        <f>E152+F152+G152+H152+I152</f>
        <v>21276729</v>
      </c>
      <c r="E152" s="45">
        <v>5229826</v>
      </c>
      <c r="F152" s="45">
        <v>3407510</v>
      </c>
      <c r="G152" s="45">
        <v>3855509</v>
      </c>
      <c r="H152" s="45">
        <v>5555345</v>
      </c>
      <c r="I152" s="45">
        <f>2711413+I154+I155</f>
        <v>3228539</v>
      </c>
    </row>
    <row r="153" spans="1:9" ht="17.25">
      <c r="A153" s="30"/>
      <c r="B153" s="31" t="s">
        <v>129</v>
      </c>
      <c r="C153" s="97"/>
      <c r="D153" s="44"/>
      <c r="E153" s="45"/>
      <c r="F153" s="45"/>
      <c r="G153" s="45"/>
      <c r="H153" s="45"/>
      <c r="I153" s="45"/>
    </row>
    <row r="154" spans="1:9" ht="31.5">
      <c r="A154" s="101"/>
      <c r="B154" s="14" t="s">
        <v>136</v>
      </c>
      <c r="C154" s="98"/>
      <c r="D154" s="53">
        <f>E154+F154+G154+H154+I154</f>
        <v>231689</v>
      </c>
      <c r="E154" s="54"/>
      <c r="F154" s="54"/>
      <c r="G154" s="54"/>
      <c r="H154" s="54"/>
      <c r="I154" s="54">
        <v>231689</v>
      </c>
    </row>
    <row r="155" spans="1:11" ht="47.25">
      <c r="A155" s="101"/>
      <c r="B155" s="14" t="s">
        <v>142</v>
      </c>
      <c r="C155" s="98"/>
      <c r="D155" s="53">
        <f>E155+F155+G155+H155+I155</f>
        <v>285437</v>
      </c>
      <c r="E155" s="54"/>
      <c r="F155" s="54"/>
      <c r="G155" s="54"/>
      <c r="H155" s="54"/>
      <c r="I155" s="54">
        <v>285437</v>
      </c>
      <c r="K155" s="18"/>
    </row>
    <row r="156" spans="1:9" ht="7.5" customHeight="1">
      <c r="A156" s="9"/>
      <c r="B156" s="51"/>
      <c r="C156" s="98"/>
      <c r="D156" s="94"/>
      <c r="E156" s="77"/>
      <c r="F156" s="77"/>
      <c r="G156" s="77"/>
      <c r="H156" s="77"/>
      <c r="I156" s="77"/>
    </row>
    <row r="157" spans="1:9" ht="17.25">
      <c r="A157" s="30" t="s">
        <v>27</v>
      </c>
      <c r="B157" s="31" t="s">
        <v>30</v>
      </c>
      <c r="C157" s="97"/>
      <c r="D157" s="44">
        <f aca="true" t="shared" si="9" ref="D157:D163">E157+F157+G157+H157+I157</f>
        <v>2467059</v>
      </c>
      <c r="E157" s="45">
        <f>E158+E159+E160+E161+E162+E163</f>
        <v>812405</v>
      </c>
      <c r="F157" s="45">
        <f>F158+F159+F160+F161+F162+F163</f>
        <v>317903</v>
      </c>
      <c r="G157" s="45">
        <f>G158+G159+G160+G161+G162+G163</f>
        <v>473034</v>
      </c>
      <c r="H157" s="45">
        <f>H158+H159+H160+H161+H162+H163</f>
        <v>717342</v>
      </c>
      <c r="I157" s="45">
        <f>I158+I159+I160+I161+I162+I163</f>
        <v>146375</v>
      </c>
    </row>
    <row r="158" spans="1:9" ht="34.5" customHeight="1">
      <c r="A158" s="9"/>
      <c r="B158" s="51" t="s">
        <v>137</v>
      </c>
      <c r="C158" s="98"/>
      <c r="D158" s="53">
        <f t="shared" si="9"/>
        <v>300000</v>
      </c>
      <c r="E158" s="54">
        <v>300000</v>
      </c>
      <c r="F158" s="54"/>
      <c r="G158" s="54"/>
      <c r="H158" s="54"/>
      <c r="I158" s="54"/>
    </row>
    <row r="159" spans="1:9" ht="18" customHeight="1">
      <c r="A159" s="9"/>
      <c r="B159" s="99" t="s">
        <v>43</v>
      </c>
      <c r="C159" s="100"/>
      <c r="D159" s="53">
        <f t="shared" si="9"/>
        <v>50000</v>
      </c>
      <c r="E159" s="54"/>
      <c r="F159" s="54">
        <v>50000</v>
      </c>
      <c r="G159" s="54"/>
      <c r="H159" s="54"/>
      <c r="I159" s="54"/>
    </row>
    <row r="160" spans="1:9" ht="31.5">
      <c r="A160" s="9"/>
      <c r="B160" s="99" t="s">
        <v>81</v>
      </c>
      <c r="C160" s="100"/>
      <c r="D160" s="53">
        <f t="shared" si="9"/>
        <v>150000</v>
      </c>
      <c r="E160" s="54"/>
      <c r="F160" s="54"/>
      <c r="G160" s="54">
        <v>150000</v>
      </c>
      <c r="H160" s="54"/>
      <c r="I160" s="54"/>
    </row>
    <row r="161" spans="1:9" ht="31.5">
      <c r="A161" s="9"/>
      <c r="B161" s="99" t="s">
        <v>126</v>
      </c>
      <c r="C161" s="100"/>
      <c r="D161" s="53">
        <f t="shared" si="9"/>
        <v>158671</v>
      </c>
      <c r="E161" s="54"/>
      <c r="F161" s="54"/>
      <c r="G161" s="54"/>
      <c r="H161" s="54">
        <v>158671</v>
      </c>
      <c r="I161" s="54"/>
    </row>
    <row r="162" spans="1:9" ht="31.5">
      <c r="A162" s="9"/>
      <c r="B162" s="99" t="s">
        <v>56</v>
      </c>
      <c r="C162" s="100"/>
      <c r="D162" s="53">
        <f t="shared" si="9"/>
        <v>1738388</v>
      </c>
      <c r="E162" s="54">
        <f>402405+110000</f>
        <v>512405</v>
      </c>
      <c r="F162" s="54">
        <v>197903</v>
      </c>
      <c r="G162" s="54">
        <v>323034</v>
      </c>
      <c r="H162" s="54">
        <v>558671</v>
      </c>
      <c r="I162" s="54">
        <v>146375</v>
      </c>
    </row>
    <row r="163" spans="1:9" ht="15.75" customHeight="1">
      <c r="A163" s="9"/>
      <c r="B163" s="99" t="s">
        <v>117</v>
      </c>
      <c r="C163" s="100"/>
      <c r="D163" s="53">
        <f t="shared" si="9"/>
        <v>70000</v>
      </c>
      <c r="E163" s="54"/>
      <c r="F163" s="54">
        <v>70000</v>
      </c>
      <c r="G163" s="54"/>
      <c r="H163" s="54"/>
      <c r="I163" s="54"/>
    </row>
    <row r="164" spans="1:9" ht="6.75" customHeight="1">
      <c r="A164" s="9"/>
      <c r="B164" s="51"/>
      <c r="C164" s="98"/>
      <c r="D164" s="53"/>
      <c r="E164" s="54"/>
      <c r="F164" s="54"/>
      <c r="G164" s="54"/>
      <c r="H164" s="54"/>
      <c r="I164" s="54"/>
    </row>
    <row r="165" spans="1:9" ht="34.5" customHeight="1">
      <c r="A165" s="30" t="s">
        <v>28</v>
      </c>
      <c r="B165" s="31" t="s">
        <v>124</v>
      </c>
      <c r="C165" s="97"/>
      <c r="D165" s="44">
        <f>E165+F165+G165+H165+I165</f>
        <v>2266674</v>
      </c>
      <c r="E165" s="45">
        <f>3121538+83-42-287-1861958</f>
        <v>1259334</v>
      </c>
      <c r="F165" s="45">
        <f>450000+41-134</f>
        <v>449907</v>
      </c>
      <c r="G165" s="45">
        <v>107512</v>
      </c>
      <c r="H165" s="45">
        <v>160326</v>
      </c>
      <c r="I165" s="45">
        <f>289354+328+8+49-144</f>
        <v>289595</v>
      </c>
    </row>
    <row r="166" spans="1:9" ht="5.25" customHeight="1">
      <c r="A166" s="101"/>
      <c r="B166" s="14"/>
      <c r="C166" s="98"/>
      <c r="D166" s="53"/>
      <c r="E166" s="54"/>
      <c r="F166" s="54"/>
      <c r="G166" s="54"/>
      <c r="H166" s="54"/>
      <c r="I166" s="54"/>
    </row>
    <row r="167" spans="1:9" ht="17.25">
      <c r="A167" s="30" t="s">
        <v>32</v>
      </c>
      <c r="B167" s="31" t="s">
        <v>36</v>
      </c>
      <c r="C167" s="97"/>
      <c r="D167" s="44">
        <f>E167+F167+G167+H167+I167</f>
        <v>913257</v>
      </c>
      <c r="E167" s="45">
        <f>E168+E169+E170</f>
        <v>0</v>
      </c>
      <c r="F167" s="45">
        <f>F168+F169+F170</f>
        <v>222281</v>
      </c>
      <c r="G167" s="45">
        <f>G168+G169+G170</f>
        <v>0</v>
      </c>
      <c r="H167" s="45">
        <f>H168+H169+H170</f>
        <v>422490</v>
      </c>
      <c r="I167" s="45">
        <f>I168+I169+I170</f>
        <v>268486</v>
      </c>
    </row>
    <row r="168" spans="1:11" s="62" customFormat="1" ht="15.75">
      <c r="A168" s="102"/>
      <c r="B168" s="14" t="s">
        <v>113</v>
      </c>
      <c r="C168" s="103"/>
      <c r="D168" s="53">
        <f>E168+F168+G168+H168+I168</f>
        <v>222281</v>
      </c>
      <c r="E168" s="54"/>
      <c r="F168" s="54">
        <v>222281</v>
      </c>
      <c r="G168" s="54"/>
      <c r="H168" s="54"/>
      <c r="I168" s="54"/>
      <c r="K168" s="104"/>
    </row>
    <row r="169" spans="1:9" ht="15.75">
      <c r="A169" s="101"/>
      <c r="B169" s="14" t="s">
        <v>110</v>
      </c>
      <c r="C169" s="98"/>
      <c r="D169" s="53">
        <f>E169+F169+G169+H169+I169</f>
        <v>422490</v>
      </c>
      <c r="E169" s="54"/>
      <c r="F169" s="54"/>
      <c r="G169" s="54"/>
      <c r="H169" s="54">
        <v>422490</v>
      </c>
      <c r="I169" s="54"/>
    </row>
    <row r="170" spans="1:9" ht="15.75">
      <c r="A170" s="101"/>
      <c r="B170" s="14" t="s">
        <v>69</v>
      </c>
      <c r="C170" s="98"/>
      <c r="D170" s="53">
        <f>E170+F170+G170+H170+I170</f>
        <v>268486</v>
      </c>
      <c r="E170" s="54"/>
      <c r="F170" s="54"/>
      <c r="G170" s="54"/>
      <c r="H170" s="54">
        <v>0</v>
      </c>
      <c r="I170" s="54">
        <v>268486</v>
      </c>
    </row>
    <row r="171" spans="1:9" ht="7.5" customHeight="1">
      <c r="A171" s="101"/>
      <c r="B171" s="14"/>
      <c r="C171" s="98"/>
      <c r="D171" s="53"/>
      <c r="E171" s="54"/>
      <c r="F171" s="54"/>
      <c r="G171" s="54"/>
      <c r="H171" s="54"/>
      <c r="I171" s="54"/>
    </row>
    <row r="172" spans="1:11" s="38" customFormat="1" ht="17.25">
      <c r="A172" s="30" t="s">
        <v>35</v>
      </c>
      <c r="B172" s="31" t="s">
        <v>38</v>
      </c>
      <c r="C172" s="97"/>
      <c r="D172" s="44">
        <f>E172+F172+G172+H172+I172</f>
        <v>9397350</v>
      </c>
      <c r="E172" s="45">
        <f>E173+E175+E176+E177</f>
        <v>5370000</v>
      </c>
      <c r="F172" s="45">
        <f>F173+F175+F176+F177</f>
        <v>297000</v>
      </c>
      <c r="G172" s="45">
        <f>G173+G175+G176+G177</f>
        <v>1230350</v>
      </c>
      <c r="H172" s="45">
        <f>H173+H175+H176+H177</f>
        <v>1500000</v>
      </c>
      <c r="I172" s="45">
        <f>I173+I175+I176+I177</f>
        <v>1000000</v>
      </c>
      <c r="K172" s="108"/>
    </row>
    <row r="173" spans="1:9" ht="52.5" customHeight="1">
      <c r="A173" s="123"/>
      <c r="B173" s="14" t="s">
        <v>138</v>
      </c>
      <c r="C173" s="122"/>
      <c r="D173" s="121">
        <f>E173+F173+G173+H173+I173</f>
        <v>5370000</v>
      </c>
      <c r="E173" s="121">
        <v>5370000</v>
      </c>
      <c r="F173" s="121"/>
      <c r="G173" s="121"/>
      <c r="H173" s="121"/>
      <c r="I173" s="121"/>
    </row>
    <row r="174" spans="1:9" ht="31.5">
      <c r="A174" s="123"/>
      <c r="B174" s="14" t="s">
        <v>139</v>
      </c>
      <c r="C174" s="122"/>
      <c r="D174" s="121"/>
      <c r="E174" s="121"/>
      <c r="F174" s="121"/>
      <c r="G174" s="121"/>
      <c r="H174" s="121"/>
      <c r="I174" s="121"/>
    </row>
    <row r="175" spans="1:9" ht="63">
      <c r="A175" s="101"/>
      <c r="B175" s="14" t="s">
        <v>140</v>
      </c>
      <c r="C175" s="98"/>
      <c r="D175" s="53">
        <f>E175+F175+G175+H175+I175</f>
        <v>1230350</v>
      </c>
      <c r="E175" s="54"/>
      <c r="F175" s="54"/>
      <c r="G175" s="54">
        <v>1230350</v>
      </c>
      <c r="H175" s="54"/>
      <c r="I175" s="54"/>
    </row>
    <row r="176" spans="1:9" ht="47.25">
      <c r="A176" s="101"/>
      <c r="B176" s="14" t="s">
        <v>141</v>
      </c>
      <c r="C176" s="98"/>
      <c r="D176" s="53">
        <f>E176+F176+G176+H176+I176</f>
        <v>1500000</v>
      </c>
      <c r="E176" s="54"/>
      <c r="F176" s="54"/>
      <c r="G176" s="54"/>
      <c r="H176" s="54">
        <v>1500000</v>
      </c>
      <c r="I176" s="54"/>
    </row>
    <row r="177" spans="1:9" ht="15.75">
      <c r="A177" s="101"/>
      <c r="B177" s="14" t="s">
        <v>80</v>
      </c>
      <c r="C177" s="98"/>
      <c r="D177" s="53">
        <f>E177+F177+G177+H177+I177</f>
        <v>1297000</v>
      </c>
      <c r="E177" s="54"/>
      <c r="F177" s="54">
        <f>1000000-703000</f>
        <v>297000</v>
      </c>
      <c r="G177" s="54"/>
      <c r="H177" s="54"/>
      <c r="I177" s="54">
        <v>1000000</v>
      </c>
    </row>
    <row r="178" spans="1:9" ht="6.75" customHeight="1">
      <c r="A178" s="101"/>
      <c r="B178" s="14"/>
      <c r="C178" s="98"/>
      <c r="D178" s="53"/>
      <c r="E178" s="54"/>
      <c r="F178" s="54"/>
      <c r="G178" s="54"/>
      <c r="H178" s="54"/>
      <c r="I178" s="54"/>
    </row>
    <row r="179" spans="1:9" ht="16.5">
      <c r="A179" s="105"/>
      <c r="B179" s="47" t="s">
        <v>54</v>
      </c>
      <c r="C179" s="116"/>
      <c r="D179" s="117">
        <f>E179+F179+G179+H179+I179</f>
        <v>63413232</v>
      </c>
      <c r="E179" s="118">
        <f>E26+E28+E150+E152+E157+E165+E167+E172</f>
        <v>19724523</v>
      </c>
      <c r="F179" s="118">
        <f>F26+F28+F150+F152+F157+F165+F167+F172</f>
        <v>8902601</v>
      </c>
      <c r="G179" s="118">
        <f>G26+G28+G150+G152+G157+G165+G167+G172</f>
        <v>10631405</v>
      </c>
      <c r="H179" s="118">
        <f>H26+H28+H150+H152+H157+H165+H167+H172</f>
        <v>14729377</v>
      </c>
      <c r="I179" s="118">
        <f>I26+I28+I150+I152+I157+I165+I167+I172</f>
        <v>9425326</v>
      </c>
    </row>
    <row r="181" spans="2:4" s="104" customFormat="1" ht="15.75">
      <c r="B181" s="114"/>
      <c r="C181" s="114"/>
      <c r="D181" s="115"/>
    </row>
    <row r="184" ht="15.75">
      <c r="G184" s="4" t="s">
        <v>3</v>
      </c>
    </row>
  </sheetData>
  <sheetProtection/>
  <mergeCells count="16">
    <mergeCell ref="A11:I11"/>
    <mergeCell ref="A12:I12"/>
    <mergeCell ref="A15:A16"/>
    <mergeCell ref="B15:B16"/>
    <mergeCell ref="C15:C16"/>
    <mergeCell ref="D15:D16"/>
    <mergeCell ref="E15:I15"/>
    <mergeCell ref="A13:I13"/>
    <mergeCell ref="H173:H174"/>
    <mergeCell ref="I173:I174"/>
    <mergeCell ref="C173:C174"/>
    <mergeCell ref="A173:A174"/>
    <mergeCell ref="D173:D174"/>
    <mergeCell ref="E173:E174"/>
    <mergeCell ref="F173:F174"/>
    <mergeCell ref="G173:G174"/>
  </mergeCells>
  <printOptions horizontalCentered="1"/>
  <pageMargins left="0.3937007874015748" right="0.3937007874015748" top="1.1811023622047245" bottom="0.3937007874015748" header="0" footer="0"/>
  <pageSetup firstPageNumber="94" useFirstPageNumber="1" fitToHeight="6" fitToWidth="1" horizontalDpi="600" verticalDpi="600" orientation="landscape" paperSize="9" scale="82" r:id="rId1"/>
  <headerFooter alignWithMargins="0">
    <oddHeader>&amp;C&amp;P</oddHead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ГСТиДХ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maslova</dc:creator>
  <cp:keywords/>
  <dc:description/>
  <cp:lastModifiedBy>201k-1</cp:lastModifiedBy>
  <cp:lastPrinted>2019-10-30T06:28:45Z</cp:lastPrinted>
  <dcterms:created xsi:type="dcterms:W3CDTF">2014-12-25T06:21:39Z</dcterms:created>
  <dcterms:modified xsi:type="dcterms:W3CDTF">2019-10-30T06:29:14Z</dcterms:modified>
  <cp:category/>
  <cp:version/>
  <cp:contentType/>
  <cp:contentStatus/>
</cp:coreProperties>
</file>