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1160"/>
  </bookViews>
  <sheets>
    <sheet name="Приложение №3" sheetId="1" r:id="rId1"/>
  </sheets>
  <definedNames>
    <definedName name="_xlnm.Print_Titles" localSheetId="0">'Приложение №3'!$9:$9</definedName>
    <definedName name="_xlnm.Print_Area" localSheetId="0">'Приложение №3'!$A$1:$K$60</definedName>
  </definedNames>
  <calcPr calcId="114210" fullCalcOnLoad="1"/>
</workbook>
</file>

<file path=xl/calcChain.xml><?xml version="1.0" encoding="utf-8"?>
<calcChain xmlns="http://schemas.openxmlformats.org/spreadsheetml/2006/main">
  <c r="F59" i="1"/>
  <c r="J29"/>
  <c r="I29"/>
  <c r="H29"/>
  <c r="F29"/>
  <c r="J24"/>
  <c r="I24"/>
  <c r="H24"/>
  <c r="F24"/>
  <c r="J17"/>
  <c r="I17"/>
  <c r="H17"/>
  <c r="G17"/>
  <c r="F17"/>
  <c r="E17"/>
  <c r="D17"/>
  <c r="C17"/>
  <c r="J16"/>
  <c r="I16"/>
  <c r="H16"/>
  <c r="G16"/>
  <c r="F16"/>
  <c r="E16"/>
  <c r="D16"/>
  <c r="C16"/>
  <c r="E24"/>
  <c r="G24"/>
  <c r="K29"/>
  <c r="C24"/>
  <c r="K45"/>
  <c r="I11"/>
  <c r="H11"/>
  <c r="G11"/>
  <c r="F11"/>
  <c r="E11"/>
  <c r="D11"/>
  <c r="C11"/>
  <c r="K16"/>
  <c r="K14"/>
  <c r="K59"/>
  <c r="K57"/>
  <c r="K56"/>
  <c r="J56"/>
  <c r="I56"/>
  <c r="H56"/>
  <c r="G56"/>
  <c r="F56"/>
  <c r="E56"/>
  <c r="D56"/>
  <c r="C56"/>
  <c r="K54"/>
  <c r="K52"/>
  <c r="K50"/>
  <c r="K48"/>
  <c r="K46"/>
  <c r="K43"/>
  <c r="K42"/>
  <c r="K41"/>
  <c r="K40"/>
  <c r="K39"/>
  <c r="J38"/>
  <c r="I38"/>
  <c r="H38"/>
  <c r="G38"/>
  <c r="F38"/>
  <c r="E38"/>
  <c r="D38"/>
  <c r="C38"/>
  <c r="J37"/>
  <c r="I37"/>
  <c r="H37"/>
  <c r="G37"/>
  <c r="F37"/>
  <c r="E37"/>
  <c r="D37"/>
  <c r="C37"/>
  <c r="K35"/>
  <c r="K34"/>
  <c r="J33"/>
  <c r="I33"/>
  <c r="H33"/>
  <c r="G33"/>
  <c r="F33"/>
  <c r="E33"/>
  <c r="D33"/>
  <c r="C33"/>
  <c r="K31"/>
  <c r="K28"/>
  <c r="K27"/>
  <c r="K26"/>
  <c r="J25"/>
  <c r="I25"/>
  <c r="H25"/>
  <c r="G25"/>
  <c r="F25"/>
  <c r="E25"/>
  <c r="D25"/>
  <c r="C25"/>
  <c r="K24"/>
  <c r="K22"/>
  <c r="K20"/>
  <c r="K19"/>
  <c r="D19"/>
  <c r="C19"/>
  <c r="K17"/>
  <c r="K15"/>
  <c r="K13"/>
  <c r="K12"/>
  <c r="J11"/>
  <c r="E10"/>
  <c r="E60"/>
  <c r="I10"/>
  <c r="I60"/>
  <c r="F10"/>
  <c r="F60"/>
  <c r="H10"/>
  <c r="H60"/>
  <c r="J10"/>
  <c r="J60"/>
  <c r="K25"/>
  <c r="C10"/>
  <c r="C60"/>
  <c r="G10"/>
  <c r="G60"/>
  <c r="K11"/>
  <c r="D10"/>
  <c r="D60"/>
  <c r="K33"/>
  <c r="K38"/>
  <c r="K37"/>
  <c r="K10"/>
  <c r="K60"/>
</calcChain>
</file>

<file path=xl/sharedStrings.xml><?xml version="1.0" encoding="utf-8"?>
<sst xmlns="http://schemas.openxmlformats.org/spreadsheetml/2006/main" count="56" uniqueCount="56">
  <si>
    <t xml:space="preserve">к Закону Приднестровской Молдавской Республики </t>
  </si>
  <si>
    <t>Приложение № 1.3</t>
  </si>
  <si>
    <t>Планирование доходной части бюджетов городов и районов</t>
  </si>
  <si>
    <t xml:space="preserve">в разрезе основных видов налоговых, неналоговых и иных обязательных платежей 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</si>
  <si>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</si>
  <si>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</si>
  <si>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</si>
  <si>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</si>
  <si>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</si>
  <si>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</si>
  <si>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</si>
  <si>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</si>
  <si>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</si>
  <si>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</si>
  <si>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</si>
  <si>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</si>
  <si>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</si>
  <si>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</si>
  <si>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</si>
  <si>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</si>
  <si>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выручки организаций, применяющих упрощенную систему налогообложения, бухгалтерского учета и отчетности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</si>
  <si>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</si>
  <si>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</si>
  <si>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</si>
  <si>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</si>
  <si>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</si>
  <si>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</si>
  <si>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</si>
  <si>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</si>
  <si>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</si>
  <si>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</si>
  <si>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</si>
  <si>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</si>
  <si>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</si>
  <si>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Отчисления средств от платы за патент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</si>
  <si>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</si>
  <si>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</si>
  <si>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</si>
  <si>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</si>
  <si>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</si>
  <si>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</si>
  <si>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</si>
  <si>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</si>
  <si>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</si>
  <si>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</si>
  <si>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</si>
  <si>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</si>
  <si>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</si>
  <si>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</si>
  <si>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</si>
  <si>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</si>
  <si>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</si>
  <si>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на 2020 год</t>
  </si>
  <si>
    <t>"О республиканском бюджете на 2020 год"</t>
  </si>
  <si>
    <t>Налог с потенциально возможного к получению годового дохода для индивидуальных предпринимателей</t>
  </si>
  <si>
    <t xml:space="preserve">Налог с выручки индивидуальных предпринимателей, применяющих упрощенную систему налогообложения 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</si>
</sst>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30"/>
      <name val="Calibri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30"/>
      <name val="Calibri"/>
      <family val="2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4" fillId="0" borderId="0" xfId="0" applyFont="1" applyFill="1" applyBorder="1"/>
    <xf numFmtId="0" fontId="5" fillId="0" borderId="0" xfId="0" applyFont="1" applyFill="1" applyBorder="1" applyAlignment="1">
      <alignment wrapText="1"/>
    </xf>
    <xf numFmtId="164" fontId="3" fillId="0" borderId="0" xfId="1" applyNumberFormat="1" applyFont="1" applyFill="1" applyBorder="1"/>
    <xf numFmtId="164" fontId="6" fillId="0" borderId="0" xfId="0" applyNumberFormat="1" applyFont="1"/>
    <xf numFmtId="41" fontId="0" fillId="0" borderId="0" xfId="0" applyNumberFormat="1"/>
    <xf numFmtId="0" fontId="0" fillId="3" borderId="0" xfId="0" applyFill="1"/>
    <xf numFmtId="0" fontId="9" fillId="3" borderId="0" xfId="0" applyFont="1" applyFill="1"/>
    <xf numFmtId="2" fontId="9" fillId="3" borderId="0" xfId="0" applyNumberFormat="1" applyFont="1" applyFill="1"/>
    <xf numFmtId="0" fontId="11" fillId="0" borderId="0" xfId="0" applyFont="1" applyFill="1" applyBorder="1" applyAlignment="1">
      <alignment horizontal="right"/>
    </xf>
    <xf numFmtId="41" fontId="14" fillId="0" borderId="1" xfId="0" applyNumberFormat="1" applyFont="1" applyFill="1" applyBorder="1" applyAlignment="1">
      <alignment horizontal="center" vertical="center"/>
    </xf>
    <xf numFmtId="41" fontId="14" fillId="0" borderId="3" xfId="0" applyNumberFormat="1" applyFont="1" applyFill="1" applyBorder="1" applyAlignment="1">
      <alignment horizontal="center" vertical="center"/>
    </xf>
    <xf numFmtId="41" fontId="14" fillId="0" borderId="4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7" fillId="0" borderId="4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0" fontId="0" fillId="4" borderId="0" xfId="0" applyFill="1"/>
    <xf numFmtId="41" fontId="14" fillId="0" borderId="6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1" fontId="14" fillId="5" borderId="1" xfId="0" applyNumberFormat="1" applyFont="1" applyFill="1" applyBorder="1" applyAlignment="1">
      <alignment horizontal="center" vertical="center"/>
    </xf>
    <xf numFmtId="41" fontId="14" fillId="5" borderId="7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44" fontId="2" fillId="0" borderId="3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 wrapText="1"/>
    </xf>
    <xf numFmtId="41" fontId="15" fillId="0" borderId="9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6" fillId="0" borderId="0" xfId="0" applyFont="1"/>
    <xf numFmtId="0" fontId="17" fillId="0" borderId="5" xfId="0" applyFont="1" applyFill="1" applyBorder="1" applyAlignment="1">
      <alignment vertical="center"/>
    </xf>
    <xf numFmtId="41" fontId="15" fillId="0" borderId="1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41" fontId="15" fillId="0" borderId="4" xfId="0" applyNumberFormat="1" applyFont="1" applyFill="1" applyBorder="1" applyAlignment="1">
      <alignment horizontal="center" vertical="center"/>
    </xf>
    <xf numFmtId="41" fontId="15" fillId="0" borderId="3" xfId="0" applyNumberFormat="1" applyFont="1" applyFill="1" applyBorder="1" applyAlignment="1">
      <alignment horizontal="center" vertical="center"/>
    </xf>
    <xf numFmtId="41" fontId="17" fillId="0" borderId="4" xfId="0" applyNumberFormat="1" applyFont="1" applyFill="1" applyBorder="1" applyAlignment="1">
      <alignment horizontal="center" vertical="center"/>
    </xf>
    <xf numFmtId="41" fontId="17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41" fontId="17" fillId="0" borderId="11" xfId="0" applyNumberFormat="1" applyFont="1" applyFill="1" applyBorder="1" applyAlignment="1">
      <alignment horizontal="center" vertical="center"/>
    </xf>
    <xf numFmtId="41" fontId="3" fillId="5" borderId="8" xfId="0" applyNumberFormat="1" applyFont="1" applyFill="1" applyBorder="1" applyAlignment="1">
      <alignment horizontal="center" vertical="center"/>
    </xf>
    <xf numFmtId="41" fontId="3" fillId="5" borderId="1" xfId="0" applyNumberFormat="1" applyFont="1" applyFill="1" applyBorder="1" applyAlignment="1">
      <alignment horizontal="center"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 wrapText="1"/>
    </xf>
    <xf numFmtId="41" fontId="3" fillId="0" borderId="4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wrapText="1"/>
    </xf>
    <xf numFmtId="41" fontId="3" fillId="5" borderId="7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7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3"/>
  <sheetViews>
    <sheetView tabSelected="1" view="pageBreakPreview" zoomScale="80" zoomScaleNormal="89" zoomScaleSheetLayoutView="80" workbookViewId="0">
      <pane xSplit="2" ySplit="9" topLeftCell="D53" activePane="bottomRight" state="frozen"/>
      <selection pane="topRight" activeCell="C1" sqref="C1"/>
      <selection pane="bottomLeft" activeCell="A16" sqref="A16"/>
      <selection pane="bottomRight" activeCell="D10" sqref="D10:K60"/>
    </sheetView>
  </sheetViews>
  <sheetFormatPr defaultRowHeight="15"/>
  <cols>
    <col min="1" max="1" width="9.28515625" bestFit="1" customWidth="1"/>
    <col min="2" max="2" width="43.7109375" customWidth="1"/>
    <col min="3" max="3" width="15.7109375" bestFit="1" customWidth="1"/>
    <col min="4" max="4" width="14.28515625" customWidth="1"/>
    <col min="5" max="6" width="15.7109375" bestFit="1" customWidth="1"/>
    <col min="7" max="8" width="14.5703125" bestFit="1" customWidth="1"/>
    <col min="9" max="9" width="14.5703125" customWidth="1"/>
    <col min="10" max="10" width="14.5703125" bestFit="1" customWidth="1"/>
    <col min="11" max="11" width="16.5703125" customWidth="1"/>
    <col min="12" max="61" width="10.28515625" style="13" customWidth="1"/>
  </cols>
  <sheetData>
    <row r="1" spans="1:11" ht="15.75">
      <c r="A1" s="80" t="s">
        <v>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 t="s">
        <v>53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6.5">
      <c r="A5" s="79" t="s">
        <v>2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6.5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6.5">
      <c r="A7" s="79" t="s">
        <v>52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6.5" thickBot="1">
      <c r="A8" s="1"/>
      <c r="B8" s="1"/>
      <c r="C8" s="2"/>
      <c r="D8" s="2"/>
      <c r="E8" s="2"/>
      <c r="F8" s="2"/>
      <c r="G8" s="2"/>
      <c r="H8" s="2"/>
      <c r="I8" s="2"/>
      <c r="J8" s="2"/>
      <c r="K8" s="16" t="s">
        <v>4</v>
      </c>
    </row>
    <row r="9" spans="1:11" ht="30.75" thickBot="1">
      <c r="A9" s="3" t="s">
        <v>5</v>
      </c>
      <c r="B9" s="4" t="s">
        <v>6</v>
      </c>
      <c r="C9" s="5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5" t="s">
        <v>12</v>
      </c>
      <c r="I9" s="5" t="s">
        <v>13</v>
      </c>
      <c r="J9" s="5" t="s">
        <v>14</v>
      </c>
      <c r="K9" s="5" t="s">
        <v>15</v>
      </c>
    </row>
    <row r="10" spans="1:11" ht="15.75" thickBot="1">
      <c r="A10" s="29">
        <v>1000000</v>
      </c>
      <c r="B10" s="30" t="s">
        <v>16</v>
      </c>
      <c r="C10" s="26">
        <f t="shared" ref="C10:K10" si="0">SUM(C11+C19+C22+C24+C31+C33)</f>
        <v>293837827</v>
      </c>
      <c r="D10" s="58">
        <f t="shared" si="0"/>
        <v>30589160</v>
      </c>
      <c r="E10" s="58">
        <f t="shared" si="0"/>
        <v>222706762</v>
      </c>
      <c r="F10" s="58">
        <f t="shared" si="0"/>
        <v>192862783</v>
      </c>
      <c r="G10" s="58">
        <f t="shared" si="0"/>
        <v>83214877</v>
      </c>
      <c r="H10" s="58">
        <f t="shared" si="0"/>
        <v>113591474</v>
      </c>
      <c r="I10" s="59">
        <f t="shared" si="0"/>
        <v>59644796</v>
      </c>
      <c r="J10" s="58">
        <f t="shared" si="0"/>
        <v>33025707</v>
      </c>
      <c r="K10" s="59">
        <f t="shared" si="0"/>
        <v>1029473386</v>
      </c>
    </row>
    <row r="11" spans="1:11" ht="15.75">
      <c r="A11" s="31">
        <v>1010000</v>
      </c>
      <c r="B11" s="32" t="s">
        <v>17</v>
      </c>
      <c r="C11" s="24">
        <f t="shared" ref="C11:J11" si="1">SUM(C12:C17)</f>
        <v>262186684</v>
      </c>
      <c r="D11" s="60">
        <f t="shared" si="1"/>
        <v>24455546</v>
      </c>
      <c r="E11" s="60">
        <f t="shared" si="1"/>
        <v>202471884</v>
      </c>
      <c r="F11" s="60">
        <f t="shared" si="1"/>
        <v>162391972</v>
      </c>
      <c r="G11" s="60">
        <f t="shared" si="1"/>
        <v>68551131</v>
      </c>
      <c r="H11" s="60">
        <f t="shared" si="1"/>
        <v>78331933</v>
      </c>
      <c r="I11" s="60">
        <f t="shared" si="1"/>
        <v>40451157</v>
      </c>
      <c r="J11" s="61">
        <f t="shared" si="1"/>
        <v>24713852</v>
      </c>
      <c r="K11" s="60">
        <f>SUM(C11:J11)</f>
        <v>863554159</v>
      </c>
    </row>
    <row r="12" spans="1:11" s="23" customFormat="1" ht="15.75">
      <c r="A12" s="25">
        <v>1010100</v>
      </c>
      <c r="B12" s="28" t="s">
        <v>18</v>
      </c>
      <c r="C12" s="18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f t="shared" ref="K12:K17" si="2">C12+D12+E12+F12+G12+H12+I12+J12</f>
        <v>0</v>
      </c>
    </row>
    <row r="13" spans="1:11" ht="38.25" customHeight="1">
      <c r="A13" s="25">
        <v>1010200</v>
      </c>
      <c r="B13" s="28" t="s">
        <v>19</v>
      </c>
      <c r="C13" s="18">
        <v>82806464</v>
      </c>
      <c r="D13" s="62">
        <v>6762997</v>
      </c>
      <c r="E13" s="62">
        <v>105553293</v>
      </c>
      <c r="F13" s="62">
        <v>83182081</v>
      </c>
      <c r="G13" s="62">
        <v>40981289</v>
      </c>
      <c r="H13" s="62">
        <v>45814256</v>
      </c>
      <c r="I13" s="62">
        <v>18610955</v>
      </c>
      <c r="J13" s="62">
        <v>13754980</v>
      </c>
      <c r="K13" s="62">
        <f t="shared" si="2"/>
        <v>397466315</v>
      </c>
    </row>
    <row r="14" spans="1:11" ht="47.25">
      <c r="A14" s="25">
        <v>1010500</v>
      </c>
      <c r="B14" s="28" t="s">
        <v>54</v>
      </c>
      <c r="C14" s="18">
        <v>5819869</v>
      </c>
      <c r="D14" s="62">
        <v>174887</v>
      </c>
      <c r="E14" s="62">
        <v>3811604</v>
      </c>
      <c r="F14" s="62">
        <v>2984143</v>
      </c>
      <c r="G14" s="62">
        <v>1432119</v>
      </c>
      <c r="H14" s="62">
        <v>3063381</v>
      </c>
      <c r="I14" s="62">
        <v>2428519</v>
      </c>
      <c r="J14" s="62">
        <v>1069744</v>
      </c>
      <c r="K14" s="62">
        <f t="shared" si="2"/>
        <v>20784266</v>
      </c>
    </row>
    <row r="15" spans="1:11" ht="63">
      <c r="A15" s="25">
        <v>1010600</v>
      </c>
      <c r="B15" s="28" t="s">
        <v>20</v>
      </c>
      <c r="C15" s="18">
        <v>1380309</v>
      </c>
      <c r="D15" s="62">
        <v>8816</v>
      </c>
      <c r="E15" s="62">
        <v>3404828</v>
      </c>
      <c r="F15" s="62">
        <v>801247</v>
      </c>
      <c r="G15" s="62">
        <v>60926</v>
      </c>
      <c r="H15" s="62">
        <v>963830</v>
      </c>
      <c r="I15" s="62">
        <v>89526</v>
      </c>
      <c r="J15" s="62">
        <v>5772</v>
      </c>
      <c r="K15" s="62">
        <f t="shared" si="2"/>
        <v>6715254</v>
      </c>
    </row>
    <row r="16" spans="1:11" ht="47.25">
      <c r="A16" s="25">
        <v>1010601</v>
      </c>
      <c r="B16" s="28" t="s">
        <v>55</v>
      </c>
      <c r="C16" s="18">
        <f>1723424+658178</f>
        <v>2381602</v>
      </c>
      <c r="D16" s="62">
        <f>713+4341</f>
        <v>5054</v>
      </c>
      <c r="E16" s="62">
        <f>3210172+766582</f>
        <v>3976754</v>
      </c>
      <c r="F16" s="62">
        <f>724772+633673</f>
        <v>1358445</v>
      </c>
      <c r="G16" s="62">
        <f>794687+209621</f>
        <v>1004308</v>
      </c>
      <c r="H16" s="62">
        <f>710972+728748</f>
        <v>1439720</v>
      </c>
      <c r="I16" s="62">
        <f>884030-298025</f>
        <v>586005</v>
      </c>
      <c r="J16" s="62">
        <f>138252+47552</f>
        <v>185804</v>
      </c>
      <c r="K16" s="62">
        <f t="shared" si="2"/>
        <v>10937692</v>
      </c>
    </row>
    <row r="17" spans="1:61" s="6" customFormat="1" ht="15.75">
      <c r="A17" s="25">
        <v>1010700</v>
      </c>
      <c r="B17" s="28" t="s">
        <v>21</v>
      </c>
      <c r="C17" s="18">
        <f>194049390+1625662+52914-26030922+101396</f>
        <v>169798440</v>
      </c>
      <c r="D17" s="62">
        <f>15188947+131885+12225+2167759+2976</f>
        <v>17503792</v>
      </c>
      <c r="E17" s="62">
        <f>84730420+714068+200975+79942</f>
        <v>85725405</v>
      </c>
      <c r="F17" s="62">
        <f>73999006+67050</f>
        <v>74066056</v>
      </c>
      <c r="G17" s="62">
        <f>24803606+209268+50671+8944</f>
        <v>25072489</v>
      </c>
      <c r="H17" s="62">
        <f>26681048+221738+88694+59266</f>
        <v>27050746</v>
      </c>
      <c r="I17" s="62">
        <f>18456100+156556+113348+10148</f>
        <v>18736152</v>
      </c>
      <c r="J17" s="62">
        <f>9575521+80770+38272+2989</f>
        <v>9697552</v>
      </c>
      <c r="K17" s="62">
        <f t="shared" si="2"/>
        <v>427650632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</row>
    <row r="18" spans="1:61" s="45" customFormat="1" ht="14.25">
      <c r="A18" s="48"/>
      <c r="B18" s="54"/>
      <c r="C18" s="51"/>
      <c r="D18" s="62"/>
      <c r="E18" s="62"/>
      <c r="F18" s="62"/>
      <c r="G18" s="62"/>
      <c r="H18" s="62"/>
      <c r="I18" s="62"/>
      <c r="J18" s="62"/>
      <c r="K18" s="63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</row>
    <row r="19" spans="1:61" ht="47.25">
      <c r="A19" s="25">
        <v>1020000</v>
      </c>
      <c r="B19" s="28" t="s">
        <v>22</v>
      </c>
      <c r="C19" s="18">
        <f>SUM(C20)</f>
        <v>0</v>
      </c>
      <c r="D19" s="62">
        <f>SUM(D20)</f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4">
        <v>0</v>
      </c>
      <c r="K19" s="62">
        <f>SUM(K20)</f>
        <v>0</v>
      </c>
    </row>
    <row r="20" spans="1:61" ht="15.75">
      <c r="A20" s="25">
        <v>1020100</v>
      </c>
      <c r="B20" s="28" t="s">
        <v>23</v>
      </c>
      <c r="C20" s="18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f>C20+D20+E20+F20+G20+H20+I20+J20</f>
        <v>0</v>
      </c>
    </row>
    <row r="21" spans="1:61" s="45" customFormat="1" ht="14.25">
      <c r="A21" s="55"/>
      <c r="B21" s="54"/>
      <c r="C21" s="51"/>
      <c r="D21" s="62"/>
      <c r="E21" s="62"/>
      <c r="F21" s="62"/>
      <c r="G21" s="62"/>
      <c r="H21" s="62"/>
      <c r="I21" s="62"/>
      <c r="J21" s="62"/>
      <c r="K21" s="63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</row>
    <row r="22" spans="1:61" ht="15.75">
      <c r="A22" s="25">
        <v>1040000</v>
      </c>
      <c r="B22" s="28" t="s">
        <v>24</v>
      </c>
      <c r="C22" s="18">
        <v>3578932</v>
      </c>
      <c r="D22" s="62">
        <v>227751</v>
      </c>
      <c r="E22" s="62">
        <v>2827493</v>
      </c>
      <c r="F22" s="62">
        <v>1949112</v>
      </c>
      <c r="G22" s="62">
        <v>1621216</v>
      </c>
      <c r="H22" s="62">
        <v>2223099</v>
      </c>
      <c r="I22" s="62">
        <v>1183272</v>
      </c>
      <c r="J22" s="62">
        <v>736187</v>
      </c>
      <c r="K22" s="62">
        <f>C22+D22+E22+F22+G22+H22+I22+J22</f>
        <v>14347062</v>
      </c>
    </row>
    <row r="23" spans="1:61" s="45" customFormat="1" ht="14.25">
      <c r="A23" s="48"/>
      <c r="B23" s="49"/>
      <c r="C23" s="51"/>
      <c r="D23" s="62"/>
      <c r="E23" s="62"/>
      <c r="F23" s="62"/>
      <c r="G23" s="62"/>
      <c r="H23" s="62"/>
      <c r="I23" s="62"/>
      <c r="J23" s="62"/>
      <c r="K23" s="63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</row>
    <row r="24" spans="1:61" ht="31.5">
      <c r="A24" s="25">
        <v>1050000</v>
      </c>
      <c r="B24" s="28" t="s">
        <v>25</v>
      </c>
      <c r="C24" s="18">
        <f>7939154-62996</f>
        <v>7876158</v>
      </c>
      <c r="D24" s="62">
        <v>74882</v>
      </c>
      <c r="E24" s="62">
        <f>8621470-1232</f>
        <v>8620238</v>
      </c>
      <c r="F24" s="62">
        <f>19789370+1232596+674807</f>
        <v>21696773</v>
      </c>
      <c r="G24" s="62">
        <f>9830601</f>
        <v>9830601</v>
      </c>
      <c r="H24" s="62">
        <f>25571931+714956+138988</f>
        <v>26425875</v>
      </c>
      <c r="I24" s="62">
        <f>13373150+1005435+853632</f>
        <v>15232217</v>
      </c>
      <c r="J24" s="64">
        <f>4907402+478904+213980</f>
        <v>5600286</v>
      </c>
      <c r="K24" s="62">
        <f>C24+D24+E24+F24+G24+H24+I24+J24</f>
        <v>95357030</v>
      </c>
    </row>
    <row r="25" spans="1:61" s="7" customFormat="1" ht="15.75">
      <c r="A25" s="25">
        <v>1050100</v>
      </c>
      <c r="B25" s="28" t="s">
        <v>26</v>
      </c>
      <c r="C25" s="18">
        <f t="shared" ref="C25:K25" si="3">SUM(C26:C28)</f>
        <v>7781448</v>
      </c>
      <c r="D25" s="62">
        <f t="shared" si="3"/>
        <v>74882</v>
      </c>
      <c r="E25" s="62">
        <f t="shared" si="3"/>
        <v>8619969</v>
      </c>
      <c r="F25" s="62">
        <f t="shared" si="3"/>
        <v>17131907</v>
      </c>
      <c r="G25" s="62">
        <f t="shared" si="3"/>
        <v>9661044</v>
      </c>
      <c r="H25" s="62">
        <f t="shared" si="3"/>
        <v>23630922</v>
      </c>
      <c r="I25" s="62">
        <f t="shared" si="3"/>
        <v>9996149</v>
      </c>
      <c r="J25" s="62">
        <f t="shared" si="3"/>
        <v>4015269</v>
      </c>
      <c r="K25" s="62">
        <f t="shared" si="3"/>
        <v>80911590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</row>
    <row r="26" spans="1:61" s="7" customFormat="1" ht="31.5">
      <c r="A26" s="33">
        <v>1050101</v>
      </c>
      <c r="B26" s="34" t="s">
        <v>27</v>
      </c>
      <c r="C26" s="20">
        <v>417325</v>
      </c>
      <c r="D26" s="65">
        <v>0</v>
      </c>
      <c r="E26" s="65">
        <v>1046989</v>
      </c>
      <c r="F26" s="65">
        <v>8208115</v>
      </c>
      <c r="G26" s="65">
        <v>7060597</v>
      </c>
      <c r="H26" s="65">
        <v>14300125</v>
      </c>
      <c r="I26" s="65">
        <v>7159171</v>
      </c>
      <c r="J26" s="65">
        <v>2588003</v>
      </c>
      <c r="K26" s="65">
        <f>C26+D26+E26+F26+G26+H26+I26+J26</f>
        <v>40780325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</row>
    <row r="27" spans="1:61" s="7" customFormat="1" ht="31.5">
      <c r="A27" s="33">
        <v>1050102</v>
      </c>
      <c r="B27" s="34" t="s">
        <v>28</v>
      </c>
      <c r="C27" s="20">
        <v>7253136</v>
      </c>
      <c r="D27" s="65">
        <v>72374</v>
      </c>
      <c r="E27" s="65">
        <v>7426933</v>
      </c>
      <c r="F27" s="65">
        <v>8352745</v>
      </c>
      <c r="G27" s="65">
        <v>2371582</v>
      </c>
      <c r="H27" s="65">
        <v>8536183</v>
      </c>
      <c r="I27" s="65">
        <v>2405021</v>
      </c>
      <c r="J27" s="65">
        <v>911847</v>
      </c>
      <c r="K27" s="65">
        <f>C27+D27+E27+F27+G27+H27+I27+J27</f>
        <v>37329821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</row>
    <row r="28" spans="1:61" s="7" customFormat="1" ht="15.75">
      <c r="A28" s="33">
        <v>1050103</v>
      </c>
      <c r="B28" s="34" t="s">
        <v>29</v>
      </c>
      <c r="C28" s="20">
        <v>110987</v>
      </c>
      <c r="D28" s="65">
        <v>2508</v>
      </c>
      <c r="E28" s="65">
        <v>146047</v>
      </c>
      <c r="F28" s="65">
        <v>571047</v>
      </c>
      <c r="G28" s="65">
        <v>228865</v>
      </c>
      <c r="H28" s="65">
        <v>794614</v>
      </c>
      <c r="I28" s="65">
        <v>431957</v>
      </c>
      <c r="J28" s="65">
        <v>515419</v>
      </c>
      <c r="K28" s="65">
        <f>C28+D28+E28+F28+G28+H28+I28+J28</f>
        <v>2801444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</row>
    <row r="29" spans="1:61" ht="31.5">
      <c r="A29" s="25">
        <v>1051100</v>
      </c>
      <c r="B29" s="28" t="s">
        <v>30</v>
      </c>
      <c r="C29" s="18">
        <v>0</v>
      </c>
      <c r="D29" s="62">
        <v>0</v>
      </c>
      <c r="E29" s="62">
        <v>0</v>
      </c>
      <c r="F29" s="62">
        <f>3890059+663807</f>
        <v>4553866</v>
      </c>
      <c r="G29" s="62">
        <v>164776</v>
      </c>
      <c r="H29" s="62">
        <f>2655965+106823</f>
        <v>2762788</v>
      </c>
      <c r="I29" s="62">
        <f>4382436+830632</f>
        <v>5213068</v>
      </c>
      <c r="J29" s="62">
        <f>1371037+213030</f>
        <v>1584067</v>
      </c>
      <c r="K29" s="62">
        <f>C29+D29+E29+F29+G29+H29+I29+J29</f>
        <v>14278565</v>
      </c>
    </row>
    <row r="30" spans="1:61" s="45" customFormat="1">
      <c r="A30" s="48"/>
      <c r="B30" s="49"/>
      <c r="C30" s="53"/>
      <c r="D30" s="65"/>
      <c r="E30" s="65"/>
      <c r="F30" s="65"/>
      <c r="G30" s="65"/>
      <c r="H30" s="65"/>
      <c r="I30" s="65"/>
      <c r="J30" s="65"/>
      <c r="K30" s="63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</row>
    <row r="31" spans="1:61" ht="31.5">
      <c r="A31" s="25">
        <v>1060000</v>
      </c>
      <c r="B31" s="28" t="s">
        <v>31</v>
      </c>
      <c r="C31" s="18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f>C31+D31+E31+F31+G31+H31+I31+J31</f>
        <v>0</v>
      </c>
    </row>
    <row r="32" spans="1:61" s="45" customFormat="1" ht="14.25">
      <c r="A32" s="55"/>
      <c r="B32" s="54"/>
      <c r="C32" s="51"/>
      <c r="D32" s="62"/>
      <c r="E32" s="62"/>
      <c r="F32" s="62"/>
      <c r="G32" s="62"/>
      <c r="H32" s="62"/>
      <c r="I32" s="62"/>
      <c r="J32" s="62"/>
      <c r="K32" s="63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</row>
    <row r="33" spans="1:61" ht="15.75">
      <c r="A33" s="25">
        <v>1400000</v>
      </c>
      <c r="B33" s="28" t="s">
        <v>32</v>
      </c>
      <c r="C33" s="18">
        <f t="shared" ref="C33:K33" si="4">SUM(C34:C35)</f>
        <v>20196053</v>
      </c>
      <c r="D33" s="62">
        <f t="shared" si="4"/>
        <v>5830981</v>
      </c>
      <c r="E33" s="62">
        <f t="shared" si="4"/>
        <v>8787147</v>
      </c>
      <c r="F33" s="62">
        <f t="shared" si="4"/>
        <v>6824926</v>
      </c>
      <c r="G33" s="62">
        <f t="shared" si="4"/>
        <v>3211929</v>
      </c>
      <c r="H33" s="62">
        <f t="shared" si="4"/>
        <v>6610567</v>
      </c>
      <c r="I33" s="62">
        <f t="shared" si="4"/>
        <v>2778150</v>
      </c>
      <c r="J33" s="66">
        <f t="shared" si="4"/>
        <v>1975382</v>
      </c>
      <c r="K33" s="62">
        <f t="shared" si="4"/>
        <v>56215135</v>
      </c>
    </row>
    <row r="34" spans="1:61" ht="15.75">
      <c r="A34" s="25">
        <v>1400400</v>
      </c>
      <c r="B34" s="28" t="s">
        <v>33</v>
      </c>
      <c r="C34" s="20">
        <v>20196053</v>
      </c>
      <c r="D34" s="65">
        <v>5830981</v>
      </c>
      <c r="E34" s="65">
        <v>8787147</v>
      </c>
      <c r="F34" s="65">
        <v>6824926</v>
      </c>
      <c r="G34" s="65">
        <v>3211929</v>
      </c>
      <c r="H34" s="65">
        <v>6610567</v>
      </c>
      <c r="I34" s="65">
        <v>2778150</v>
      </c>
      <c r="J34" s="67">
        <v>1975382</v>
      </c>
      <c r="K34" s="65">
        <f>C34+D34+E34+F34+G34+H34+I34+J34</f>
        <v>56215135</v>
      </c>
      <c r="L34" s="11"/>
      <c r="M34" s="11"/>
      <c r="N34" s="11"/>
      <c r="O34" s="11"/>
      <c r="P34" s="14"/>
    </row>
    <row r="35" spans="1:61" ht="15.75">
      <c r="A35" s="25">
        <v>1400500</v>
      </c>
      <c r="B35" s="28" t="s">
        <v>34</v>
      </c>
      <c r="C35" s="22">
        <v>0</v>
      </c>
      <c r="D35" s="68">
        <v>0</v>
      </c>
      <c r="E35" s="68">
        <v>0</v>
      </c>
      <c r="F35" s="68">
        <v>0</v>
      </c>
      <c r="G35" s="65">
        <v>0</v>
      </c>
      <c r="H35" s="65">
        <v>0</v>
      </c>
      <c r="I35" s="65">
        <v>0</v>
      </c>
      <c r="J35" s="68">
        <v>0</v>
      </c>
      <c r="K35" s="65">
        <f>C35+D35+E35+F35+G35+H35+I35+J35</f>
        <v>0</v>
      </c>
      <c r="L35" s="15"/>
      <c r="M35" s="15"/>
      <c r="N35" s="15"/>
      <c r="O35" s="15"/>
      <c r="P35" s="15"/>
    </row>
    <row r="36" spans="1:61" s="45" customFormat="1" ht="15.75" thickBot="1">
      <c r="A36" s="46"/>
      <c r="B36" s="56"/>
      <c r="C36" s="57"/>
      <c r="D36" s="69"/>
      <c r="E36" s="69"/>
      <c r="F36" s="69"/>
      <c r="G36" s="69"/>
      <c r="H36" s="69"/>
      <c r="I36" s="69"/>
      <c r="J36" s="68"/>
      <c r="K36" s="70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</row>
    <row r="37" spans="1:61" ht="16.5" thickBot="1">
      <c r="A37" s="35">
        <v>2000000</v>
      </c>
      <c r="B37" s="36" t="s">
        <v>35</v>
      </c>
      <c r="C37" s="27">
        <f>SUM(C38+C45+C48+C50+C52+C54)</f>
        <v>5399527</v>
      </c>
      <c r="D37" s="59">
        <f t="shared" ref="D37:K37" si="5">SUM(D38+D45+D48+D50+D52+D54)</f>
        <v>242614</v>
      </c>
      <c r="E37" s="71">
        <f t="shared" si="5"/>
        <v>5675494</v>
      </c>
      <c r="F37" s="59">
        <f t="shared" si="5"/>
        <v>4065351</v>
      </c>
      <c r="G37" s="59">
        <f t="shared" si="5"/>
        <v>1395574</v>
      </c>
      <c r="H37" s="59">
        <f t="shared" si="5"/>
        <v>1885055</v>
      </c>
      <c r="I37" s="59">
        <f t="shared" si="5"/>
        <v>4858356</v>
      </c>
      <c r="J37" s="59">
        <f t="shared" si="5"/>
        <v>2808939</v>
      </c>
      <c r="K37" s="59">
        <f t="shared" si="5"/>
        <v>26330910</v>
      </c>
    </row>
    <row r="38" spans="1:61" ht="47.25">
      <c r="A38" s="31">
        <v>2010000</v>
      </c>
      <c r="B38" s="28" t="s">
        <v>36</v>
      </c>
      <c r="C38" s="19">
        <f>SUM(C39:C43)</f>
        <v>2450389</v>
      </c>
      <c r="D38" s="64">
        <f t="shared" ref="D38:I38" si="6">SUM(D39:D43)</f>
        <v>104987</v>
      </c>
      <c r="E38" s="64">
        <f t="shared" si="6"/>
        <v>3531186</v>
      </c>
      <c r="F38" s="64">
        <f t="shared" si="6"/>
        <v>1778655</v>
      </c>
      <c r="G38" s="64">
        <f t="shared" si="6"/>
        <v>610415</v>
      </c>
      <c r="H38" s="64">
        <f t="shared" si="6"/>
        <v>1142046</v>
      </c>
      <c r="I38" s="64">
        <f t="shared" si="6"/>
        <v>4466117</v>
      </c>
      <c r="J38" s="64">
        <f>SUM(J39:J43)</f>
        <v>2520919</v>
      </c>
      <c r="K38" s="62">
        <f t="shared" ref="K38:K43" si="7">C38+D38+E38+F38+G38+H38+I38+J38</f>
        <v>16604714</v>
      </c>
    </row>
    <row r="39" spans="1:61" ht="47.25">
      <c r="A39" s="25">
        <v>2010200</v>
      </c>
      <c r="B39" s="28" t="s">
        <v>37</v>
      </c>
      <c r="C39" s="19">
        <v>1720358</v>
      </c>
      <c r="D39" s="64">
        <v>96285</v>
      </c>
      <c r="E39" s="64">
        <v>2466161</v>
      </c>
      <c r="F39" s="64">
        <v>762771</v>
      </c>
      <c r="G39" s="64">
        <v>265047</v>
      </c>
      <c r="H39" s="64">
        <v>570520</v>
      </c>
      <c r="I39" s="64">
        <v>562504</v>
      </c>
      <c r="J39" s="62">
        <v>396025</v>
      </c>
      <c r="K39" s="62">
        <f t="shared" si="7"/>
        <v>6839671</v>
      </c>
    </row>
    <row r="40" spans="1:61" ht="47.25">
      <c r="A40" s="25">
        <v>2010300</v>
      </c>
      <c r="B40" s="28" t="s">
        <v>38</v>
      </c>
      <c r="C40" s="19">
        <v>21565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2">
        <v>0</v>
      </c>
      <c r="K40" s="62">
        <f t="shared" si="7"/>
        <v>21565</v>
      </c>
    </row>
    <row r="41" spans="1:61" ht="31.5">
      <c r="A41" s="25">
        <v>2010400</v>
      </c>
      <c r="B41" s="28" t="s">
        <v>39</v>
      </c>
      <c r="C41" s="19">
        <v>529132</v>
      </c>
      <c r="D41" s="64">
        <v>0</v>
      </c>
      <c r="E41" s="64">
        <v>418330</v>
      </c>
      <c r="F41" s="64">
        <v>934034</v>
      </c>
      <c r="G41" s="64">
        <v>337334</v>
      </c>
      <c r="H41" s="64">
        <v>548745</v>
      </c>
      <c r="I41" s="64">
        <v>3854494</v>
      </c>
      <c r="J41" s="62">
        <v>2093364</v>
      </c>
      <c r="K41" s="62">
        <f t="shared" si="7"/>
        <v>8715433</v>
      </c>
    </row>
    <row r="42" spans="1:61" ht="31.5">
      <c r="A42" s="25">
        <v>2010500</v>
      </c>
      <c r="B42" s="28" t="s">
        <v>40</v>
      </c>
      <c r="C42" s="19">
        <v>19695</v>
      </c>
      <c r="D42" s="64">
        <v>0</v>
      </c>
      <c r="E42" s="64">
        <v>8727</v>
      </c>
      <c r="F42" s="64">
        <v>15000</v>
      </c>
      <c r="G42" s="64">
        <v>8034</v>
      </c>
      <c r="H42" s="64">
        <v>2844</v>
      </c>
      <c r="I42" s="64">
        <v>41944</v>
      </c>
      <c r="J42" s="62">
        <v>20766</v>
      </c>
      <c r="K42" s="62">
        <f t="shared" si="7"/>
        <v>117010</v>
      </c>
    </row>
    <row r="43" spans="1:61" ht="31.5">
      <c r="A43" s="25">
        <v>2010900</v>
      </c>
      <c r="B43" s="28" t="s">
        <v>41</v>
      </c>
      <c r="C43" s="19">
        <v>159639</v>
      </c>
      <c r="D43" s="64">
        <v>8702</v>
      </c>
      <c r="E43" s="64">
        <v>637968</v>
      </c>
      <c r="F43" s="64">
        <v>66850</v>
      </c>
      <c r="G43" s="64">
        <v>0</v>
      </c>
      <c r="H43" s="64">
        <v>19937</v>
      </c>
      <c r="I43" s="64">
        <v>7175</v>
      </c>
      <c r="J43" s="62">
        <v>10764</v>
      </c>
      <c r="K43" s="62">
        <f t="shared" si="7"/>
        <v>911035</v>
      </c>
    </row>
    <row r="44" spans="1:61" s="45" customFormat="1" ht="14.25">
      <c r="A44" s="55"/>
      <c r="B44" s="54"/>
      <c r="C44" s="50"/>
      <c r="D44" s="64"/>
      <c r="E44" s="64"/>
      <c r="F44" s="64"/>
      <c r="G44" s="64"/>
      <c r="H44" s="64"/>
      <c r="I44" s="64"/>
      <c r="J44" s="62"/>
      <c r="K44" s="62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</row>
    <row r="45" spans="1:61" ht="47.25">
      <c r="A45" s="25">
        <v>2020000</v>
      </c>
      <c r="B45" s="28" t="s">
        <v>42</v>
      </c>
      <c r="C45" s="19">
        <v>1086119</v>
      </c>
      <c r="D45" s="64">
        <v>82333</v>
      </c>
      <c r="E45" s="64">
        <v>623270</v>
      </c>
      <c r="F45" s="64">
        <v>1536069</v>
      </c>
      <c r="G45" s="64">
        <v>102455</v>
      </c>
      <c r="H45" s="64">
        <v>56995</v>
      </c>
      <c r="I45" s="64">
        <v>30938</v>
      </c>
      <c r="J45" s="62">
        <v>82997</v>
      </c>
      <c r="K45" s="62">
        <f>C45+D45+E45+F45+G45+H45+I45+J45</f>
        <v>3601176</v>
      </c>
    </row>
    <row r="46" spans="1:61" ht="47.25">
      <c r="A46" s="33">
        <v>2020100</v>
      </c>
      <c r="B46" s="37" t="s">
        <v>43</v>
      </c>
      <c r="C46" s="21">
        <v>750000</v>
      </c>
      <c r="D46" s="67">
        <v>69896</v>
      </c>
      <c r="E46" s="67">
        <v>500000</v>
      </c>
      <c r="F46" s="67">
        <v>1500000</v>
      </c>
      <c r="G46" s="67">
        <v>77000</v>
      </c>
      <c r="H46" s="67">
        <v>50000</v>
      </c>
      <c r="I46" s="67">
        <v>12000</v>
      </c>
      <c r="J46" s="65">
        <v>82997</v>
      </c>
      <c r="K46" s="65">
        <f>C46+D46+E46+F46+G46+H46+I46+J46</f>
        <v>3041893</v>
      </c>
    </row>
    <row r="47" spans="1:61" s="45" customFormat="1">
      <c r="A47" s="48"/>
      <c r="B47" s="49"/>
      <c r="C47" s="52"/>
      <c r="D47" s="67"/>
      <c r="E47" s="67"/>
      <c r="F47" s="67"/>
      <c r="G47" s="67"/>
      <c r="H47" s="67"/>
      <c r="I47" s="67"/>
      <c r="J47" s="65"/>
      <c r="K47" s="62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</row>
    <row r="48" spans="1:61" ht="15.75">
      <c r="A48" s="25">
        <v>2060000</v>
      </c>
      <c r="B48" s="28" t="s">
        <v>44</v>
      </c>
      <c r="C48" s="19">
        <v>16485</v>
      </c>
      <c r="D48" s="64">
        <v>0</v>
      </c>
      <c r="E48" s="64">
        <v>59901</v>
      </c>
      <c r="F48" s="64">
        <v>10092</v>
      </c>
      <c r="G48" s="64">
        <v>8430</v>
      </c>
      <c r="H48" s="64">
        <v>35890</v>
      </c>
      <c r="I48" s="64">
        <v>359</v>
      </c>
      <c r="J48" s="62">
        <v>22775</v>
      </c>
      <c r="K48" s="62">
        <f>C48+D48+E48+F48+G48+H48+I48+J48</f>
        <v>153932</v>
      </c>
    </row>
    <row r="49" spans="1:61" s="45" customFormat="1" ht="14.25">
      <c r="A49" s="48"/>
      <c r="B49" s="49"/>
      <c r="C49" s="50"/>
      <c r="D49" s="64"/>
      <c r="E49" s="64"/>
      <c r="F49" s="64"/>
      <c r="G49" s="64"/>
      <c r="H49" s="64"/>
      <c r="I49" s="64"/>
      <c r="J49" s="62"/>
      <c r="K49" s="62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</row>
    <row r="50" spans="1:61" ht="31.5">
      <c r="A50" s="25">
        <v>2070000</v>
      </c>
      <c r="B50" s="28" t="s">
        <v>45</v>
      </c>
      <c r="C50" s="19">
        <v>1846534</v>
      </c>
      <c r="D50" s="64">
        <v>55294</v>
      </c>
      <c r="E50" s="64">
        <v>1461137</v>
      </c>
      <c r="F50" s="64">
        <v>740535</v>
      </c>
      <c r="G50" s="64">
        <v>674274</v>
      </c>
      <c r="H50" s="64">
        <v>650124</v>
      </c>
      <c r="I50" s="64">
        <v>360942</v>
      </c>
      <c r="J50" s="62">
        <v>182248</v>
      </c>
      <c r="K50" s="62">
        <f>C50+D50+E50+F50+G50+H50+I50+J50</f>
        <v>5971088</v>
      </c>
    </row>
    <row r="51" spans="1:61" s="45" customFormat="1" ht="14.25">
      <c r="A51" s="48"/>
      <c r="B51" s="49"/>
      <c r="C51" s="50"/>
      <c r="D51" s="64"/>
      <c r="E51" s="64"/>
      <c r="F51" s="64"/>
      <c r="G51" s="64"/>
      <c r="H51" s="64"/>
      <c r="I51" s="64"/>
      <c r="J51" s="62"/>
      <c r="K51" s="62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</row>
    <row r="52" spans="1:61" ht="31.5">
      <c r="A52" s="25">
        <v>2080000</v>
      </c>
      <c r="B52" s="28" t="s">
        <v>46</v>
      </c>
      <c r="C52" s="19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2">
        <v>0</v>
      </c>
      <c r="K52" s="62">
        <f>C52+D52+E52+F52+G52+H52+I52+J52</f>
        <v>0</v>
      </c>
    </row>
    <row r="53" spans="1:61" s="45" customFormat="1" ht="14.25">
      <c r="A53" s="48"/>
      <c r="B53" s="49"/>
      <c r="C53" s="50"/>
      <c r="D53" s="64"/>
      <c r="E53" s="64"/>
      <c r="F53" s="64"/>
      <c r="G53" s="64"/>
      <c r="H53" s="64"/>
      <c r="I53" s="64"/>
      <c r="J53" s="62"/>
      <c r="K53" s="62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</row>
    <row r="54" spans="1:61" ht="15.75">
      <c r="A54" s="25">
        <v>2090000</v>
      </c>
      <c r="B54" s="28" t="s">
        <v>47</v>
      </c>
      <c r="C54" s="19">
        <v>0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2">
        <v>0</v>
      </c>
      <c r="K54" s="62">
        <f>C54+D54+E54+F54+G54+H54+I54+J54</f>
        <v>0</v>
      </c>
    </row>
    <row r="55" spans="1:61" s="45" customFormat="1" thickBot="1">
      <c r="A55" s="46"/>
      <c r="B55" s="42"/>
      <c r="C55" s="47"/>
      <c r="D55" s="72"/>
      <c r="E55" s="72"/>
      <c r="F55" s="72"/>
      <c r="G55" s="72"/>
      <c r="H55" s="72"/>
      <c r="I55" s="72"/>
      <c r="J55" s="73"/>
      <c r="K55" s="73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</row>
    <row r="56" spans="1:61" s="13" customFormat="1" ht="16.5" thickBot="1">
      <c r="A56" s="35">
        <v>4000000</v>
      </c>
      <c r="B56" s="36" t="s">
        <v>48</v>
      </c>
      <c r="C56" s="27">
        <f t="shared" ref="C56:K56" si="8">SUM(C57)</f>
        <v>4906923</v>
      </c>
      <c r="D56" s="71">
        <f t="shared" si="8"/>
        <v>2221864</v>
      </c>
      <c r="E56" s="71">
        <f t="shared" si="8"/>
        <v>1914371</v>
      </c>
      <c r="F56" s="71">
        <f t="shared" si="8"/>
        <v>2906829</v>
      </c>
      <c r="G56" s="71">
        <f t="shared" si="8"/>
        <v>638816</v>
      </c>
      <c r="H56" s="71">
        <f t="shared" si="8"/>
        <v>1923107</v>
      </c>
      <c r="I56" s="71">
        <f t="shared" si="8"/>
        <v>628297</v>
      </c>
      <c r="J56" s="59">
        <f t="shared" si="8"/>
        <v>453528</v>
      </c>
      <c r="K56" s="59">
        <f t="shared" si="8"/>
        <v>15593735</v>
      </c>
    </row>
    <row r="57" spans="1:61" s="13" customFormat="1" ht="31.5">
      <c r="A57" s="25">
        <v>4020200</v>
      </c>
      <c r="B57" s="28" t="s">
        <v>49</v>
      </c>
      <c r="C57" s="19">
        <v>4906923</v>
      </c>
      <c r="D57" s="64">
        <v>2221864</v>
      </c>
      <c r="E57" s="64">
        <v>1914371</v>
      </c>
      <c r="F57" s="64">
        <v>2906829</v>
      </c>
      <c r="G57" s="61">
        <v>638816</v>
      </c>
      <c r="H57" s="61">
        <v>1923107</v>
      </c>
      <c r="I57" s="61">
        <v>628297</v>
      </c>
      <c r="J57" s="62">
        <v>453528</v>
      </c>
      <c r="K57" s="60">
        <f>C57+D57+E57+F57+G57+H57+I57+J57</f>
        <v>15593735</v>
      </c>
    </row>
    <row r="58" spans="1:61" s="45" customFormat="1" thickBot="1">
      <c r="A58" s="41"/>
      <c r="B58" s="42"/>
      <c r="C58" s="43"/>
      <c r="D58" s="74"/>
      <c r="E58" s="74"/>
      <c r="F58" s="74"/>
      <c r="G58" s="74"/>
      <c r="H58" s="74"/>
      <c r="I58" s="74"/>
      <c r="J58" s="75"/>
      <c r="K58" s="75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</row>
    <row r="59" spans="1:61" ht="32.25" thickBot="1">
      <c r="A59" s="35">
        <v>5000000</v>
      </c>
      <c r="B59" s="38" t="s">
        <v>50</v>
      </c>
      <c r="C59" s="27">
        <v>25252698</v>
      </c>
      <c r="D59" s="71">
        <v>1074213</v>
      </c>
      <c r="E59" s="71">
        <v>17816885</v>
      </c>
      <c r="F59" s="71">
        <f>9854411+32300</f>
        <v>9886711</v>
      </c>
      <c r="G59" s="71">
        <v>3729615</v>
      </c>
      <c r="H59" s="71">
        <v>7548425</v>
      </c>
      <c r="I59" s="71">
        <v>5842912</v>
      </c>
      <c r="J59" s="59">
        <v>3135011</v>
      </c>
      <c r="K59" s="59">
        <f>C59+D59+E59+F59+G59+H59+I59+J59</f>
        <v>74286470</v>
      </c>
    </row>
    <row r="60" spans="1:61" ht="16.5" thickBot="1">
      <c r="A60" s="39"/>
      <c r="B60" s="40" t="s">
        <v>51</v>
      </c>
      <c r="C60" s="17">
        <f t="shared" ref="C60:K60" si="9">SUM(C10+C37+C56+C59)</f>
        <v>329396975</v>
      </c>
      <c r="D60" s="76">
        <f t="shared" si="9"/>
        <v>34127851</v>
      </c>
      <c r="E60" s="77">
        <f t="shared" si="9"/>
        <v>248113512</v>
      </c>
      <c r="F60" s="77">
        <f t="shared" si="9"/>
        <v>209721674</v>
      </c>
      <c r="G60" s="76">
        <f t="shared" si="9"/>
        <v>88978882</v>
      </c>
      <c r="H60" s="77">
        <f t="shared" si="9"/>
        <v>124948061</v>
      </c>
      <c r="I60" s="78">
        <f t="shared" si="9"/>
        <v>70974361</v>
      </c>
      <c r="J60" s="76">
        <f t="shared" si="9"/>
        <v>39423185</v>
      </c>
      <c r="K60" s="76">
        <f t="shared" si="9"/>
        <v>1145684501</v>
      </c>
    </row>
    <row r="61" spans="1:61">
      <c r="A61" s="8"/>
      <c r="B61" s="9"/>
      <c r="C61" s="10"/>
      <c r="D61" s="10"/>
      <c r="E61" s="10"/>
      <c r="F61" s="10"/>
      <c r="G61" s="10"/>
      <c r="H61" s="10"/>
      <c r="I61" s="10"/>
      <c r="J61" s="10"/>
      <c r="K61" s="10"/>
    </row>
    <row r="62" spans="1:61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61">
      <c r="D63" s="12"/>
    </row>
  </sheetData>
  <mergeCells count="7">
    <mergeCell ref="A7:K7"/>
    <mergeCell ref="A1:K1"/>
    <mergeCell ref="A2:K2"/>
    <mergeCell ref="A3:K3"/>
    <mergeCell ref="A4:K4"/>
    <mergeCell ref="A5:K5"/>
    <mergeCell ref="A6:K6"/>
  </mergeCells>
  <phoneticPr fontId="8" type="noConversion"/>
  <printOptions horizontalCentered="1"/>
  <pageMargins left="0.39370078740157483" right="0.39370078740157483" top="0.78740157480314965" bottom="0.39370078740157483" header="0" footer="0"/>
  <pageSetup paperSize="9" scale="73" firstPageNumber="73" fitToHeight="7" orientation="landscape" useFirstPageNumber="1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</vt:lpstr>
      <vt:lpstr>'Приложение №3'!Заголовки_для_печати</vt:lpstr>
      <vt:lpstr>'Приложение №3'!Область_печати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2019-12-24T14:06:20Z</cp:lastPrinted>
  <dcterms:created xsi:type="dcterms:W3CDTF">2006-09-28T05:33:49Z</dcterms:created>
  <dcterms:modified xsi:type="dcterms:W3CDTF">2019-12-24T14:06:21Z</dcterms:modified>
</cp:coreProperties>
</file>