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120" yWindow="-120" windowWidth="19440" windowHeight="11640"/>
  </bookViews>
  <sheets>
    <sheet name="РБ" sheetId="1" r:id="rId1"/>
  </sheets>
  <externalReferences>
    <externalReference r:id="rId2"/>
  </externalReferences>
  <definedNames>
    <definedName name="_xlnm.Print_Titles" localSheetId="0">РБ!$A:$B,РБ!$15:$15</definedName>
    <definedName name="_xlnm.Print_Area" localSheetId="0">РБ!$A$1:$K$95</definedName>
  </definedNames>
  <calcPr calcId="152511"/>
</workbook>
</file>

<file path=xl/calcChain.xml><?xml version="1.0" encoding="utf-8"?>
<calcChain xmlns="http://schemas.openxmlformats.org/spreadsheetml/2006/main">
  <c r="K2" i="1" l="1"/>
  <c r="K5" i="1"/>
  <c r="F77" i="1"/>
  <c r="C61" i="1"/>
  <c r="C94" i="1"/>
  <c r="J88" i="1"/>
  <c r="H88" i="1"/>
  <c r="G88" i="1"/>
  <c r="F88" i="1"/>
  <c r="E88" i="1"/>
  <c r="C88" i="1"/>
  <c r="C84" i="1"/>
  <c r="F78" i="1"/>
  <c r="C78" i="1"/>
  <c r="C62" i="1"/>
  <c r="J46" i="1"/>
  <c r="H46" i="1"/>
  <c r="G46" i="1"/>
  <c r="F46" i="1"/>
  <c r="E46" i="1"/>
  <c r="C46" i="1"/>
  <c r="F20" i="1"/>
  <c r="E20" i="1"/>
  <c r="C20" i="1"/>
  <c r="J94" i="1" l="1"/>
  <c r="I94" i="1"/>
  <c r="F94" i="1"/>
  <c r="C47" i="1"/>
  <c r="C45" i="1" s="1"/>
  <c r="C44" i="1" s="1"/>
  <c r="I88" i="1"/>
  <c r="D24" i="1"/>
  <c r="C24" i="1"/>
  <c r="D23" i="1"/>
  <c r="C23" i="1"/>
  <c r="H77" i="1"/>
  <c r="H76" i="1" s="1"/>
  <c r="C77" i="1"/>
  <c r="H30" i="1"/>
  <c r="K30" i="1" s="1"/>
  <c r="C30" i="1"/>
  <c r="C26" i="1" s="1"/>
  <c r="E35" i="1"/>
  <c r="C35" i="1"/>
  <c r="J35" i="1"/>
  <c r="I35" i="1"/>
  <c r="H35" i="1"/>
  <c r="F35" i="1"/>
  <c r="K92" i="1"/>
  <c r="K90" i="1"/>
  <c r="K88" i="1"/>
  <c r="K86" i="1"/>
  <c r="K84" i="1"/>
  <c r="K82" i="1"/>
  <c r="K80" i="1"/>
  <c r="K78" i="1"/>
  <c r="K77" i="1"/>
  <c r="J76" i="1"/>
  <c r="I76" i="1"/>
  <c r="G76" i="1"/>
  <c r="F76" i="1"/>
  <c r="E76" i="1"/>
  <c r="D76" i="1"/>
  <c r="C76" i="1"/>
  <c r="K74" i="1"/>
  <c r="K73" i="1"/>
  <c r="J72" i="1"/>
  <c r="I72" i="1"/>
  <c r="H72" i="1"/>
  <c r="G72" i="1"/>
  <c r="F72" i="1"/>
  <c r="E72" i="1"/>
  <c r="D72" i="1"/>
  <c r="C72" i="1"/>
  <c r="K70" i="1"/>
  <c r="K68" i="1"/>
  <c r="K66" i="1"/>
  <c r="K64" i="1"/>
  <c r="K63" i="1"/>
  <c r="K62" i="1"/>
  <c r="K61" i="1"/>
  <c r="K60" i="1"/>
  <c r="K59" i="1"/>
  <c r="K58" i="1"/>
  <c r="K57" i="1"/>
  <c r="K56" i="1"/>
  <c r="K55" i="1"/>
  <c r="K54" i="1"/>
  <c r="K53" i="1"/>
  <c r="J52" i="1"/>
  <c r="I52" i="1"/>
  <c r="H52" i="1"/>
  <c r="G52" i="1"/>
  <c r="F52" i="1"/>
  <c r="E52" i="1"/>
  <c r="D52" i="1"/>
  <c r="C52" i="1"/>
  <c r="K50" i="1"/>
  <c r="J49" i="1"/>
  <c r="I49" i="1"/>
  <c r="H49" i="1"/>
  <c r="G49" i="1"/>
  <c r="F49" i="1"/>
  <c r="E49" i="1"/>
  <c r="D49" i="1"/>
  <c r="C49" i="1"/>
  <c r="K47" i="1"/>
  <c r="K46" i="1"/>
  <c r="J45" i="1"/>
  <c r="J44" i="1" s="1"/>
  <c r="I45" i="1"/>
  <c r="I44" i="1" s="1"/>
  <c r="H45" i="1"/>
  <c r="H44" i="1" s="1"/>
  <c r="G45" i="1"/>
  <c r="G44" i="1" s="1"/>
  <c r="F45" i="1"/>
  <c r="F44" i="1" s="1"/>
  <c r="E45" i="1"/>
  <c r="E44" i="1" s="1"/>
  <c r="D45" i="1"/>
  <c r="D44" i="1" s="1"/>
  <c r="K42" i="1"/>
  <c r="K41" i="1"/>
  <c r="K40" i="1"/>
  <c r="K39" i="1"/>
  <c r="K38" i="1"/>
  <c r="K37" i="1"/>
  <c r="J36" i="1"/>
  <c r="I36" i="1"/>
  <c r="H36" i="1"/>
  <c r="G36" i="1"/>
  <c r="F36" i="1"/>
  <c r="E36" i="1"/>
  <c r="D36" i="1"/>
  <c r="C36" i="1"/>
  <c r="K36" i="1"/>
  <c r="K33" i="1"/>
  <c r="K31" i="1"/>
  <c r="K29" i="1"/>
  <c r="K28" i="1"/>
  <c r="K27" i="1"/>
  <c r="J26" i="1"/>
  <c r="I26" i="1"/>
  <c r="G26" i="1"/>
  <c r="F26" i="1"/>
  <c r="E26" i="1"/>
  <c r="D26" i="1"/>
  <c r="K24" i="1"/>
  <c r="K22" i="1"/>
  <c r="K21" i="1"/>
  <c r="K20" i="1"/>
  <c r="J19" i="1"/>
  <c r="J17" i="1" s="1"/>
  <c r="I19" i="1"/>
  <c r="I17" i="1" s="1"/>
  <c r="H19" i="1"/>
  <c r="H17" i="1" s="1"/>
  <c r="G19" i="1"/>
  <c r="G17" i="1" s="1"/>
  <c r="F19" i="1"/>
  <c r="F17" i="1" s="1"/>
  <c r="E19" i="1"/>
  <c r="E17" i="1" s="1"/>
  <c r="D19" i="1"/>
  <c r="D17" i="1" s="1"/>
  <c r="C19" i="1"/>
  <c r="K18" i="1"/>
  <c r="K49" i="1" l="1"/>
  <c r="K72" i="1"/>
  <c r="G16" i="1"/>
  <c r="H26" i="1"/>
  <c r="K35" i="1"/>
  <c r="K23" i="1"/>
  <c r="K94" i="1"/>
  <c r="D16" i="1"/>
  <c r="D95" i="1" s="1"/>
  <c r="I16" i="1"/>
  <c r="I95" i="1" s="1"/>
  <c r="K26" i="1"/>
  <c r="F16" i="1"/>
  <c r="F95" i="1" s="1"/>
  <c r="C17" i="1"/>
  <c r="C16" i="1" s="1"/>
  <c r="C95" i="1" s="1"/>
  <c r="K19" i="1"/>
  <c r="K52" i="1"/>
  <c r="K76" i="1"/>
  <c r="G95" i="1"/>
  <c r="J16" i="1"/>
  <c r="J95" i="1" s="1"/>
  <c r="H16" i="1"/>
  <c r="H95" i="1" s="1"/>
  <c r="E16" i="1"/>
  <c r="E95" i="1" s="1"/>
  <c r="K17" i="1"/>
  <c r="K45" i="1"/>
  <c r="K44" i="1"/>
  <c r="K16" i="1" l="1"/>
  <c r="K95" i="1"/>
</calcChain>
</file>

<file path=xl/sharedStrings.xml><?xml version="1.0" encoding="utf-8"?>
<sst xmlns="http://schemas.openxmlformats.org/spreadsheetml/2006/main" count="81" uniqueCount="81">
  <si>
    <t>Приложение № 1.2</t>
  </si>
  <si>
    <t xml:space="preserve">к Закону Приднестровской Молдавской Республики </t>
  </si>
  <si>
    <t>"О республиканском бюджете на 2020 год"</t>
  </si>
  <si>
    <t xml:space="preserve">Планирование доходной части республиканского бюджета </t>
  </si>
  <si>
    <t xml:space="preserve">в разрезе основных видов налоговых, неналоговых и иных обязательных платежей </t>
  </si>
  <si>
    <t>на 2020 год</t>
  </si>
  <si>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</si>
  <si>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</si>
  <si>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</si>
  <si>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</si>
  <si>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</si>
  <si>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</si>
  <si>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</si>
  <si>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</si>
  <si>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</si>
  <si>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</si>
  <si>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</si>
  <si>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</si>
  <si>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</si>
  <si>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</si>
  <si>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</si>
  <si>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</si>
  <si>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</si>
  <si>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</si>
  <si>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</si>
  <si>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</si>
  <si>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</si>
  <si>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</si>
  <si>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</si>
  <si>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</si>
  <si>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импортируемую на территорию ПМР</t>
  </si>
  <si>
    <t>Акцизные сборы на продукцию, реализуемую на территории ПМР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</si>
  <si>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</si>
  <si>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</si>
  <si>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</si>
  <si>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</si>
  <si>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</si>
  <si>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</si>
  <si>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Платежи за пользование водными ресурсами в пределах установленных нормативов и лимитов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</si>
  <si>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</si>
  <si>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</si>
  <si>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</si>
  <si>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</si>
  <si>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Таможенные пошлины</t>
  </si>
  <si>
    <t>Ввозные таможенные пошлины</t>
  </si>
  <si>
    <t>Вывозные таможенные пошлины</t>
  </si>
  <si>
    <t>Прочие налоги, пошлины и сборы</t>
  </si>
  <si>
    <t>Государственная пошлина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</si>
  <si>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</si>
  <si>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</si>
  <si>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</si>
  <si>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</si>
  <si>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</si>
  <si>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</si>
  <si>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</si>
  <si>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</si>
  <si>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</si>
  <si>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</si>
  <si>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</si>
  <si>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</si>
  <si>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</si>
  <si>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</si>
  <si>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Безвозмездные перечисления</t>
  </si>
  <si>
    <t>От нерезидентов (гуманитарная помощь)</t>
  </si>
  <si>
    <t>3011000</t>
  </si>
  <si>
    <t>От нерезидентов на цели субсидирования хозяйствующих субъектов</t>
  </si>
  <si>
    <t>Доходы целевых бюджетных фондов</t>
  </si>
  <si>
    <t>Дорожные фонды</t>
  </si>
  <si>
    <t>Отчисления от налога на доходы организаций</t>
  </si>
  <si>
    <t>Республиканский целевой бюджетный экологический фонд</t>
  </si>
  <si>
    <t>Фонд Государственного таможенного комитета</t>
  </si>
  <si>
    <t xml:space="preserve">Фонд государственного резерва 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</si>
  <si>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</si>
  <si>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</si>
  <si>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Фонд развития предпринимательства</t>
  </si>
  <si>
    <t>Фонд поддержки молодежи</t>
  </si>
  <si>
    <t>Доходы от предпринимательской и иной приносящей доход деятельности</t>
  </si>
  <si>
    <t>ИТОГО</t>
  </si>
  <si>
    <t>Приложение № 2</t>
  </si>
  <si>
    <t xml:space="preserve">"О внесении изменений и дополнений </t>
  </si>
  <si>
    <t xml:space="preserve">в Закон Приднестровской Молдавской Республики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</si>
</sst>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_-* #,##0.00_-;\-* #,##0.00_-;_-* &quot;-&quot;??_-;_-@_-"/>
    <numFmt numFmtId="166" formatCode="_-* #,##0_р_._-;\-* #,##0_р_._-;_-* &quot;-&quot;??_р_._-;_-@_-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23">
    <xf numFmtId="0" fontId="0" fillId="0" borderId="0" xfId="0"/>
    <xf numFmtId="0" fontId="3" fillId="2" borderId="0" xfId="0" applyFont="1" applyFill="1"/>
    <xf numFmtId="0" fontId="2" fillId="2" borderId="0" xfId="0" applyFont="1" applyFill="1" applyAlignment="1">
      <alignment horizontal="right"/>
    </xf>
    <xf numFmtId="166" fontId="2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7" fillId="2" borderId="4" xfId="0" applyFont="1" applyFill="1" applyBorder="1"/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/>
    <xf numFmtId="0" fontId="7" fillId="2" borderId="7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7" xfId="0" applyFont="1" applyFill="1" applyBorder="1" applyAlignment="1">
      <alignment wrapText="1"/>
    </xf>
    <xf numFmtId="0" fontId="3" fillId="2" borderId="0" xfId="0" applyFont="1" applyFill="1" applyAlignment="1">
      <alignment horizontal="left" vertical="center"/>
    </xf>
    <xf numFmtId="0" fontId="7" fillId="2" borderId="7" xfId="0" applyFont="1" applyFill="1" applyBorder="1" applyAlignment="1">
      <alignment horizontal="left" wrapText="1"/>
    </xf>
    <xf numFmtId="0" fontId="2" fillId="2" borderId="8" xfId="0" applyFont="1" applyFill="1" applyBorder="1"/>
    <xf numFmtId="0" fontId="2" fillId="2" borderId="9" xfId="0" applyFont="1" applyFill="1" applyBorder="1" applyAlignment="1">
      <alignment wrapText="1"/>
    </xf>
    <xf numFmtId="0" fontId="7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8" fillId="2" borderId="10" xfId="0" applyFont="1" applyFill="1" applyBorder="1"/>
    <xf numFmtId="0" fontId="9" fillId="2" borderId="2" xfId="0" applyFont="1" applyFill="1" applyBorder="1" applyAlignment="1">
      <alignment wrapText="1"/>
    </xf>
    <xf numFmtId="0" fontId="3" fillId="2" borderId="4" xfId="0" applyFont="1" applyFill="1" applyBorder="1"/>
    <xf numFmtId="0" fontId="10" fillId="2" borderId="11" xfId="0" applyFont="1" applyFill="1" applyBorder="1" applyAlignment="1">
      <alignment wrapText="1"/>
    </xf>
    <xf numFmtId="0" fontId="10" fillId="2" borderId="4" xfId="0" applyFont="1" applyFill="1" applyBorder="1" applyAlignment="1">
      <alignment horizontal="right"/>
    </xf>
    <xf numFmtId="0" fontId="7" fillId="2" borderId="12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7" xfId="0" applyFont="1" applyFill="1" applyBorder="1"/>
    <xf numFmtId="0" fontId="11" fillId="2" borderId="6" xfId="0" applyFont="1" applyFill="1" applyBorder="1" applyAlignment="1">
      <alignment wrapText="1"/>
    </xf>
    <xf numFmtId="0" fontId="11" fillId="2" borderId="7" xfId="0" applyFont="1" applyFill="1" applyBorder="1" applyAlignment="1">
      <alignment wrapText="1"/>
    </xf>
    <xf numFmtId="0" fontId="11" fillId="2" borderId="12" xfId="0" applyFont="1" applyFill="1" applyBorder="1" applyAlignment="1">
      <alignment wrapText="1"/>
    </xf>
    <xf numFmtId="0" fontId="11" fillId="2" borderId="13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12" fillId="2" borderId="0" xfId="0" applyFont="1" applyFill="1"/>
    <xf numFmtId="0" fontId="13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166" fontId="12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6" fontId="3" fillId="2" borderId="0" xfId="0" applyNumberFormat="1" applyFont="1" applyFill="1" applyAlignment="1">
      <alignment horizontal="right" vertical="center"/>
    </xf>
    <xf numFmtId="0" fontId="15" fillId="2" borderId="0" xfId="0" applyFont="1" applyFill="1"/>
    <xf numFmtId="0" fontId="15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/>
    <xf numFmtId="0" fontId="7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/>
    </xf>
    <xf numFmtId="0" fontId="7" fillId="2" borderId="0" xfId="0" applyFont="1" applyFill="1"/>
    <xf numFmtId="0" fontId="3" fillId="2" borderId="0" xfId="0" applyFont="1" applyFill="1" applyAlignment="1">
      <alignment horizontal="center"/>
    </xf>
    <xf numFmtId="0" fontId="9" fillId="2" borderId="0" xfId="0" applyFont="1" applyFill="1"/>
    <xf numFmtId="0" fontId="16" fillId="2" borderId="0" xfId="0" applyFont="1" applyFill="1"/>
    <xf numFmtId="0" fontId="4" fillId="2" borderId="0" xfId="0" applyFont="1" applyFill="1"/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7" fillId="3" borderId="10" xfId="0" applyFont="1" applyFill="1" applyBorder="1" applyAlignment="1">
      <alignment wrapText="1"/>
    </xf>
    <xf numFmtId="0" fontId="6" fillId="3" borderId="2" xfId="0" applyFont="1" applyFill="1" applyBorder="1" applyAlignment="1">
      <alignment horizontal="left" wrapText="1"/>
    </xf>
    <xf numFmtId="0" fontId="7" fillId="3" borderId="2" xfId="0" applyFont="1" applyFill="1" applyBorder="1"/>
    <xf numFmtId="0" fontId="6" fillId="3" borderId="1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wrapText="1"/>
    </xf>
    <xf numFmtId="0" fontId="7" fillId="3" borderId="10" xfId="0" applyFont="1" applyFill="1" applyBorder="1"/>
    <xf numFmtId="164" fontId="4" fillId="2" borderId="1" xfId="0" applyNumberFormat="1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/>
    </xf>
    <xf numFmtId="164" fontId="9" fillId="2" borderId="11" xfId="1" applyNumberFormat="1" applyFont="1" applyFill="1" applyBorder="1" applyAlignment="1">
      <alignment horizontal="center" vertical="center"/>
    </xf>
    <xf numFmtId="164" fontId="9" fillId="2" borderId="14" xfId="1" applyNumberFormat="1" applyFont="1" applyFill="1" applyBorder="1" applyAlignment="1">
      <alignment horizontal="center" vertical="center"/>
    </xf>
    <xf numFmtId="164" fontId="9" fillId="2" borderId="11" xfId="0" applyNumberFormat="1" applyFont="1" applyFill="1" applyBorder="1" applyAlignment="1">
      <alignment horizontal="center" vertical="center"/>
    </xf>
    <xf numFmtId="164" fontId="9" fillId="2" borderId="7" xfId="1" applyNumberFormat="1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vertical="center"/>
    </xf>
    <xf numFmtId="164" fontId="9" fillId="2" borderId="15" xfId="1" applyNumberFormat="1" applyFont="1" applyFill="1" applyBorder="1" applyAlignment="1">
      <alignment horizontal="center" vertical="center"/>
    </xf>
    <xf numFmtId="164" fontId="10" fillId="2" borderId="7" xfId="0" applyNumberFormat="1" applyFont="1" applyFill="1" applyBorder="1" applyAlignment="1">
      <alignment horizontal="center" vertical="center"/>
    </xf>
    <xf numFmtId="164" fontId="10" fillId="2" borderId="15" xfId="0" applyNumberFormat="1" applyFont="1" applyFill="1" applyBorder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 vertical="center"/>
    </xf>
    <xf numFmtId="164" fontId="9" fillId="2" borderId="15" xfId="0" applyNumberFormat="1" applyFont="1" applyFill="1" applyBorder="1" applyAlignment="1">
      <alignment horizontal="center" vertical="center"/>
    </xf>
    <xf numFmtId="164" fontId="10" fillId="2" borderId="14" xfId="0" applyNumberFormat="1" applyFont="1" applyFill="1" applyBorder="1" applyAlignment="1">
      <alignment horizontal="center" vertical="center"/>
    </xf>
    <xf numFmtId="164" fontId="10" fillId="2" borderId="7" xfId="1" applyNumberFormat="1" applyFont="1" applyFill="1" applyBorder="1" applyAlignment="1">
      <alignment horizontal="center" vertical="center"/>
    </xf>
    <xf numFmtId="164" fontId="10" fillId="2" borderId="15" xfId="1" applyNumberFormat="1" applyFont="1" applyFill="1" applyBorder="1" applyAlignment="1">
      <alignment horizontal="center" vertical="center"/>
    </xf>
    <xf numFmtId="164" fontId="10" fillId="2" borderId="16" xfId="1" applyNumberFormat="1" applyFont="1" applyFill="1" applyBorder="1" applyAlignment="1">
      <alignment horizontal="center" vertical="center"/>
    </xf>
    <xf numFmtId="164" fontId="10" fillId="2" borderId="17" xfId="1" applyNumberFormat="1" applyFont="1" applyFill="1" applyBorder="1" applyAlignment="1">
      <alignment horizontal="center" vertical="center"/>
    </xf>
    <xf numFmtId="164" fontId="9" fillId="2" borderId="16" xfId="0" applyNumberFormat="1" applyFont="1" applyFill="1" applyBorder="1" applyAlignment="1">
      <alignment horizontal="center" vertical="center"/>
    </xf>
    <xf numFmtId="164" fontId="9" fillId="3" borderId="2" xfId="1" applyNumberFormat="1" applyFont="1" applyFill="1" applyBorder="1" applyAlignment="1">
      <alignment horizontal="center" vertical="center"/>
    </xf>
    <xf numFmtId="164" fontId="9" fillId="3" borderId="3" xfId="1" applyNumberFormat="1" applyFont="1" applyFill="1" applyBorder="1" applyAlignment="1">
      <alignment horizontal="center" vertical="center"/>
    </xf>
    <xf numFmtId="164" fontId="9" fillId="2" borderId="5" xfId="1" applyNumberFormat="1" applyFont="1" applyFill="1" applyBorder="1" applyAlignment="1">
      <alignment horizontal="center" vertical="center"/>
    </xf>
    <xf numFmtId="164" fontId="10" fillId="2" borderId="13" xfId="0" applyNumberFormat="1" applyFont="1" applyFill="1" applyBorder="1"/>
    <xf numFmtId="164" fontId="10" fillId="2" borderId="14" xfId="1" applyNumberFormat="1" applyFont="1" applyFill="1" applyBorder="1" applyAlignment="1">
      <alignment horizontal="center" vertical="center"/>
    </xf>
    <xf numFmtId="164" fontId="9" fillId="2" borderId="9" xfId="1" applyNumberFormat="1" applyFont="1" applyFill="1" applyBorder="1" applyAlignment="1">
      <alignment horizontal="center" vertical="center"/>
    </xf>
    <xf numFmtId="164" fontId="9" fillId="2" borderId="18" xfId="1" applyNumberFormat="1" applyFont="1" applyFill="1" applyBorder="1" applyAlignment="1">
      <alignment horizontal="center" vertical="center"/>
    </xf>
    <xf numFmtId="164" fontId="9" fillId="2" borderId="13" xfId="0" applyNumberFormat="1" applyFont="1" applyFill="1" applyBorder="1" applyAlignment="1">
      <alignment horizontal="center" vertical="center"/>
    </xf>
    <xf numFmtId="166" fontId="9" fillId="2" borderId="2" xfId="1" applyNumberFormat="1" applyFont="1" applyFill="1" applyBorder="1" applyAlignment="1">
      <alignment horizontal="center"/>
    </xf>
    <xf numFmtId="166" fontId="9" fillId="2" borderId="3" xfId="1" applyNumberFormat="1" applyFont="1" applyFill="1" applyBorder="1" applyAlignment="1">
      <alignment horizontal="center"/>
    </xf>
    <xf numFmtId="166" fontId="9" fillId="2" borderId="2" xfId="0" applyNumberFormat="1" applyFont="1" applyFill="1" applyBorder="1" applyAlignment="1">
      <alignment horizontal="center"/>
    </xf>
    <xf numFmtId="166" fontId="9" fillId="2" borderId="11" xfId="0" applyNumberFormat="1" applyFont="1" applyFill="1" applyBorder="1" applyAlignment="1">
      <alignment horizontal="center"/>
    </xf>
    <xf numFmtId="166" fontId="9" fillId="2" borderId="14" xfId="0" applyNumberFormat="1" applyFont="1" applyFill="1" applyBorder="1" applyAlignment="1">
      <alignment horizontal="center"/>
    </xf>
    <xf numFmtId="164" fontId="18" fillId="2" borderId="11" xfId="1" applyNumberFormat="1" applyFont="1" applyFill="1" applyBorder="1" applyAlignment="1">
      <alignment horizontal="center" vertical="center"/>
    </xf>
    <xf numFmtId="164" fontId="18" fillId="2" borderId="19" xfId="1" applyNumberFormat="1" applyFont="1" applyFill="1" applyBorder="1" applyAlignment="1">
      <alignment horizontal="center" vertical="center"/>
    </xf>
    <xf numFmtId="164" fontId="18" fillId="2" borderId="14" xfId="1" applyNumberFormat="1" applyFont="1" applyFill="1" applyBorder="1" applyAlignment="1">
      <alignment horizontal="center" vertical="center"/>
    </xf>
    <xf numFmtId="164" fontId="18" fillId="2" borderId="7" xfId="0" applyNumberFormat="1" applyFont="1" applyFill="1" applyBorder="1" applyAlignment="1">
      <alignment horizontal="center" vertical="center"/>
    </xf>
    <xf numFmtId="164" fontId="9" fillId="2" borderId="13" xfId="1" applyNumberFormat="1" applyFont="1" applyFill="1" applyBorder="1" applyAlignment="1">
      <alignment horizontal="center" vertical="center"/>
    </xf>
    <xf numFmtId="164" fontId="9" fillId="2" borderId="20" xfId="1" applyNumberFormat="1" applyFont="1" applyFill="1" applyBorder="1" applyAlignment="1">
      <alignment horizontal="center" vertical="center"/>
    </xf>
    <xf numFmtId="164" fontId="10" fillId="2" borderId="13" xfId="0" applyNumberFormat="1" applyFont="1" applyFill="1" applyBorder="1" applyAlignment="1">
      <alignment horizontal="center" vertical="center"/>
    </xf>
    <xf numFmtId="164" fontId="10" fillId="2" borderId="20" xfId="0" applyNumberFormat="1" applyFont="1" applyFill="1" applyBorder="1" applyAlignment="1">
      <alignment horizontal="center" vertical="center"/>
    </xf>
    <xf numFmtId="164" fontId="9" fillId="2" borderId="21" xfId="1" applyNumberFormat="1" applyFont="1" applyFill="1" applyBorder="1" applyAlignment="1">
      <alignment horizontal="center" vertical="center"/>
    </xf>
    <xf numFmtId="164" fontId="9" fillId="2" borderId="2" xfId="1" applyNumberFormat="1" applyFont="1" applyFill="1" applyBorder="1" applyAlignment="1">
      <alignment horizontal="center" vertical="center"/>
    </xf>
    <xf numFmtId="164" fontId="9" fillId="2" borderId="3" xfId="1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%20%20%201.1%20(&#1076;&#1086;&#1093;&#1086;&#1076;&#1099;%20&#1050;&#1041;)%20163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1"/>
    </sheetNames>
    <sheetDataSet>
      <sheetData sheetId="0">
        <row r="2">
          <cell r="I2" t="str">
            <v xml:space="preserve">к Закону Приднестровской Молдавской Республики </v>
          </cell>
        </row>
        <row r="4">
          <cell r="I4" t="str">
            <v xml:space="preserve">в Закон Приднестровской Молдавской Республики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9"/>
  <sheetViews>
    <sheetView tabSelected="1" view="pageBreakPreview" zoomScale="60" zoomScaleNormal="80" workbookViewId="0">
      <pane xSplit="2" ySplit="15" topLeftCell="C16" activePane="bottomRight" state="frozen"/>
      <selection pane="topRight" activeCell="C1" sqref="C1"/>
      <selection pane="bottomLeft" activeCell="A11" sqref="A11"/>
      <selection pane="bottomRight" activeCell="K4" sqref="K4"/>
    </sheetView>
  </sheetViews>
  <sheetFormatPr defaultRowHeight="12.75" x14ac:dyDescent="0.2"/>
  <cols>
    <col min="1" max="1" width="10" style="1" customWidth="1"/>
    <col min="2" max="2" width="51.7109375" style="42" customWidth="1"/>
    <col min="3" max="3" width="15.85546875" style="42" customWidth="1"/>
    <col min="4" max="4" width="16.28515625" style="42" bestFit="1" customWidth="1"/>
    <col min="5" max="6" width="16.42578125" style="1" bestFit="1" customWidth="1"/>
    <col min="7" max="7" width="15.7109375" style="1" customWidth="1"/>
    <col min="8" max="8" width="14.85546875" style="1" customWidth="1"/>
    <col min="9" max="9" width="14.42578125" style="1" customWidth="1"/>
    <col min="10" max="10" width="14.28515625" style="1" customWidth="1"/>
    <col min="11" max="11" width="16.7109375" style="1" customWidth="1"/>
    <col min="12" max="12" width="12" style="117" bestFit="1" customWidth="1"/>
    <col min="13" max="13" width="13" style="117" bestFit="1" customWidth="1"/>
    <col min="14" max="14" width="11.7109375" style="117" customWidth="1"/>
    <col min="15" max="15" width="10.5703125" style="117" bestFit="1" customWidth="1"/>
    <col min="16" max="16" width="9.140625" style="117"/>
    <col min="17" max="17" width="13" style="117" bestFit="1" customWidth="1"/>
    <col min="18" max="16384" width="9.140625" style="1"/>
  </cols>
  <sheetData>
    <row r="1" spans="1:17" ht="15.75" x14ac:dyDescent="0.2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18" t="s">
        <v>78</v>
      </c>
    </row>
    <row r="2" spans="1:17" ht="15.75" x14ac:dyDescent="0.2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18" t="str">
        <f>'[1]Приложение №1'!I2</f>
        <v xml:space="preserve">к Закону Приднестровской Молдавской Республики </v>
      </c>
    </row>
    <row r="3" spans="1:17" ht="15.75" x14ac:dyDescent="0.2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18" t="s">
        <v>79</v>
      </c>
    </row>
    <row r="4" spans="1:17" ht="15.75" x14ac:dyDescent="0.2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19" t="s">
        <v>80</v>
      </c>
    </row>
    <row r="5" spans="1:17" ht="15.75" x14ac:dyDescent="0.2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18" t="str">
        <f>'[1]Приложение №1'!I4</f>
        <v xml:space="preserve">в Закон Приднестровской Молдавской Республики </v>
      </c>
    </row>
    <row r="6" spans="1:17" ht="15.75" x14ac:dyDescent="0.2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17" ht="15.75" x14ac:dyDescent="0.25">
      <c r="A7" s="122" t="s">
        <v>0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</row>
    <row r="8" spans="1:17" ht="15.75" x14ac:dyDescent="0.25">
      <c r="A8" s="122" t="s">
        <v>1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</row>
    <row r="9" spans="1:17" ht="15.75" x14ac:dyDescent="0.25">
      <c r="A9" s="122" t="s">
        <v>2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</row>
    <row r="10" spans="1:17" ht="9" customHeight="1" x14ac:dyDescent="0.25">
      <c r="A10" s="2"/>
      <c r="B10" s="2"/>
      <c r="C10" s="2"/>
      <c r="D10" s="2"/>
      <c r="E10" s="3"/>
      <c r="F10" s="3"/>
      <c r="G10" s="2"/>
      <c r="H10" s="2"/>
      <c r="I10" s="2"/>
      <c r="J10" s="2"/>
      <c r="K10" s="2"/>
    </row>
    <row r="11" spans="1:17" ht="18.75" x14ac:dyDescent="0.3">
      <c r="A11" s="121" t="s">
        <v>3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</row>
    <row r="12" spans="1:17" ht="18.75" x14ac:dyDescent="0.3">
      <c r="A12" s="121" t="s">
        <v>4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</row>
    <row r="13" spans="1:17" ht="18.75" x14ac:dyDescent="0.3">
      <c r="A13" s="121" t="s">
        <v>5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</row>
    <row r="14" spans="1:17" ht="15" customHeight="1" thickBot="1" x14ac:dyDescent="0.35">
      <c r="A14" s="5"/>
      <c r="B14" s="6"/>
      <c r="C14" s="5"/>
      <c r="D14" s="72"/>
      <c r="E14" s="5"/>
      <c r="F14" s="6"/>
      <c r="G14" s="5"/>
      <c r="H14" s="5"/>
      <c r="I14" s="5"/>
      <c r="J14" s="5"/>
      <c r="K14" s="4" t="s">
        <v>6</v>
      </c>
    </row>
    <row r="15" spans="1:17" s="10" customFormat="1" ht="32.25" thickBot="1" x14ac:dyDescent="0.3">
      <c r="A15" s="7" t="s">
        <v>7</v>
      </c>
      <c r="B15" s="8" t="s">
        <v>8</v>
      </c>
      <c r="C15" s="9" t="s">
        <v>9</v>
      </c>
      <c r="D15" s="9" t="s">
        <v>10</v>
      </c>
      <c r="E15" s="9" t="s">
        <v>11</v>
      </c>
      <c r="F15" s="9" t="s">
        <v>12</v>
      </c>
      <c r="G15" s="9" t="s">
        <v>13</v>
      </c>
      <c r="H15" s="9" t="s">
        <v>14</v>
      </c>
      <c r="I15" s="9" t="s">
        <v>15</v>
      </c>
      <c r="J15" s="9" t="s">
        <v>16</v>
      </c>
      <c r="K15" s="9" t="s">
        <v>17</v>
      </c>
      <c r="L15" s="116"/>
      <c r="M15" s="116"/>
      <c r="N15" s="116"/>
      <c r="O15" s="116"/>
    </row>
    <row r="16" spans="1:17" s="10" customFormat="1" ht="16.5" thickBot="1" x14ac:dyDescent="0.3">
      <c r="A16" s="68">
        <v>1000000</v>
      </c>
      <c r="B16" s="69" t="s">
        <v>18</v>
      </c>
      <c r="C16" s="73">
        <f t="shared" ref="C16:J16" si="0">SUM(C17+C26+C33+C35+C44+C49)</f>
        <v>674147147</v>
      </c>
      <c r="D16" s="73">
        <f t="shared" si="0"/>
        <v>148206571</v>
      </c>
      <c r="E16" s="73">
        <f t="shared" si="0"/>
        <v>53144852</v>
      </c>
      <c r="F16" s="73">
        <f t="shared" si="0"/>
        <v>38480112</v>
      </c>
      <c r="G16" s="73">
        <f t="shared" si="0"/>
        <v>15388122</v>
      </c>
      <c r="H16" s="73">
        <f t="shared" si="0"/>
        <v>13290295</v>
      </c>
      <c r="I16" s="73">
        <f t="shared" si="0"/>
        <v>6055559</v>
      </c>
      <c r="J16" s="74">
        <f t="shared" si="0"/>
        <v>3857395</v>
      </c>
      <c r="K16" s="73">
        <f>SUM(K17+K26+K33+K35+K44+K49)</f>
        <v>952570053</v>
      </c>
      <c r="M16" s="115"/>
      <c r="Q16" s="115"/>
    </row>
    <row r="17" spans="1:17" s="10" customFormat="1" ht="15.75" x14ac:dyDescent="0.25">
      <c r="A17" s="11">
        <v>1010000</v>
      </c>
      <c r="B17" s="12" t="s">
        <v>19</v>
      </c>
      <c r="C17" s="75">
        <f t="shared" ref="C17:J17" si="1">SUM(C18:C24)-C20</f>
        <v>387141287</v>
      </c>
      <c r="D17" s="75">
        <f t="shared" si="1"/>
        <v>144475832</v>
      </c>
      <c r="E17" s="75">
        <f t="shared" si="1"/>
        <v>22359921</v>
      </c>
      <c r="F17" s="75">
        <f t="shared" si="1"/>
        <v>7367427</v>
      </c>
      <c r="G17" s="75">
        <f t="shared" si="1"/>
        <v>3486928</v>
      </c>
      <c r="H17" s="75">
        <f t="shared" si="1"/>
        <v>6546209</v>
      </c>
      <c r="I17" s="75">
        <f t="shared" si="1"/>
        <v>2078831</v>
      </c>
      <c r="J17" s="76">
        <f t="shared" si="1"/>
        <v>1493290</v>
      </c>
      <c r="K17" s="77">
        <f t="shared" ref="K17:K24" si="2">SUM(C17+D17+E17+F17+G17+H17+I17+J17)</f>
        <v>574949725</v>
      </c>
      <c r="M17" s="115"/>
      <c r="Q17" s="115"/>
    </row>
    <row r="18" spans="1:17" s="10" customFormat="1" ht="15.75" x14ac:dyDescent="0.25">
      <c r="A18" s="13">
        <v>1010100</v>
      </c>
      <c r="B18" s="14" t="s">
        <v>20</v>
      </c>
      <c r="C18" s="78">
        <v>0</v>
      </c>
      <c r="D18" s="78">
        <v>0</v>
      </c>
      <c r="E18" s="78">
        <v>0</v>
      </c>
      <c r="F18" s="79">
        <v>0</v>
      </c>
      <c r="G18" s="79">
        <v>0</v>
      </c>
      <c r="H18" s="78">
        <v>0</v>
      </c>
      <c r="I18" s="78">
        <v>0</v>
      </c>
      <c r="J18" s="80">
        <v>0</v>
      </c>
      <c r="K18" s="77">
        <f t="shared" si="2"/>
        <v>0</v>
      </c>
      <c r="M18" s="115"/>
      <c r="Q18" s="115"/>
    </row>
    <row r="19" spans="1:17" s="10" customFormat="1" ht="31.5" x14ac:dyDescent="0.25">
      <c r="A19" s="13">
        <v>1010200</v>
      </c>
      <c r="B19" s="14" t="s">
        <v>21</v>
      </c>
      <c r="C19" s="78">
        <f>200777316+C20</f>
        <v>322579166</v>
      </c>
      <c r="D19" s="78">
        <f>102670606+D20</f>
        <v>130906898</v>
      </c>
      <c r="E19" s="78">
        <f t="shared" ref="E19:J19" si="3">E20</f>
        <v>20793921</v>
      </c>
      <c r="F19" s="78">
        <f t="shared" si="3"/>
        <v>6654027</v>
      </c>
      <c r="G19" s="78">
        <f t="shared" si="3"/>
        <v>3017128</v>
      </c>
      <c r="H19" s="78">
        <f t="shared" si="3"/>
        <v>5832809</v>
      </c>
      <c r="I19" s="78">
        <f t="shared" si="3"/>
        <v>1887431</v>
      </c>
      <c r="J19" s="80">
        <f t="shared" si="3"/>
        <v>1180090</v>
      </c>
      <c r="K19" s="77">
        <f t="shared" si="2"/>
        <v>492851470</v>
      </c>
      <c r="M19" s="115"/>
      <c r="Q19" s="115"/>
    </row>
    <row r="20" spans="1:17" s="10" customFormat="1" ht="31.5" x14ac:dyDescent="0.25">
      <c r="A20" s="15">
        <v>1010290</v>
      </c>
      <c r="B20" s="16" t="s">
        <v>22</v>
      </c>
      <c r="C20" s="81">
        <f>126430480-4628630</f>
        <v>121801850</v>
      </c>
      <c r="D20" s="81">
        <v>28236292</v>
      </c>
      <c r="E20" s="81">
        <f>16165291+4628630</f>
        <v>20793921</v>
      </c>
      <c r="F20" s="81">
        <f>9026882-2372855</f>
        <v>6654027</v>
      </c>
      <c r="G20" s="81">
        <v>3017128</v>
      </c>
      <c r="H20" s="81">
        <v>5832809</v>
      </c>
      <c r="I20" s="81">
        <v>1887431</v>
      </c>
      <c r="J20" s="82">
        <v>1180090</v>
      </c>
      <c r="K20" s="83">
        <f t="shared" si="2"/>
        <v>189403548</v>
      </c>
      <c r="M20" s="115"/>
      <c r="Q20" s="115"/>
    </row>
    <row r="21" spans="1:17" s="10" customFormat="1" ht="15.75" x14ac:dyDescent="0.25">
      <c r="A21" s="13">
        <v>1010400</v>
      </c>
      <c r="B21" s="14" t="s">
        <v>23</v>
      </c>
      <c r="C21" s="79">
        <v>3166800</v>
      </c>
      <c r="D21" s="79">
        <v>191400</v>
      </c>
      <c r="E21" s="79">
        <v>1566000</v>
      </c>
      <c r="F21" s="79">
        <v>713400</v>
      </c>
      <c r="G21" s="79">
        <v>469800</v>
      </c>
      <c r="H21" s="79">
        <v>713400</v>
      </c>
      <c r="I21" s="79">
        <v>191400</v>
      </c>
      <c r="J21" s="84">
        <v>313200</v>
      </c>
      <c r="K21" s="77">
        <f t="shared" si="2"/>
        <v>7325400</v>
      </c>
      <c r="M21" s="115"/>
      <c r="Q21" s="115"/>
    </row>
    <row r="22" spans="1:17" s="10" customFormat="1" ht="47.25" x14ac:dyDescent="0.25">
      <c r="A22" s="13">
        <v>1010600</v>
      </c>
      <c r="B22" s="14" t="s">
        <v>24</v>
      </c>
      <c r="C22" s="79">
        <v>7832701</v>
      </c>
      <c r="D22" s="79">
        <v>140682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84">
        <v>0</v>
      </c>
      <c r="K22" s="77">
        <f t="shared" si="2"/>
        <v>7973383</v>
      </c>
      <c r="M22" s="115"/>
      <c r="Q22" s="115"/>
    </row>
    <row r="23" spans="1:17" s="10" customFormat="1" ht="47.25" x14ac:dyDescent="0.25">
      <c r="A23" s="13">
        <v>1010601</v>
      </c>
      <c r="B23" s="14" t="s">
        <v>25</v>
      </c>
      <c r="C23" s="79">
        <f>4442794+1330085</f>
        <v>5772879</v>
      </c>
      <c r="D23" s="79">
        <f>10829+57749</f>
        <v>68578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84">
        <v>0</v>
      </c>
      <c r="K23" s="77">
        <f t="shared" si="2"/>
        <v>5841457</v>
      </c>
      <c r="M23" s="115"/>
      <c r="Q23" s="115"/>
    </row>
    <row r="24" spans="1:17" s="10" customFormat="1" ht="15.75" x14ac:dyDescent="0.25">
      <c r="A24" s="13">
        <v>1010700</v>
      </c>
      <c r="B24" s="14" t="s">
        <v>26</v>
      </c>
      <c r="C24" s="78">
        <f>21561043+180629+5879+26030922+11268</f>
        <v>47789741</v>
      </c>
      <c r="D24" s="78">
        <f>15188947+131885+12225-2167759+2976</f>
        <v>13168274</v>
      </c>
      <c r="E24" s="78">
        <v>0</v>
      </c>
      <c r="F24" s="78">
        <v>0</v>
      </c>
      <c r="G24" s="79">
        <v>0</v>
      </c>
      <c r="H24" s="78">
        <v>0</v>
      </c>
      <c r="I24" s="78">
        <v>0</v>
      </c>
      <c r="J24" s="84">
        <v>0</v>
      </c>
      <c r="K24" s="77">
        <f t="shared" si="2"/>
        <v>60958015</v>
      </c>
      <c r="M24" s="115"/>
      <c r="Q24" s="115"/>
    </row>
    <row r="25" spans="1:17" s="10" customFormat="1" ht="3" customHeight="1" x14ac:dyDescent="0.25">
      <c r="A25" s="15"/>
      <c r="B25" s="14"/>
      <c r="C25" s="78"/>
      <c r="D25" s="78"/>
      <c r="E25" s="78"/>
      <c r="F25" s="78"/>
      <c r="G25" s="78"/>
      <c r="H25" s="78"/>
      <c r="I25" s="78"/>
      <c r="J25" s="80"/>
      <c r="K25" s="77"/>
      <c r="M25" s="115"/>
      <c r="Q25" s="115"/>
    </row>
    <row r="26" spans="1:17" s="17" customFormat="1" ht="31.5" x14ac:dyDescent="0.25">
      <c r="A26" s="13">
        <v>1020000</v>
      </c>
      <c r="B26" s="14" t="s">
        <v>27</v>
      </c>
      <c r="C26" s="78">
        <f t="shared" ref="C26:J26" si="4">SUM(C27:C31)</f>
        <v>183667333</v>
      </c>
      <c r="D26" s="78">
        <f t="shared" si="4"/>
        <v>118923</v>
      </c>
      <c r="E26" s="78">
        <f t="shared" si="4"/>
        <v>17056027</v>
      </c>
      <c r="F26" s="78">
        <f t="shared" si="4"/>
        <v>5819899</v>
      </c>
      <c r="G26" s="78">
        <f t="shared" si="4"/>
        <v>6872181</v>
      </c>
      <c r="H26" s="78">
        <f t="shared" si="4"/>
        <v>158733</v>
      </c>
      <c r="I26" s="78">
        <f t="shared" si="4"/>
        <v>33408</v>
      </c>
      <c r="J26" s="80">
        <f t="shared" si="4"/>
        <v>143059</v>
      </c>
      <c r="K26" s="77">
        <f t="shared" ref="K26:K31" si="5">SUM(C26+D26+E26+F26+G26+H26+I26+J26)</f>
        <v>213869563</v>
      </c>
      <c r="M26" s="115"/>
      <c r="Q26" s="115"/>
    </row>
    <row r="27" spans="1:17" s="10" customFormat="1" ht="15.75" x14ac:dyDescent="0.25">
      <c r="A27" s="13">
        <v>1020100</v>
      </c>
      <c r="B27" s="14" t="s">
        <v>28</v>
      </c>
      <c r="C27" s="78">
        <v>0</v>
      </c>
      <c r="D27" s="78">
        <v>0</v>
      </c>
      <c r="E27" s="79">
        <v>0</v>
      </c>
      <c r="F27" s="79">
        <v>0</v>
      </c>
      <c r="G27" s="79">
        <v>0</v>
      </c>
      <c r="H27" s="78">
        <v>0</v>
      </c>
      <c r="I27" s="78">
        <v>0</v>
      </c>
      <c r="J27" s="80">
        <v>0</v>
      </c>
      <c r="K27" s="77">
        <f t="shared" si="5"/>
        <v>0</v>
      </c>
      <c r="M27" s="115"/>
      <c r="Q27" s="115"/>
    </row>
    <row r="28" spans="1:17" s="10" customFormat="1" ht="31.5" x14ac:dyDescent="0.25">
      <c r="A28" s="13">
        <v>1020200</v>
      </c>
      <c r="B28" s="14" t="s">
        <v>29</v>
      </c>
      <c r="C28" s="78">
        <v>29397260</v>
      </c>
      <c r="D28" s="78">
        <v>0</v>
      </c>
      <c r="E28" s="78">
        <v>12580105</v>
      </c>
      <c r="F28" s="78">
        <v>130268</v>
      </c>
      <c r="G28" s="78">
        <v>3950429</v>
      </c>
      <c r="H28" s="79">
        <v>20434</v>
      </c>
      <c r="I28" s="78">
        <v>0</v>
      </c>
      <c r="J28" s="80">
        <v>74766</v>
      </c>
      <c r="K28" s="77">
        <f t="shared" si="5"/>
        <v>46153262</v>
      </c>
      <c r="M28" s="115"/>
      <c r="Q28" s="115"/>
    </row>
    <row r="29" spans="1:17" s="10" customFormat="1" ht="31.5" x14ac:dyDescent="0.25">
      <c r="A29" s="13">
        <v>1020300</v>
      </c>
      <c r="B29" s="14" t="s">
        <v>30</v>
      </c>
      <c r="C29" s="78">
        <v>152030508</v>
      </c>
      <c r="D29" s="78">
        <v>0</v>
      </c>
      <c r="E29" s="78">
        <v>4218028</v>
      </c>
      <c r="F29" s="78">
        <v>5497995</v>
      </c>
      <c r="G29" s="78">
        <v>2798537</v>
      </c>
      <c r="H29" s="78">
        <v>0</v>
      </c>
      <c r="I29" s="78">
        <v>0</v>
      </c>
      <c r="J29" s="80">
        <v>0</v>
      </c>
      <c r="K29" s="77">
        <f t="shared" si="5"/>
        <v>164545068</v>
      </c>
      <c r="M29" s="115"/>
      <c r="Q29" s="115"/>
    </row>
    <row r="30" spans="1:17" s="17" customFormat="1" ht="31.5" x14ac:dyDescent="0.25">
      <c r="A30" s="13">
        <v>1020400</v>
      </c>
      <c r="B30" s="18" t="s">
        <v>31</v>
      </c>
      <c r="C30" s="78">
        <f>5942509-5239286</f>
        <v>703223</v>
      </c>
      <c r="D30" s="78">
        <v>0</v>
      </c>
      <c r="E30" s="78">
        <v>0</v>
      </c>
      <c r="F30" s="78">
        <v>0</v>
      </c>
      <c r="G30" s="78">
        <v>54067</v>
      </c>
      <c r="H30" s="78">
        <f>288574-284107</f>
        <v>4467</v>
      </c>
      <c r="I30" s="78">
        <v>0</v>
      </c>
      <c r="J30" s="80">
        <v>85</v>
      </c>
      <c r="K30" s="77">
        <f t="shared" si="5"/>
        <v>761842</v>
      </c>
      <c r="M30" s="115"/>
      <c r="Q30" s="115"/>
    </row>
    <row r="31" spans="1:17" s="10" customFormat="1" ht="15.75" x14ac:dyDescent="0.25">
      <c r="A31" s="13">
        <v>1020500</v>
      </c>
      <c r="B31" s="14" t="s">
        <v>32</v>
      </c>
      <c r="C31" s="78">
        <v>1536342</v>
      </c>
      <c r="D31" s="78">
        <v>118923</v>
      </c>
      <c r="E31" s="78">
        <v>257894</v>
      </c>
      <c r="F31" s="78">
        <v>191636</v>
      </c>
      <c r="G31" s="78">
        <v>69148</v>
      </c>
      <c r="H31" s="78">
        <v>133832</v>
      </c>
      <c r="I31" s="78">
        <v>33408</v>
      </c>
      <c r="J31" s="84">
        <v>68208</v>
      </c>
      <c r="K31" s="77">
        <f t="shared" si="5"/>
        <v>2409391</v>
      </c>
      <c r="M31" s="115"/>
      <c r="Q31" s="115"/>
    </row>
    <row r="32" spans="1:17" s="10" customFormat="1" ht="9.9499999999999993" customHeight="1" x14ac:dyDescent="0.25">
      <c r="A32" s="13"/>
      <c r="B32" s="14"/>
      <c r="C32" s="78"/>
      <c r="D32" s="78"/>
      <c r="E32" s="78"/>
      <c r="F32" s="78"/>
      <c r="G32" s="78"/>
      <c r="H32" s="78"/>
      <c r="I32" s="78"/>
      <c r="J32" s="80"/>
      <c r="K32" s="77"/>
      <c r="M32" s="115"/>
      <c r="Q32" s="115"/>
    </row>
    <row r="33" spans="1:17" s="10" customFormat="1" ht="15.75" x14ac:dyDescent="0.25">
      <c r="A33" s="13">
        <v>1040000</v>
      </c>
      <c r="B33" s="14" t="s">
        <v>33</v>
      </c>
      <c r="C33" s="79">
        <v>0</v>
      </c>
      <c r="D33" s="79">
        <v>0</v>
      </c>
      <c r="E33" s="79">
        <v>0</v>
      </c>
      <c r="F33" s="78">
        <v>0</v>
      </c>
      <c r="G33" s="78">
        <v>0</v>
      </c>
      <c r="H33" s="78">
        <v>0</v>
      </c>
      <c r="I33" s="78">
        <v>0</v>
      </c>
      <c r="J33" s="80">
        <v>0</v>
      </c>
      <c r="K33" s="77">
        <f>SUM(C33+D33+E33+F33+G33+H33+I33+J33)</f>
        <v>0</v>
      </c>
      <c r="M33" s="115"/>
      <c r="Q33" s="115"/>
    </row>
    <row r="34" spans="1:17" s="10" customFormat="1" ht="6.75" customHeight="1" x14ac:dyDescent="0.25">
      <c r="A34" s="15"/>
      <c r="B34" s="16"/>
      <c r="C34" s="78"/>
      <c r="D34" s="78"/>
      <c r="E34" s="78"/>
      <c r="F34" s="78"/>
      <c r="G34" s="78"/>
      <c r="H34" s="78"/>
      <c r="I34" s="78"/>
      <c r="J34" s="80"/>
      <c r="K34" s="77"/>
      <c r="M34" s="115"/>
      <c r="Q34" s="115"/>
    </row>
    <row r="35" spans="1:17" s="10" customFormat="1" ht="15.75" customHeight="1" x14ac:dyDescent="0.25">
      <c r="A35" s="13">
        <v>1050000</v>
      </c>
      <c r="B35" s="14" t="s">
        <v>34</v>
      </c>
      <c r="C35" s="79">
        <f>11732721+62996</f>
        <v>11795717</v>
      </c>
      <c r="D35" s="79">
        <v>3317920</v>
      </c>
      <c r="E35" s="79">
        <f>2212109+1232</f>
        <v>2213341</v>
      </c>
      <c r="F35" s="79">
        <f>20871659-1232596</f>
        <v>19639063</v>
      </c>
      <c r="G35" s="79">
        <v>1175851</v>
      </c>
      <c r="H35" s="79">
        <f>3022046-714956</f>
        <v>2307090</v>
      </c>
      <c r="I35" s="79">
        <f>3749816-1005435</f>
        <v>2744381</v>
      </c>
      <c r="J35" s="84">
        <f>1250848-478904</f>
        <v>771944</v>
      </c>
      <c r="K35" s="77">
        <f t="shared" ref="K35:K42" si="6">SUM(C35+D35+E35+F35+G35+H35+I35+J35)</f>
        <v>43965307</v>
      </c>
      <c r="M35" s="115"/>
      <c r="Q35" s="115"/>
    </row>
    <row r="36" spans="1:17" s="10" customFormat="1" ht="15.75" x14ac:dyDescent="0.25">
      <c r="A36" s="13">
        <v>1050100</v>
      </c>
      <c r="B36" s="14" t="s">
        <v>35</v>
      </c>
      <c r="C36" s="78">
        <f>SUM(C37:C38)</f>
        <v>3287340</v>
      </c>
      <c r="D36" s="78">
        <f t="shared" ref="D36:J36" si="7">SUM(D37:D38)</f>
        <v>31018</v>
      </c>
      <c r="E36" s="78">
        <f t="shared" si="7"/>
        <v>0</v>
      </c>
      <c r="F36" s="78">
        <f t="shared" si="7"/>
        <v>0</v>
      </c>
      <c r="G36" s="78">
        <f t="shared" si="7"/>
        <v>0</v>
      </c>
      <c r="H36" s="78">
        <f t="shared" si="7"/>
        <v>0</v>
      </c>
      <c r="I36" s="78">
        <f t="shared" si="7"/>
        <v>0</v>
      </c>
      <c r="J36" s="80">
        <f t="shared" si="7"/>
        <v>0</v>
      </c>
      <c r="K36" s="77">
        <f t="shared" si="6"/>
        <v>3318358</v>
      </c>
      <c r="M36" s="115"/>
      <c r="Q36" s="115"/>
    </row>
    <row r="37" spans="1:17" s="10" customFormat="1" ht="31.5" x14ac:dyDescent="0.25">
      <c r="A37" s="15">
        <v>1050101</v>
      </c>
      <c r="B37" s="16" t="s">
        <v>36</v>
      </c>
      <c r="C37" s="83">
        <v>178853</v>
      </c>
      <c r="D37" s="83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  <c r="J37" s="85">
        <v>0</v>
      </c>
      <c r="K37" s="83">
        <f t="shared" si="6"/>
        <v>178853</v>
      </c>
      <c r="M37" s="115"/>
      <c r="Q37" s="115"/>
    </row>
    <row r="38" spans="1:17" s="10" customFormat="1" ht="31.5" x14ac:dyDescent="0.25">
      <c r="A38" s="15">
        <v>1050102</v>
      </c>
      <c r="B38" s="16" t="s">
        <v>37</v>
      </c>
      <c r="C38" s="81">
        <v>3108487</v>
      </c>
      <c r="D38" s="81">
        <v>31018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2">
        <v>0</v>
      </c>
      <c r="K38" s="83">
        <f t="shared" si="6"/>
        <v>3139505</v>
      </c>
      <c r="M38" s="115"/>
      <c r="Q38" s="115"/>
    </row>
    <row r="39" spans="1:17" s="10" customFormat="1" ht="29.25" customHeight="1" x14ac:dyDescent="0.25">
      <c r="A39" s="13">
        <v>1050200</v>
      </c>
      <c r="B39" s="14" t="s">
        <v>38</v>
      </c>
      <c r="C39" s="79">
        <v>7051533</v>
      </c>
      <c r="D39" s="79">
        <v>3286902</v>
      </c>
      <c r="E39" s="79">
        <v>1682700</v>
      </c>
      <c r="F39" s="79">
        <v>1483527</v>
      </c>
      <c r="G39" s="79">
        <v>13914</v>
      </c>
      <c r="H39" s="79">
        <v>295504</v>
      </c>
      <c r="I39" s="79">
        <v>96005</v>
      </c>
      <c r="J39" s="84">
        <v>604887</v>
      </c>
      <c r="K39" s="77">
        <f t="shared" si="6"/>
        <v>14514972</v>
      </c>
      <c r="M39" s="115"/>
      <c r="Q39" s="115"/>
    </row>
    <row r="40" spans="1:17" s="10" customFormat="1" ht="49.7" customHeight="1" x14ac:dyDescent="0.25">
      <c r="A40" s="13">
        <v>1050400</v>
      </c>
      <c r="B40" s="14" t="s">
        <v>39</v>
      </c>
      <c r="C40" s="79">
        <v>0</v>
      </c>
      <c r="D40" s="79">
        <v>0</v>
      </c>
      <c r="E40" s="78">
        <v>224854</v>
      </c>
      <c r="F40" s="78">
        <v>10990697</v>
      </c>
      <c r="G40" s="79">
        <v>775416</v>
      </c>
      <c r="H40" s="78">
        <v>672977</v>
      </c>
      <c r="I40" s="78">
        <v>1929754</v>
      </c>
      <c r="J40" s="80">
        <v>97044</v>
      </c>
      <c r="K40" s="77">
        <f t="shared" si="6"/>
        <v>14690742</v>
      </c>
      <c r="M40" s="115"/>
      <c r="Q40" s="115"/>
    </row>
    <row r="41" spans="1:17" s="10" customFormat="1" ht="31.5" x14ac:dyDescent="0.25">
      <c r="A41" s="13">
        <v>1051100</v>
      </c>
      <c r="B41" s="14" t="s">
        <v>40</v>
      </c>
      <c r="C41" s="79">
        <v>1133040</v>
      </c>
      <c r="D41" s="79">
        <v>0</v>
      </c>
      <c r="E41" s="79">
        <v>227355</v>
      </c>
      <c r="F41" s="79">
        <v>0</v>
      </c>
      <c r="G41" s="79">
        <v>0</v>
      </c>
      <c r="H41" s="79">
        <v>0</v>
      </c>
      <c r="I41" s="79">
        <v>0</v>
      </c>
      <c r="J41" s="84">
        <v>0</v>
      </c>
      <c r="K41" s="77">
        <f t="shared" si="6"/>
        <v>1360395</v>
      </c>
      <c r="M41" s="115"/>
      <c r="Q41" s="115"/>
    </row>
    <row r="42" spans="1:17" s="17" customFormat="1" ht="31.5" x14ac:dyDescent="0.25">
      <c r="A42" s="13">
        <v>1051200</v>
      </c>
      <c r="B42" s="14" t="s">
        <v>41</v>
      </c>
      <c r="C42" s="79">
        <v>0</v>
      </c>
      <c r="D42" s="79">
        <v>0</v>
      </c>
      <c r="E42" s="79">
        <v>75344</v>
      </c>
      <c r="F42" s="79">
        <v>7147797</v>
      </c>
      <c r="G42" s="79">
        <v>361291</v>
      </c>
      <c r="H42" s="79">
        <v>1277204</v>
      </c>
      <c r="I42" s="79">
        <v>695208</v>
      </c>
      <c r="J42" s="84">
        <v>59471</v>
      </c>
      <c r="K42" s="77">
        <f t="shared" si="6"/>
        <v>9616315</v>
      </c>
      <c r="M42" s="115"/>
      <c r="Q42" s="115"/>
    </row>
    <row r="43" spans="1:17" s="17" customFormat="1" ht="6" customHeight="1" x14ac:dyDescent="0.25">
      <c r="A43" s="15"/>
      <c r="B43" s="16"/>
      <c r="C43" s="86"/>
      <c r="D43" s="86"/>
      <c r="E43" s="86"/>
      <c r="F43" s="86"/>
      <c r="G43" s="86"/>
      <c r="H43" s="86"/>
      <c r="I43" s="86"/>
      <c r="J43" s="87"/>
      <c r="K43" s="77"/>
      <c r="M43" s="115"/>
      <c r="Q43" s="115"/>
    </row>
    <row r="44" spans="1:17" s="10" customFormat="1" ht="31.5" x14ac:dyDescent="0.25">
      <c r="A44" s="13">
        <v>1060000</v>
      </c>
      <c r="B44" s="14" t="s">
        <v>42</v>
      </c>
      <c r="C44" s="78">
        <f>SUM(C45)</f>
        <v>79252772</v>
      </c>
      <c r="D44" s="78">
        <f t="shared" ref="D44:J44" si="8">SUM(D45)</f>
        <v>0</v>
      </c>
      <c r="E44" s="78">
        <f t="shared" si="8"/>
        <v>6437962</v>
      </c>
      <c r="F44" s="78">
        <f t="shared" si="8"/>
        <v>1112894</v>
      </c>
      <c r="G44" s="78">
        <f t="shared" si="8"/>
        <v>511370</v>
      </c>
      <c r="H44" s="78">
        <f t="shared" si="8"/>
        <v>964408</v>
      </c>
      <c r="I44" s="78">
        <f t="shared" si="8"/>
        <v>0</v>
      </c>
      <c r="J44" s="80">
        <f t="shared" si="8"/>
        <v>335464</v>
      </c>
      <c r="K44" s="77">
        <f>SUM(C44+D44+E44+F44+G44+H44+I44+J44)</f>
        <v>88614870</v>
      </c>
      <c r="M44" s="115"/>
      <c r="Q44" s="115"/>
    </row>
    <row r="45" spans="1:17" s="10" customFormat="1" ht="15.75" x14ac:dyDescent="0.25">
      <c r="A45" s="13">
        <v>1060100</v>
      </c>
      <c r="B45" s="14" t="s">
        <v>43</v>
      </c>
      <c r="C45" s="78">
        <f t="shared" ref="C45:J45" si="9">SUM(C46:C47)</f>
        <v>79252772</v>
      </c>
      <c r="D45" s="78">
        <f t="shared" si="9"/>
        <v>0</v>
      </c>
      <c r="E45" s="78">
        <f t="shared" si="9"/>
        <v>6437962</v>
      </c>
      <c r="F45" s="78">
        <f t="shared" si="9"/>
        <v>1112894</v>
      </c>
      <c r="G45" s="78">
        <f t="shared" si="9"/>
        <v>511370</v>
      </c>
      <c r="H45" s="78">
        <f t="shared" si="9"/>
        <v>964408</v>
      </c>
      <c r="I45" s="78">
        <f t="shared" si="9"/>
        <v>0</v>
      </c>
      <c r="J45" s="80">
        <f t="shared" si="9"/>
        <v>335464</v>
      </c>
      <c r="K45" s="78">
        <f>SUM(K46:K47)</f>
        <v>88614870</v>
      </c>
      <c r="M45" s="115"/>
      <c r="Q45" s="115"/>
    </row>
    <row r="46" spans="1:17" s="10" customFormat="1" ht="15.75" x14ac:dyDescent="0.25">
      <c r="A46" s="15">
        <v>1060101</v>
      </c>
      <c r="B46" s="16" t="s">
        <v>44</v>
      </c>
      <c r="C46" s="81">
        <f>59276867-369385-12370228-10501319</f>
        <v>36035935</v>
      </c>
      <c r="D46" s="81">
        <v>0</v>
      </c>
      <c r="E46" s="81">
        <f>10590047-65992-2209990-1876103</f>
        <v>6437962</v>
      </c>
      <c r="F46" s="81">
        <f>1830642-11408-382029-324311</f>
        <v>1112894</v>
      </c>
      <c r="G46" s="81">
        <f>841172-5242-175540-149020</f>
        <v>511370</v>
      </c>
      <c r="H46" s="81">
        <f>1586390-9886-331057-281039</f>
        <v>964408</v>
      </c>
      <c r="I46" s="81">
        <v>0</v>
      </c>
      <c r="J46" s="82">
        <f>551816-3438-115156-97758</f>
        <v>335464</v>
      </c>
      <c r="K46" s="83">
        <f>SUM(C46:J46)</f>
        <v>45398033</v>
      </c>
      <c r="M46" s="115"/>
      <c r="Q46" s="115"/>
    </row>
    <row r="47" spans="1:17" s="10" customFormat="1" ht="15.75" x14ac:dyDescent="0.25">
      <c r="A47" s="15">
        <v>1060102</v>
      </c>
      <c r="B47" s="16" t="s">
        <v>45</v>
      </c>
      <c r="C47" s="81">
        <f>14651798+1774226+26790813</f>
        <v>43216837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2">
        <v>0</v>
      </c>
      <c r="K47" s="83">
        <f>SUM(C47+D47+E47+F47+G47+H47+I47+J47)</f>
        <v>43216837</v>
      </c>
      <c r="M47" s="115"/>
      <c r="Q47" s="115"/>
    </row>
    <row r="48" spans="1:17" s="10" customFormat="1" ht="4.5" customHeight="1" x14ac:dyDescent="0.25">
      <c r="A48" s="13"/>
      <c r="B48" s="14"/>
      <c r="C48" s="86"/>
      <c r="D48" s="86"/>
      <c r="E48" s="86"/>
      <c r="F48" s="86"/>
      <c r="G48" s="86"/>
      <c r="H48" s="86"/>
      <c r="I48" s="86"/>
      <c r="J48" s="87"/>
      <c r="K48" s="77"/>
      <c r="M48" s="115"/>
      <c r="Q48" s="115"/>
    </row>
    <row r="49" spans="1:17" s="10" customFormat="1" ht="15.75" x14ac:dyDescent="0.25">
      <c r="A49" s="13">
        <v>1400000</v>
      </c>
      <c r="B49" s="14" t="s">
        <v>46</v>
      </c>
      <c r="C49" s="78">
        <f>SUM(C50)</f>
        <v>12290038</v>
      </c>
      <c r="D49" s="78">
        <f t="shared" ref="D49:J49" si="10">SUM(D50)</f>
        <v>293896</v>
      </c>
      <c r="E49" s="79">
        <f t="shared" si="10"/>
        <v>5077601</v>
      </c>
      <c r="F49" s="79">
        <f t="shared" si="10"/>
        <v>4540829</v>
      </c>
      <c r="G49" s="79">
        <f t="shared" si="10"/>
        <v>3341792</v>
      </c>
      <c r="H49" s="79">
        <f t="shared" si="10"/>
        <v>3313855</v>
      </c>
      <c r="I49" s="79">
        <f t="shared" si="10"/>
        <v>1198939</v>
      </c>
      <c r="J49" s="84">
        <f t="shared" si="10"/>
        <v>1113638</v>
      </c>
      <c r="K49" s="77">
        <f>SUM(C49+D49+E49+F49+G49+H49+I49+J49)</f>
        <v>31170588</v>
      </c>
      <c r="M49" s="115"/>
      <c r="Q49" s="115"/>
    </row>
    <row r="50" spans="1:17" s="10" customFormat="1" ht="15.75" x14ac:dyDescent="0.25">
      <c r="A50" s="13">
        <v>1400100</v>
      </c>
      <c r="B50" s="14" t="s">
        <v>47</v>
      </c>
      <c r="C50" s="86">
        <v>12290038</v>
      </c>
      <c r="D50" s="86">
        <v>293896</v>
      </c>
      <c r="E50" s="86">
        <v>5077601</v>
      </c>
      <c r="F50" s="81">
        <v>4540829</v>
      </c>
      <c r="G50" s="86">
        <v>3341792</v>
      </c>
      <c r="H50" s="86">
        <v>3313855</v>
      </c>
      <c r="I50" s="86">
        <v>1198939</v>
      </c>
      <c r="J50" s="87">
        <v>1113638</v>
      </c>
      <c r="K50" s="83">
        <f>SUM(C50+D50+E50+F50+G50+H50+I50+J50)</f>
        <v>31170588</v>
      </c>
      <c r="M50" s="115"/>
      <c r="Q50" s="115"/>
    </row>
    <row r="51" spans="1:17" s="10" customFormat="1" ht="12" customHeight="1" thickBot="1" x14ac:dyDescent="0.3">
      <c r="A51" s="19"/>
      <c r="B51" s="20"/>
      <c r="C51" s="88"/>
      <c r="D51" s="88"/>
      <c r="E51" s="88"/>
      <c r="F51" s="88"/>
      <c r="G51" s="88"/>
      <c r="H51" s="88"/>
      <c r="I51" s="88"/>
      <c r="J51" s="89"/>
      <c r="K51" s="90"/>
      <c r="M51" s="115"/>
      <c r="Q51" s="115"/>
    </row>
    <row r="52" spans="1:17" s="10" customFormat="1" ht="16.5" thickBot="1" x14ac:dyDescent="0.3">
      <c r="A52" s="71">
        <v>2000000</v>
      </c>
      <c r="B52" s="70" t="s">
        <v>48</v>
      </c>
      <c r="C52" s="91">
        <f>C53+C61+C64+C66+C68+C70</f>
        <v>57204365</v>
      </c>
      <c r="D52" s="91">
        <f t="shared" ref="D52:J52" si="11">D53+D61+D64+D66+D68+D70</f>
        <v>65824</v>
      </c>
      <c r="E52" s="91">
        <f t="shared" si="11"/>
        <v>7255935</v>
      </c>
      <c r="F52" s="91">
        <f t="shared" si="11"/>
        <v>3188068</v>
      </c>
      <c r="G52" s="91">
        <f t="shared" si="11"/>
        <v>2159933</v>
      </c>
      <c r="H52" s="91">
        <f t="shared" si="11"/>
        <v>1701969</v>
      </c>
      <c r="I52" s="91">
        <f t="shared" si="11"/>
        <v>1116275</v>
      </c>
      <c r="J52" s="92">
        <f t="shared" si="11"/>
        <v>1183001</v>
      </c>
      <c r="K52" s="91">
        <f>K53+K61+K64+K66+K68+K70</f>
        <v>73875370</v>
      </c>
      <c r="M52" s="115"/>
      <c r="Q52" s="115"/>
    </row>
    <row r="53" spans="1:17" s="10" customFormat="1" ht="47.25" x14ac:dyDescent="0.25">
      <c r="A53" s="11">
        <v>2010000</v>
      </c>
      <c r="B53" s="14" t="s">
        <v>49</v>
      </c>
      <c r="C53" s="79">
        <v>22166337</v>
      </c>
      <c r="D53" s="79">
        <v>16761</v>
      </c>
      <c r="E53" s="79">
        <v>1368328</v>
      </c>
      <c r="F53" s="79">
        <v>377668</v>
      </c>
      <c r="G53" s="78">
        <v>333571</v>
      </c>
      <c r="H53" s="93">
        <v>266885</v>
      </c>
      <c r="I53" s="78">
        <v>127624</v>
      </c>
      <c r="J53" s="80">
        <v>354644</v>
      </c>
      <c r="K53" s="77">
        <f t="shared" ref="K53:K64" si="12">SUM(C53+D53+E53+F53+G53+H53+I53+J53)</f>
        <v>25011818</v>
      </c>
      <c r="M53" s="115"/>
      <c r="Q53" s="115"/>
    </row>
    <row r="54" spans="1:17" s="10" customFormat="1" ht="31.7" customHeight="1" x14ac:dyDescent="0.25">
      <c r="A54" s="21">
        <v>2010200</v>
      </c>
      <c r="B54" s="14" t="s">
        <v>50</v>
      </c>
      <c r="C54" s="78">
        <v>2027890</v>
      </c>
      <c r="D54" s="78">
        <v>16761</v>
      </c>
      <c r="E54" s="78">
        <v>130253</v>
      </c>
      <c r="F54" s="78">
        <v>265200</v>
      </c>
      <c r="G54" s="79">
        <v>28841</v>
      </c>
      <c r="H54" s="79">
        <v>171671</v>
      </c>
      <c r="I54" s="79">
        <v>63569</v>
      </c>
      <c r="J54" s="80">
        <v>15938</v>
      </c>
      <c r="K54" s="77">
        <f t="shared" si="12"/>
        <v>2720123</v>
      </c>
      <c r="M54" s="115"/>
      <c r="Q54" s="115"/>
    </row>
    <row r="55" spans="1:17" s="10" customFormat="1" ht="31.5" x14ac:dyDescent="0.25">
      <c r="A55" s="21">
        <v>2010300</v>
      </c>
      <c r="B55" s="14" t="s">
        <v>51</v>
      </c>
      <c r="C55" s="79">
        <v>5223692</v>
      </c>
      <c r="D55" s="79">
        <v>0</v>
      </c>
      <c r="E55" s="79">
        <v>0</v>
      </c>
      <c r="F55" s="79">
        <v>0</v>
      </c>
      <c r="G55" s="79">
        <v>0</v>
      </c>
      <c r="H55" s="78">
        <v>0</v>
      </c>
      <c r="I55" s="78">
        <v>0</v>
      </c>
      <c r="J55" s="80">
        <v>0</v>
      </c>
      <c r="K55" s="77">
        <f t="shared" si="12"/>
        <v>5223692</v>
      </c>
      <c r="M55" s="115"/>
      <c r="Q55" s="115"/>
    </row>
    <row r="56" spans="1:17" s="10" customFormat="1" ht="31.5" x14ac:dyDescent="0.25">
      <c r="A56" s="13">
        <v>2010400</v>
      </c>
      <c r="B56" s="14" t="s">
        <v>52</v>
      </c>
      <c r="C56" s="77">
        <v>0</v>
      </c>
      <c r="D56" s="77">
        <v>0</v>
      </c>
      <c r="E56" s="79">
        <v>0</v>
      </c>
      <c r="F56" s="79">
        <v>0</v>
      </c>
      <c r="G56" s="79">
        <v>0</v>
      </c>
      <c r="H56" s="78">
        <v>0</v>
      </c>
      <c r="I56" s="78">
        <v>0</v>
      </c>
      <c r="J56" s="80">
        <v>0</v>
      </c>
      <c r="K56" s="77">
        <f t="shared" si="12"/>
        <v>0</v>
      </c>
      <c r="M56" s="115"/>
      <c r="Q56" s="115"/>
    </row>
    <row r="57" spans="1:17" s="10" customFormat="1" ht="31.5" x14ac:dyDescent="0.25">
      <c r="A57" s="13">
        <v>2010500</v>
      </c>
      <c r="B57" s="14" t="s">
        <v>53</v>
      </c>
      <c r="C57" s="79">
        <v>4980</v>
      </c>
      <c r="D57" s="79">
        <v>0</v>
      </c>
      <c r="E57" s="79">
        <v>5838</v>
      </c>
      <c r="F57" s="79">
        <v>1730</v>
      </c>
      <c r="G57" s="79">
        <v>0</v>
      </c>
      <c r="H57" s="78">
        <v>5550</v>
      </c>
      <c r="I57" s="78">
        <v>5666</v>
      </c>
      <c r="J57" s="80">
        <v>0</v>
      </c>
      <c r="K57" s="77">
        <f t="shared" si="12"/>
        <v>23764</v>
      </c>
      <c r="M57" s="115"/>
      <c r="Q57" s="115"/>
    </row>
    <row r="58" spans="1:17" s="10" customFormat="1" ht="31.5" x14ac:dyDescent="0.25">
      <c r="A58" s="13">
        <v>2010900</v>
      </c>
      <c r="B58" s="14" t="s">
        <v>54</v>
      </c>
      <c r="C58" s="79">
        <v>3984257</v>
      </c>
      <c r="D58" s="79">
        <v>0</v>
      </c>
      <c r="E58" s="79">
        <v>1150850</v>
      </c>
      <c r="F58" s="79">
        <v>42560</v>
      </c>
      <c r="G58" s="79">
        <v>233695</v>
      </c>
      <c r="H58" s="78">
        <v>66500</v>
      </c>
      <c r="I58" s="79">
        <v>56845</v>
      </c>
      <c r="J58" s="84">
        <v>332500</v>
      </c>
      <c r="K58" s="77">
        <f t="shared" si="12"/>
        <v>5867207</v>
      </c>
      <c r="M58" s="115"/>
      <c r="Q58" s="115"/>
    </row>
    <row r="59" spans="1:17" s="10" customFormat="1" ht="21.75" customHeight="1" x14ac:dyDescent="0.25">
      <c r="A59" s="13">
        <v>2011000</v>
      </c>
      <c r="B59" s="14" t="s">
        <v>55</v>
      </c>
      <c r="C59" s="79">
        <v>10000000</v>
      </c>
      <c r="D59" s="79">
        <v>0</v>
      </c>
      <c r="E59" s="78">
        <v>0</v>
      </c>
      <c r="F59" s="78">
        <v>0</v>
      </c>
      <c r="G59" s="78">
        <v>0</v>
      </c>
      <c r="H59" s="94">
        <v>0</v>
      </c>
      <c r="I59" s="78">
        <v>0</v>
      </c>
      <c r="J59" s="80">
        <v>0</v>
      </c>
      <c r="K59" s="77">
        <f t="shared" si="12"/>
        <v>10000000</v>
      </c>
      <c r="M59" s="115"/>
      <c r="Q59" s="115"/>
    </row>
    <row r="60" spans="1:17" s="10" customFormat="1" ht="9.9499999999999993" customHeight="1" x14ac:dyDescent="0.25">
      <c r="A60" s="13"/>
      <c r="B60" s="14"/>
      <c r="C60" s="78"/>
      <c r="D60" s="78"/>
      <c r="E60" s="78"/>
      <c r="F60" s="78"/>
      <c r="G60" s="78"/>
      <c r="H60" s="78"/>
      <c r="I60" s="78"/>
      <c r="J60" s="80"/>
      <c r="K60" s="79">
        <f t="shared" si="12"/>
        <v>0</v>
      </c>
      <c r="M60" s="115"/>
      <c r="Q60" s="115"/>
    </row>
    <row r="61" spans="1:17" s="10" customFormat="1" ht="33" customHeight="1" x14ac:dyDescent="0.25">
      <c r="A61" s="13">
        <v>2020000</v>
      </c>
      <c r="B61" s="14" t="s">
        <v>56</v>
      </c>
      <c r="C61" s="78">
        <f>3208556+16873262+1160000</f>
        <v>21241818</v>
      </c>
      <c r="D61" s="78">
        <v>2209</v>
      </c>
      <c r="E61" s="79">
        <v>120364</v>
      </c>
      <c r="F61" s="78">
        <v>87020</v>
      </c>
      <c r="G61" s="78">
        <v>84050</v>
      </c>
      <c r="H61" s="78">
        <v>61843</v>
      </c>
      <c r="I61" s="78">
        <v>49888</v>
      </c>
      <c r="J61" s="80">
        <v>6614</v>
      </c>
      <c r="K61" s="77">
        <f t="shared" si="12"/>
        <v>21653806</v>
      </c>
      <c r="M61" s="115"/>
      <c r="Q61" s="115"/>
    </row>
    <row r="62" spans="1:17" s="10" customFormat="1" ht="31.7" customHeight="1" x14ac:dyDescent="0.25">
      <c r="A62" s="15">
        <v>2020100</v>
      </c>
      <c r="B62" s="16" t="s">
        <v>57</v>
      </c>
      <c r="C62" s="81">
        <f>1500000+1160000</f>
        <v>2660000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95">
        <v>0</v>
      </c>
      <c r="K62" s="83">
        <f t="shared" si="12"/>
        <v>2660000</v>
      </c>
      <c r="M62" s="115"/>
      <c r="Q62" s="115"/>
    </row>
    <row r="63" spans="1:17" s="10" customFormat="1" ht="9" customHeight="1" x14ac:dyDescent="0.25">
      <c r="A63" s="15"/>
      <c r="B63" s="16"/>
      <c r="C63" s="86"/>
      <c r="D63" s="86"/>
      <c r="E63" s="86"/>
      <c r="F63" s="86"/>
      <c r="G63" s="86"/>
      <c r="H63" s="86"/>
      <c r="I63" s="86"/>
      <c r="J63" s="87"/>
      <c r="K63" s="77">
        <f t="shared" si="12"/>
        <v>0</v>
      </c>
      <c r="M63" s="115"/>
      <c r="Q63" s="115"/>
    </row>
    <row r="64" spans="1:17" s="10" customFormat="1" ht="15.75" x14ac:dyDescent="0.25">
      <c r="A64" s="22">
        <v>2060000</v>
      </c>
      <c r="B64" s="14" t="s">
        <v>58</v>
      </c>
      <c r="C64" s="78">
        <v>3423125</v>
      </c>
      <c r="D64" s="78">
        <v>44212</v>
      </c>
      <c r="E64" s="78">
        <v>772541</v>
      </c>
      <c r="F64" s="78">
        <v>674264</v>
      </c>
      <c r="G64" s="78">
        <v>462230</v>
      </c>
      <c r="H64" s="78">
        <v>492210</v>
      </c>
      <c r="I64" s="78">
        <v>240584</v>
      </c>
      <c r="J64" s="80">
        <v>200138</v>
      </c>
      <c r="K64" s="77">
        <f t="shared" si="12"/>
        <v>6309304</v>
      </c>
      <c r="M64" s="115"/>
      <c r="Q64" s="115"/>
    </row>
    <row r="65" spans="1:17" s="10" customFormat="1" ht="15" customHeight="1" x14ac:dyDescent="0.25">
      <c r="A65" s="23"/>
      <c r="B65" s="16"/>
      <c r="C65" s="86"/>
      <c r="D65" s="86"/>
      <c r="E65" s="86"/>
      <c r="F65" s="86"/>
      <c r="G65" s="86"/>
      <c r="H65" s="86"/>
      <c r="I65" s="86"/>
      <c r="J65" s="87"/>
      <c r="K65" s="77"/>
      <c r="M65" s="115"/>
      <c r="Q65" s="115"/>
    </row>
    <row r="66" spans="1:17" s="10" customFormat="1" ht="15.75" x14ac:dyDescent="0.25">
      <c r="A66" s="22">
        <v>2070000</v>
      </c>
      <c r="B66" s="14" t="s">
        <v>59</v>
      </c>
      <c r="C66" s="78">
        <v>9956894</v>
      </c>
      <c r="D66" s="78">
        <v>2642</v>
      </c>
      <c r="E66" s="78">
        <v>4252157</v>
      </c>
      <c r="F66" s="78">
        <v>1837257</v>
      </c>
      <c r="G66" s="78">
        <v>952684</v>
      </c>
      <c r="H66" s="78">
        <v>881031</v>
      </c>
      <c r="I66" s="78">
        <v>698179</v>
      </c>
      <c r="J66" s="80">
        <v>514553</v>
      </c>
      <c r="K66" s="77">
        <f>SUM(C66+D66+E66+F66+G66+H66+I66+J66)</f>
        <v>19095397</v>
      </c>
      <c r="M66" s="115"/>
      <c r="Q66" s="115"/>
    </row>
    <row r="67" spans="1:17" s="10" customFormat="1" ht="4.5" customHeight="1" x14ac:dyDescent="0.25">
      <c r="A67" s="23"/>
      <c r="B67" s="16"/>
      <c r="C67" s="78"/>
      <c r="D67" s="86"/>
      <c r="E67" s="86"/>
      <c r="F67" s="86"/>
      <c r="G67" s="86"/>
      <c r="H67" s="86"/>
      <c r="I67" s="86"/>
      <c r="J67" s="87"/>
      <c r="K67" s="77"/>
      <c r="M67" s="115"/>
      <c r="Q67" s="115"/>
    </row>
    <row r="68" spans="1:17" s="10" customFormat="1" ht="20.25" customHeight="1" x14ac:dyDescent="0.25">
      <c r="A68" s="22">
        <v>2080000</v>
      </c>
      <c r="B68" s="14" t="s">
        <v>60</v>
      </c>
      <c r="C68" s="78">
        <v>416191</v>
      </c>
      <c r="D68" s="78">
        <v>0</v>
      </c>
      <c r="E68" s="78">
        <v>742545</v>
      </c>
      <c r="F68" s="78">
        <v>211859</v>
      </c>
      <c r="G68" s="78">
        <v>327398</v>
      </c>
      <c r="H68" s="78">
        <v>0</v>
      </c>
      <c r="I68" s="78">
        <v>0</v>
      </c>
      <c r="J68" s="80">
        <v>107052</v>
      </c>
      <c r="K68" s="77">
        <f>SUM(C68+D68+E68+F68+G68+H68+I68+J68)</f>
        <v>1805045</v>
      </c>
      <c r="M68" s="115"/>
      <c r="Q68" s="115"/>
    </row>
    <row r="69" spans="1:17" s="10" customFormat="1" ht="7.5" customHeight="1" x14ac:dyDescent="0.25">
      <c r="A69" s="23"/>
      <c r="B69" s="16"/>
      <c r="C69" s="86"/>
      <c r="D69" s="86"/>
      <c r="E69" s="86"/>
      <c r="F69" s="86"/>
      <c r="G69" s="86"/>
      <c r="H69" s="86"/>
      <c r="I69" s="86"/>
      <c r="J69" s="87"/>
      <c r="K69" s="77"/>
      <c r="M69" s="115"/>
      <c r="Q69" s="115"/>
    </row>
    <row r="70" spans="1:17" s="10" customFormat="1" ht="15.75" x14ac:dyDescent="0.25">
      <c r="A70" s="22">
        <v>2090000</v>
      </c>
      <c r="B70" s="14" t="s">
        <v>61</v>
      </c>
      <c r="C70" s="78">
        <v>0</v>
      </c>
      <c r="D70" s="78">
        <v>0</v>
      </c>
      <c r="E70" s="78">
        <v>0</v>
      </c>
      <c r="F70" s="78">
        <v>0</v>
      </c>
      <c r="G70" s="78">
        <v>0</v>
      </c>
      <c r="H70" s="78">
        <v>0</v>
      </c>
      <c r="I70" s="78">
        <v>0</v>
      </c>
      <c r="J70" s="80">
        <v>0</v>
      </c>
      <c r="K70" s="77">
        <f>SUM(C70+D70+E70+F70+G70+H70+I70+J70)</f>
        <v>0</v>
      </c>
      <c r="M70" s="115"/>
      <c r="Q70" s="115"/>
    </row>
    <row r="71" spans="1:17" s="10" customFormat="1" ht="4.5" customHeight="1" thickBot="1" x14ac:dyDescent="0.3">
      <c r="A71" s="24"/>
      <c r="B71" s="25"/>
      <c r="C71" s="96"/>
      <c r="D71" s="96"/>
      <c r="E71" s="96"/>
      <c r="F71" s="96"/>
      <c r="G71" s="96"/>
      <c r="H71" s="96"/>
      <c r="I71" s="96"/>
      <c r="J71" s="97"/>
      <c r="K71" s="98"/>
      <c r="M71" s="115"/>
      <c r="Q71" s="115"/>
    </row>
    <row r="72" spans="1:17" s="10" customFormat="1" ht="15" thickBot="1" x14ac:dyDescent="0.25">
      <c r="A72" s="26">
        <v>3000000</v>
      </c>
      <c r="B72" s="27" t="s">
        <v>62</v>
      </c>
      <c r="C72" s="99">
        <f>SUM(C73:C75)</f>
        <v>0</v>
      </c>
      <c r="D72" s="99">
        <f t="shared" ref="D72:J72" si="13">SUM(D73)</f>
        <v>0</v>
      </c>
      <c r="E72" s="99">
        <f t="shared" si="13"/>
        <v>0</v>
      </c>
      <c r="F72" s="99">
        <f t="shared" si="13"/>
        <v>0</v>
      </c>
      <c r="G72" s="99">
        <f t="shared" si="13"/>
        <v>0</v>
      </c>
      <c r="H72" s="99">
        <f t="shared" si="13"/>
        <v>0</v>
      </c>
      <c r="I72" s="99">
        <f t="shared" si="13"/>
        <v>0</v>
      </c>
      <c r="J72" s="100">
        <f t="shared" si="13"/>
        <v>0</v>
      </c>
      <c r="K72" s="101">
        <f>SUM(C72:J72)</f>
        <v>0</v>
      </c>
      <c r="M72" s="115"/>
      <c r="Q72" s="115"/>
    </row>
    <row r="73" spans="1:17" s="10" customFormat="1" ht="15" x14ac:dyDescent="0.25">
      <c r="A73" s="28">
        <v>3010000</v>
      </c>
      <c r="B73" s="29" t="s">
        <v>63</v>
      </c>
      <c r="C73" s="102"/>
      <c r="D73" s="102">
        <v>0</v>
      </c>
      <c r="E73" s="102">
        <v>0</v>
      </c>
      <c r="F73" s="102">
        <v>0</v>
      </c>
      <c r="G73" s="102">
        <v>0</v>
      </c>
      <c r="H73" s="102">
        <v>0</v>
      </c>
      <c r="I73" s="102">
        <v>0</v>
      </c>
      <c r="J73" s="103">
        <v>0</v>
      </c>
      <c r="K73" s="102">
        <f>SUM(C73:J73)</f>
        <v>0</v>
      </c>
      <c r="M73" s="115"/>
      <c r="Q73" s="115"/>
    </row>
    <row r="74" spans="1:17" s="10" customFormat="1" ht="30.75" thickBot="1" x14ac:dyDescent="0.3">
      <c r="A74" s="30" t="s">
        <v>64</v>
      </c>
      <c r="B74" s="29" t="s">
        <v>65</v>
      </c>
      <c r="C74" s="104"/>
      <c r="D74" s="104">
        <v>0</v>
      </c>
      <c r="E74" s="104">
        <v>0</v>
      </c>
      <c r="F74" s="105">
        <v>0</v>
      </c>
      <c r="G74" s="104">
        <v>0</v>
      </c>
      <c r="H74" s="104">
        <v>0</v>
      </c>
      <c r="I74" s="104">
        <v>0</v>
      </c>
      <c r="J74" s="106">
        <v>0</v>
      </c>
      <c r="K74" s="107">
        <f>SUM(C74:J74)</f>
        <v>0</v>
      </c>
      <c r="M74" s="115"/>
      <c r="Q74" s="115"/>
    </row>
    <row r="75" spans="1:17" s="10" customFormat="1" ht="16.5" thickBot="1" x14ac:dyDescent="0.3">
      <c r="A75" s="31"/>
      <c r="B75" s="32"/>
      <c r="C75" s="108"/>
      <c r="D75" s="108"/>
      <c r="E75" s="108"/>
      <c r="F75" s="108"/>
      <c r="G75" s="108"/>
      <c r="H75" s="108"/>
      <c r="I75" s="108"/>
      <c r="J75" s="109"/>
      <c r="K75" s="98"/>
      <c r="M75" s="115"/>
      <c r="Q75" s="115"/>
    </row>
    <row r="76" spans="1:17" s="10" customFormat="1" ht="16.5" thickBot="1" x14ac:dyDescent="0.3">
      <c r="A76" s="66">
        <v>4000000</v>
      </c>
      <c r="B76" s="70" t="s">
        <v>66</v>
      </c>
      <c r="C76" s="91">
        <f t="shared" ref="C76:J76" si="14">SUM(C77+C80+C82+C84+C86+C88+C90+C92)</f>
        <v>517567413</v>
      </c>
      <c r="D76" s="91">
        <f t="shared" si="14"/>
        <v>15257186</v>
      </c>
      <c r="E76" s="91">
        <f t="shared" si="14"/>
        <v>70162515</v>
      </c>
      <c r="F76" s="91">
        <f t="shared" si="14"/>
        <v>36855535</v>
      </c>
      <c r="G76" s="91">
        <f t="shared" si="14"/>
        <v>17866288</v>
      </c>
      <c r="H76" s="91">
        <f t="shared" si="14"/>
        <v>26902260</v>
      </c>
      <c r="I76" s="91">
        <f t="shared" si="14"/>
        <v>15268825</v>
      </c>
      <c r="J76" s="92">
        <f t="shared" si="14"/>
        <v>7814345</v>
      </c>
      <c r="K76" s="91">
        <f>SUM(K77+K80+K82+K84+K86+K88+K90+K92)</f>
        <v>707694367</v>
      </c>
      <c r="M76" s="115"/>
      <c r="Q76" s="115"/>
    </row>
    <row r="77" spans="1:17" s="10" customFormat="1" ht="15.75" x14ac:dyDescent="0.25">
      <c r="A77" s="33">
        <v>4010000</v>
      </c>
      <c r="B77" s="34" t="s">
        <v>67</v>
      </c>
      <c r="C77" s="78">
        <f>143394701-3492857</f>
        <v>139901844</v>
      </c>
      <c r="D77" s="78">
        <v>11602335</v>
      </c>
      <c r="E77" s="78">
        <v>16280783</v>
      </c>
      <c r="F77" s="78">
        <f>12754927-949142</f>
        <v>11805785</v>
      </c>
      <c r="G77" s="78">
        <v>7207997</v>
      </c>
      <c r="H77" s="78">
        <f>3581692-189405</f>
        <v>3392287</v>
      </c>
      <c r="I77" s="78">
        <v>1153466</v>
      </c>
      <c r="J77" s="80">
        <v>1330165</v>
      </c>
      <c r="K77" s="77">
        <f>SUM(C77+D77+E77+F77+G77+H77+I77+J77)</f>
        <v>192674662</v>
      </c>
      <c r="M77" s="115"/>
      <c r="Q77" s="115"/>
    </row>
    <row r="78" spans="1:17" s="10" customFormat="1" ht="15.75" x14ac:dyDescent="0.25">
      <c r="A78" s="23">
        <v>4010104</v>
      </c>
      <c r="B78" s="16" t="s">
        <v>68</v>
      </c>
      <c r="C78" s="110">
        <f>48703426</f>
        <v>48703426</v>
      </c>
      <c r="D78" s="110">
        <v>11294517</v>
      </c>
      <c r="E78" s="110">
        <v>8322603</v>
      </c>
      <c r="F78" s="110">
        <f>3596601-949142</f>
        <v>2647459</v>
      </c>
      <c r="G78" s="110">
        <v>1315474</v>
      </c>
      <c r="H78" s="110">
        <v>2335075</v>
      </c>
      <c r="I78" s="110">
        <v>780744</v>
      </c>
      <c r="J78" s="111">
        <v>480218</v>
      </c>
      <c r="K78" s="83">
        <f>SUM(C78+D78+E78+F78+G78+H78+I78+J78)</f>
        <v>75879516</v>
      </c>
      <c r="M78" s="115"/>
      <c r="Q78" s="115"/>
    </row>
    <row r="79" spans="1:17" s="10" customFormat="1" ht="15.75" x14ac:dyDescent="0.25">
      <c r="A79" s="23"/>
      <c r="B79" s="16"/>
      <c r="C79" s="86"/>
      <c r="D79" s="86"/>
      <c r="E79" s="86"/>
      <c r="F79" s="86"/>
      <c r="G79" s="86"/>
      <c r="H79" s="86"/>
      <c r="I79" s="86"/>
      <c r="J79" s="87"/>
      <c r="K79" s="77"/>
      <c r="M79" s="115"/>
      <c r="Q79" s="115"/>
    </row>
    <row r="80" spans="1:17" s="10" customFormat="1" ht="31.5" x14ac:dyDescent="0.25">
      <c r="A80" s="22">
        <v>4020100</v>
      </c>
      <c r="B80" s="14" t="s">
        <v>69</v>
      </c>
      <c r="C80" s="78">
        <v>2125141</v>
      </c>
      <c r="D80" s="78">
        <v>953228</v>
      </c>
      <c r="E80" s="78">
        <v>668637</v>
      </c>
      <c r="F80" s="78">
        <v>1195955</v>
      </c>
      <c r="G80" s="78">
        <v>317782</v>
      </c>
      <c r="H80" s="78">
        <v>872781</v>
      </c>
      <c r="I80" s="78">
        <v>280586</v>
      </c>
      <c r="J80" s="80">
        <v>164050</v>
      </c>
      <c r="K80" s="77">
        <f>SUM(C80+D80+E80+F80+G80+H80+I80+J80)</f>
        <v>6578160</v>
      </c>
      <c r="M80" s="115"/>
      <c r="Q80" s="115"/>
    </row>
    <row r="81" spans="1:17" s="10" customFormat="1" ht="9" customHeight="1" x14ac:dyDescent="0.25">
      <c r="A81" s="23"/>
      <c r="B81" s="16"/>
      <c r="C81" s="86"/>
      <c r="D81" s="86"/>
      <c r="E81" s="86"/>
      <c r="F81" s="86"/>
      <c r="G81" s="86"/>
      <c r="H81" s="86"/>
      <c r="I81" s="86"/>
      <c r="J81" s="87"/>
      <c r="K81" s="77"/>
      <c r="M81" s="115"/>
      <c r="Q81" s="115"/>
    </row>
    <row r="82" spans="1:17" s="17" customFormat="1" ht="15.75" x14ac:dyDescent="0.25">
      <c r="A82" s="22">
        <v>4040000</v>
      </c>
      <c r="B82" s="35" t="s">
        <v>70</v>
      </c>
      <c r="C82" s="78">
        <v>71696482</v>
      </c>
      <c r="D82" s="78">
        <v>0</v>
      </c>
      <c r="E82" s="78">
        <v>0</v>
      </c>
      <c r="F82" s="78">
        <v>0</v>
      </c>
      <c r="G82" s="78">
        <v>0</v>
      </c>
      <c r="H82" s="78">
        <v>0</v>
      </c>
      <c r="I82" s="78">
        <v>0</v>
      </c>
      <c r="J82" s="80">
        <v>0</v>
      </c>
      <c r="K82" s="77">
        <f>SUM(C82+D82+E82+F82+G82+H82+I82+J82)</f>
        <v>71696482</v>
      </c>
      <c r="M82" s="115"/>
      <c r="Q82" s="115"/>
    </row>
    <row r="83" spans="1:17" s="17" customFormat="1" ht="15.75" x14ac:dyDescent="0.25">
      <c r="A83" s="22"/>
      <c r="B83" s="14"/>
      <c r="C83" s="78"/>
      <c r="D83" s="78"/>
      <c r="E83" s="78"/>
      <c r="F83" s="78"/>
      <c r="G83" s="78"/>
      <c r="H83" s="78"/>
      <c r="I83" s="78"/>
      <c r="J83" s="80"/>
      <c r="K83" s="77"/>
      <c r="M83" s="115"/>
      <c r="Q83" s="115"/>
    </row>
    <row r="84" spans="1:17" s="17" customFormat="1" ht="15.75" x14ac:dyDescent="0.25">
      <c r="A84" s="22">
        <v>4060000</v>
      </c>
      <c r="B84" s="35" t="s">
        <v>71</v>
      </c>
      <c r="C84" s="78">
        <f>0+20110000</f>
        <v>20110000</v>
      </c>
      <c r="D84" s="78">
        <v>0</v>
      </c>
      <c r="E84" s="78">
        <v>0</v>
      </c>
      <c r="F84" s="78">
        <v>0</v>
      </c>
      <c r="G84" s="78">
        <v>0</v>
      </c>
      <c r="H84" s="78">
        <v>0</v>
      </c>
      <c r="I84" s="78">
        <v>0</v>
      </c>
      <c r="J84" s="80">
        <v>0</v>
      </c>
      <c r="K84" s="77">
        <f>SUM(C84+D84+E84+F84+G84+H84+I84+J84)</f>
        <v>20110000</v>
      </c>
      <c r="M84" s="115"/>
      <c r="Q84" s="115"/>
    </row>
    <row r="85" spans="1:17" s="17" customFormat="1" ht="6" customHeight="1" x14ac:dyDescent="0.25">
      <c r="A85" s="22"/>
      <c r="B85" s="35"/>
      <c r="C85" s="78"/>
      <c r="D85" s="78"/>
      <c r="E85" s="78"/>
      <c r="F85" s="78"/>
      <c r="G85" s="78"/>
      <c r="H85" s="78"/>
      <c r="I85" s="78"/>
      <c r="J85" s="80"/>
      <c r="K85" s="77"/>
      <c r="M85" s="115"/>
      <c r="Q85" s="115"/>
    </row>
    <row r="86" spans="1:17" ht="75.75" customHeight="1" x14ac:dyDescent="0.25">
      <c r="A86" s="13">
        <v>4080000</v>
      </c>
      <c r="B86" s="14" t="s">
        <v>72</v>
      </c>
      <c r="C86" s="78">
        <v>527761</v>
      </c>
      <c r="D86" s="78">
        <v>0</v>
      </c>
      <c r="E86" s="78">
        <v>712229</v>
      </c>
      <c r="F86" s="78">
        <v>10228812</v>
      </c>
      <c r="G86" s="78">
        <v>5150765</v>
      </c>
      <c r="H86" s="78">
        <v>13476736</v>
      </c>
      <c r="I86" s="78">
        <v>12438043</v>
      </c>
      <c r="J86" s="80">
        <v>3119636</v>
      </c>
      <c r="K86" s="77">
        <f>SUM(C86+D86+E86+F86+G86+H86+I86+J86)</f>
        <v>45653982</v>
      </c>
      <c r="M86" s="115"/>
      <c r="Q86" s="115"/>
    </row>
    <row r="87" spans="1:17" ht="7.5" customHeight="1" x14ac:dyDescent="0.25">
      <c r="A87" s="24"/>
      <c r="B87" s="25"/>
      <c r="C87" s="78">
        <v>0</v>
      </c>
      <c r="D87" s="78"/>
      <c r="E87" s="78"/>
      <c r="F87" s="78"/>
      <c r="G87" s="78"/>
      <c r="H87" s="78"/>
      <c r="I87" s="78"/>
      <c r="J87" s="80"/>
      <c r="K87" s="79"/>
      <c r="M87" s="115"/>
      <c r="Q87" s="115"/>
    </row>
    <row r="88" spans="1:17" ht="15.75" x14ac:dyDescent="0.25">
      <c r="A88" s="22">
        <v>4100000</v>
      </c>
      <c r="B88" s="14" t="s">
        <v>73</v>
      </c>
      <c r="C88" s="78">
        <f>227221497+12370228+10501319</f>
        <v>250093044</v>
      </c>
      <c r="D88" s="78">
        <v>2701623</v>
      </c>
      <c r="E88" s="78">
        <f>42498980+2209990+1876103</f>
        <v>46585073</v>
      </c>
      <c r="F88" s="78">
        <f>11896013+382029+324311</f>
        <v>12602353</v>
      </c>
      <c r="G88" s="78">
        <f>4395290+175540+149020</f>
        <v>4719850</v>
      </c>
      <c r="H88" s="78">
        <f>7662173+331057+281039</f>
        <v>8274269</v>
      </c>
      <c r="I88" s="78">
        <f>1396730</f>
        <v>1396730</v>
      </c>
      <c r="J88" s="80">
        <f>2679325+115156+97758</f>
        <v>2892239</v>
      </c>
      <c r="K88" s="77">
        <f>SUM(C88+D88+E88+F88+G88+H88+I88+J88)</f>
        <v>329265181</v>
      </c>
      <c r="M88" s="115"/>
      <c r="Q88" s="115"/>
    </row>
    <row r="89" spans="1:17" ht="6" customHeight="1" x14ac:dyDescent="0.25">
      <c r="A89" s="31"/>
      <c r="B89" s="32"/>
      <c r="C89" s="108"/>
      <c r="D89" s="108"/>
      <c r="E89" s="108"/>
      <c r="F89" s="108"/>
      <c r="G89" s="108"/>
      <c r="H89" s="108"/>
      <c r="I89" s="108"/>
      <c r="J89" s="109"/>
      <c r="K89" s="77">
        <v>0</v>
      </c>
      <c r="M89" s="115"/>
      <c r="Q89" s="115"/>
    </row>
    <row r="90" spans="1:17" ht="15.75" x14ac:dyDescent="0.25">
      <c r="A90" s="36">
        <v>4110000</v>
      </c>
      <c r="B90" s="37" t="s">
        <v>74</v>
      </c>
      <c r="C90" s="78">
        <v>21206479</v>
      </c>
      <c r="D90" s="78">
        <v>0</v>
      </c>
      <c r="E90" s="78">
        <v>3788621</v>
      </c>
      <c r="F90" s="78">
        <v>654918</v>
      </c>
      <c r="G90" s="78">
        <v>300932</v>
      </c>
      <c r="H90" s="78">
        <v>567536</v>
      </c>
      <c r="I90" s="78">
        <v>0</v>
      </c>
      <c r="J90" s="112">
        <v>197414</v>
      </c>
      <c r="K90" s="77">
        <f>SUM(C90+D90+E90+F90+G90+H90+I90+J90)</f>
        <v>26715900</v>
      </c>
      <c r="M90" s="115"/>
      <c r="Q90" s="115"/>
    </row>
    <row r="91" spans="1:17" ht="6" customHeight="1" x14ac:dyDescent="0.25">
      <c r="A91" s="38"/>
      <c r="B91" s="39"/>
      <c r="C91" s="78"/>
      <c r="D91" s="78"/>
      <c r="E91" s="78"/>
      <c r="F91" s="78"/>
      <c r="G91" s="78"/>
      <c r="H91" s="78"/>
      <c r="I91" s="78"/>
      <c r="J91" s="80"/>
      <c r="K91" s="77"/>
      <c r="M91" s="115"/>
      <c r="Q91" s="115"/>
    </row>
    <row r="92" spans="1:17" ht="15.75" x14ac:dyDescent="0.25">
      <c r="A92" s="36">
        <v>4120000</v>
      </c>
      <c r="B92" s="37" t="s">
        <v>75</v>
      </c>
      <c r="C92" s="108">
        <v>11906662</v>
      </c>
      <c r="D92" s="108">
        <v>0</v>
      </c>
      <c r="E92" s="108">
        <v>2127172</v>
      </c>
      <c r="F92" s="108">
        <v>367712</v>
      </c>
      <c r="G92" s="108">
        <v>168962</v>
      </c>
      <c r="H92" s="108">
        <v>318651</v>
      </c>
      <c r="I92" s="108">
        <v>0</v>
      </c>
      <c r="J92" s="109">
        <v>110841</v>
      </c>
      <c r="K92" s="77">
        <f>SUM(C92:J92)</f>
        <v>15000000</v>
      </c>
      <c r="M92" s="115"/>
      <c r="Q92" s="115"/>
    </row>
    <row r="93" spans="1:17" ht="6.75" customHeight="1" thickBot="1" x14ac:dyDescent="0.3">
      <c r="A93" s="38"/>
      <c r="B93" s="39"/>
      <c r="C93" s="78"/>
      <c r="D93" s="78"/>
      <c r="E93" s="78"/>
      <c r="F93" s="78"/>
      <c r="G93" s="78"/>
      <c r="H93" s="78"/>
      <c r="I93" s="78"/>
      <c r="J93" s="112"/>
      <c r="K93" s="77"/>
      <c r="M93" s="115"/>
      <c r="Q93" s="115"/>
    </row>
    <row r="94" spans="1:17" ht="32.25" thickBot="1" x14ac:dyDescent="0.3">
      <c r="A94" s="66">
        <v>5000000</v>
      </c>
      <c r="B94" s="67" t="s">
        <v>76</v>
      </c>
      <c r="C94" s="91">
        <f>134924672+303433+7749506</f>
        <v>142977611</v>
      </c>
      <c r="D94" s="91">
        <v>6691397</v>
      </c>
      <c r="E94" s="91">
        <v>37419309</v>
      </c>
      <c r="F94" s="91">
        <f>18675514-163020</f>
        <v>18512494</v>
      </c>
      <c r="G94" s="91">
        <v>9425546</v>
      </c>
      <c r="H94" s="91">
        <v>6106262</v>
      </c>
      <c r="I94" s="91">
        <f>19297284+99587</f>
        <v>19396871</v>
      </c>
      <c r="J94" s="92">
        <f>3232098+300000</f>
        <v>3532098</v>
      </c>
      <c r="K94" s="73">
        <f>SUM(C94+D94+E94+F94+G94+H94+I94+J94)</f>
        <v>244061588</v>
      </c>
      <c r="M94" s="115"/>
      <c r="Q94" s="115"/>
    </row>
    <row r="95" spans="1:17" ht="16.5" thickBot="1" x14ac:dyDescent="0.3">
      <c r="A95" s="40"/>
      <c r="B95" s="41" t="s">
        <v>77</v>
      </c>
      <c r="C95" s="113">
        <f>SUM(C16+C52++C76+C94+C72)</f>
        <v>1391896536</v>
      </c>
      <c r="D95" s="113">
        <f t="shared" ref="D95:J95" si="15">SUM(D16+D52++D76+D94)</f>
        <v>170220978</v>
      </c>
      <c r="E95" s="113">
        <f t="shared" si="15"/>
        <v>167982611</v>
      </c>
      <c r="F95" s="113">
        <f t="shared" si="15"/>
        <v>97036209</v>
      </c>
      <c r="G95" s="113">
        <f t="shared" si="15"/>
        <v>44839889</v>
      </c>
      <c r="H95" s="113">
        <f t="shared" si="15"/>
        <v>48000786</v>
      </c>
      <c r="I95" s="113">
        <f t="shared" si="15"/>
        <v>41837530</v>
      </c>
      <c r="J95" s="114">
        <f t="shared" si="15"/>
        <v>16386839</v>
      </c>
      <c r="K95" s="113">
        <f>SUM(K16+K52++K76+K94+K72)</f>
        <v>1978201378</v>
      </c>
      <c r="M95" s="115"/>
      <c r="Q95" s="115"/>
    </row>
    <row r="96" spans="1:17" ht="12.75" customHeight="1" x14ac:dyDescent="0.2">
      <c r="C96" s="43"/>
      <c r="D96" s="43"/>
      <c r="E96" s="44"/>
      <c r="F96" s="44"/>
      <c r="G96" s="44"/>
      <c r="H96" s="44"/>
      <c r="I96" s="44"/>
      <c r="J96" s="44"/>
      <c r="K96" s="44"/>
    </row>
    <row r="97" spans="1:11" ht="12.75" customHeight="1" x14ac:dyDescent="0.2">
      <c r="C97" s="45"/>
      <c r="D97" s="45"/>
      <c r="E97" s="45"/>
      <c r="F97" s="45"/>
      <c r="G97" s="45"/>
      <c r="H97" s="45"/>
      <c r="I97" s="45"/>
      <c r="J97" s="45"/>
      <c r="K97" s="45"/>
    </row>
    <row r="98" spans="1:11" ht="12.75" customHeight="1" x14ac:dyDescent="0.2">
      <c r="C98" s="45"/>
      <c r="D98" s="45"/>
      <c r="E98" s="45"/>
      <c r="F98" s="45"/>
      <c r="G98" s="45"/>
      <c r="H98" s="45"/>
      <c r="I98" s="45"/>
      <c r="J98" s="45"/>
      <c r="K98" s="45"/>
    </row>
    <row r="99" spans="1:11" ht="12.75" customHeight="1" x14ac:dyDescent="0.2">
      <c r="C99" s="46"/>
      <c r="D99" s="46"/>
      <c r="E99" s="47"/>
      <c r="F99" s="47"/>
      <c r="G99" s="47"/>
      <c r="H99" s="47"/>
      <c r="I99" s="47"/>
      <c r="J99" s="47"/>
      <c r="K99" s="48"/>
    </row>
    <row r="100" spans="1:11" ht="12.75" customHeight="1" x14ac:dyDescent="0.2">
      <c r="C100" s="46"/>
      <c r="D100" s="46"/>
      <c r="E100" s="47"/>
      <c r="F100" s="47"/>
      <c r="G100" s="47"/>
      <c r="H100" s="47"/>
      <c r="I100" s="47"/>
      <c r="J100" s="47"/>
      <c r="K100" s="47"/>
    </row>
    <row r="101" spans="1:11" ht="12.75" customHeight="1" x14ac:dyDescent="0.2">
      <c r="C101" s="46"/>
      <c r="D101" s="46"/>
      <c r="E101" s="47"/>
      <c r="F101" s="47"/>
      <c r="G101" s="47"/>
      <c r="H101" s="47"/>
      <c r="I101" s="47"/>
      <c r="J101" s="47"/>
      <c r="K101" s="47"/>
    </row>
    <row r="102" spans="1:11" ht="12.75" customHeight="1" x14ac:dyDescent="0.2">
      <c r="B102" s="49"/>
      <c r="C102" s="50"/>
      <c r="D102" s="50"/>
      <c r="E102" s="51"/>
      <c r="F102" s="51"/>
      <c r="G102" s="51"/>
      <c r="H102" s="51"/>
      <c r="I102" s="51"/>
      <c r="J102" s="51"/>
      <c r="K102" s="51"/>
    </row>
    <row r="103" spans="1:11" ht="12.75" customHeight="1" x14ac:dyDescent="0.2">
      <c r="B103" s="49"/>
      <c r="C103" s="50"/>
      <c r="D103" s="50"/>
      <c r="E103" s="52"/>
      <c r="F103" s="52"/>
      <c r="G103" s="52"/>
      <c r="H103" s="52"/>
      <c r="I103" s="52"/>
      <c r="J103" s="52"/>
      <c r="K103" s="52"/>
    </row>
    <row r="104" spans="1:11" ht="12.75" customHeight="1" x14ac:dyDescent="0.2">
      <c r="B104" s="49"/>
      <c r="C104" s="50"/>
      <c r="D104" s="50"/>
      <c r="E104" s="52"/>
      <c r="F104" s="52"/>
      <c r="G104" s="52"/>
      <c r="H104" s="52"/>
      <c r="I104" s="52"/>
      <c r="J104" s="52"/>
      <c r="K104" s="52"/>
    </row>
    <row r="105" spans="1:11" ht="12.75" customHeight="1" x14ac:dyDescent="0.2">
      <c r="B105" s="49"/>
      <c r="C105" s="50"/>
      <c r="D105" s="50"/>
      <c r="E105" s="52"/>
      <c r="F105" s="52"/>
      <c r="G105" s="52"/>
      <c r="H105" s="52"/>
      <c r="I105" s="52"/>
      <c r="J105" s="52"/>
      <c r="K105" s="52"/>
    </row>
    <row r="106" spans="1:11" ht="12.75" customHeight="1" x14ac:dyDescent="0.2">
      <c r="C106" s="46"/>
      <c r="D106" s="46"/>
      <c r="E106" s="47"/>
      <c r="F106" s="47"/>
      <c r="G106" s="47"/>
      <c r="H106" s="47"/>
      <c r="I106" s="47"/>
      <c r="J106" s="47"/>
      <c r="K106" s="47"/>
    </row>
    <row r="107" spans="1:11" ht="12.75" customHeight="1" x14ac:dyDescent="0.2">
      <c r="C107" s="46"/>
      <c r="D107" s="46"/>
      <c r="E107" s="47"/>
      <c r="F107" s="47"/>
      <c r="G107" s="47"/>
      <c r="H107" s="47"/>
      <c r="I107" s="47"/>
      <c r="J107" s="47"/>
      <c r="K107" s="47"/>
    </row>
    <row r="108" spans="1:11" ht="12.75" customHeight="1" x14ac:dyDescent="0.2">
      <c r="C108" s="46"/>
      <c r="D108" s="46"/>
      <c r="E108" s="47"/>
      <c r="F108" s="47"/>
      <c r="G108" s="47"/>
      <c r="H108" s="47"/>
      <c r="I108" s="47"/>
      <c r="J108" s="47"/>
      <c r="K108" s="47"/>
    </row>
    <row r="109" spans="1:11" ht="12.75" customHeight="1" x14ac:dyDescent="0.2">
      <c r="C109" s="46"/>
      <c r="D109" s="46"/>
      <c r="E109" s="47"/>
      <c r="F109" s="47"/>
      <c r="G109" s="47"/>
      <c r="H109" s="47"/>
      <c r="I109" s="47"/>
      <c r="J109" s="47"/>
      <c r="K109" s="47"/>
    </row>
    <row r="110" spans="1:11" ht="12.75" customHeight="1" x14ac:dyDescent="0.2">
      <c r="C110" s="46"/>
      <c r="D110" s="46"/>
      <c r="E110" s="47"/>
      <c r="F110" s="47"/>
      <c r="G110" s="47"/>
      <c r="H110" s="47"/>
      <c r="I110" s="47"/>
      <c r="J110" s="47"/>
      <c r="K110" s="47"/>
    </row>
    <row r="111" spans="1:11" ht="12.75" customHeight="1" x14ac:dyDescent="0.2">
      <c r="A111" s="53"/>
      <c r="B111" s="49"/>
      <c r="C111" s="50"/>
      <c r="D111" s="50"/>
      <c r="E111" s="52"/>
      <c r="F111" s="52"/>
      <c r="G111" s="52"/>
      <c r="H111" s="52"/>
      <c r="I111" s="52"/>
      <c r="J111" s="52"/>
      <c r="K111" s="52"/>
    </row>
    <row r="112" spans="1:11" ht="12.75" customHeight="1" x14ac:dyDescent="0.2">
      <c r="B112" s="49"/>
      <c r="C112" s="50"/>
      <c r="D112" s="50"/>
      <c r="E112" s="52"/>
      <c r="F112" s="52"/>
      <c r="G112" s="52"/>
      <c r="H112" s="52"/>
      <c r="I112" s="52"/>
      <c r="J112" s="52"/>
      <c r="K112" s="52"/>
    </row>
    <row r="113" spans="2:11" ht="12.75" customHeight="1" x14ac:dyDescent="0.2">
      <c r="B113" s="49"/>
      <c r="C113" s="50"/>
      <c r="D113" s="50"/>
      <c r="E113" s="54"/>
      <c r="F113" s="54"/>
      <c r="G113" s="54"/>
      <c r="H113" s="54"/>
      <c r="I113" s="54"/>
      <c r="J113" s="54"/>
      <c r="K113" s="54"/>
    </row>
    <row r="114" spans="2:11" ht="12.75" customHeight="1" x14ac:dyDescent="0.2">
      <c r="C114" s="46"/>
      <c r="D114" s="46"/>
      <c r="E114" s="47"/>
      <c r="F114" s="47"/>
      <c r="G114" s="47"/>
      <c r="H114" s="47"/>
      <c r="I114" s="47"/>
      <c r="J114" s="47"/>
      <c r="K114" s="47"/>
    </row>
    <row r="115" spans="2:11" ht="12.75" customHeight="1" x14ac:dyDescent="0.2">
      <c r="C115" s="46"/>
      <c r="D115" s="46"/>
      <c r="E115" s="47"/>
      <c r="F115" s="47"/>
      <c r="G115" s="47"/>
      <c r="H115" s="47"/>
      <c r="I115" s="47"/>
      <c r="J115" s="47"/>
      <c r="K115" s="47"/>
    </row>
    <row r="116" spans="2:11" ht="12.75" customHeight="1" x14ac:dyDescent="0.2">
      <c r="C116" s="46"/>
      <c r="D116" s="46"/>
      <c r="E116" s="47"/>
      <c r="F116" s="47"/>
      <c r="G116" s="47"/>
      <c r="H116" s="47"/>
      <c r="I116" s="47"/>
      <c r="J116" s="47"/>
      <c r="K116" s="47"/>
    </row>
    <row r="117" spans="2:11" ht="12.75" customHeight="1" x14ac:dyDescent="0.2">
      <c r="C117" s="46"/>
      <c r="D117" s="46"/>
      <c r="E117" s="47"/>
      <c r="F117" s="47"/>
      <c r="G117" s="47"/>
      <c r="H117" s="47"/>
      <c r="I117" s="47"/>
      <c r="J117" s="47"/>
      <c r="K117" s="47"/>
    </row>
    <row r="118" spans="2:11" ht="12.75" customHeight="1" x14ac:dyDescent="0.2">
      <c r="B118" s="49"/>
      <c r="C118" s="50"/>
      <c r="D118" s="50"/>
      <c r="E118" s="55"/>
      <c r="F118" s="55"/>
      <c r="G118" s="55"/>
      <c r="H118" s="55"/>
      <c r="I118" s="55"/>
      <c r="J118" s="55"/>
      <c r="K118" s="55"/>
    </row>
    <row r="119" spans="2:11" ht="12.75" customHeight="1" x14ac:dyDescent="0.2">
      <c r="B119" s="49"/>
      <c r="C119" s="50"/>
      <c r="D119" s="50"/>
      <c r="E119" s="55"/>
      <c r="F119" s="55"/>
      <c r="G119" s="55"/>
      <c r="H119" s="55"/>
      <c r="I119" s="55"/>
      <c r="J119" s="55"/>
      <c r="K119" s="55"/>
    </row>
    <row r="120" spans="2:11" ht="12.75" customHeight="1" x14ac:dyDescent="0.2">
      <c r="C120" s="46"/>
      <c r="D120" s="46"/>
      <c r="E120" s="47"/>
      <c r="F120" s="47"/>
      <c r="G120" s="47"/>
      <c r="H120" s="47"/>
      <c r="I120" s="47"/>
      <c r="J120" s="47"/>
      <c r="K120" s="47"/>
    </row>
    <row r="121" spans="2:11" ht="12.75" customHeight="1" x14ac:dyDescent="0.2">
      <c r="B121" s="56"/>
      <c r="C121" s="46"/>
      <c r="D121" s="46"/>
      <c r="E121" s="47"/>
      <c r="F121" s="47"/>
      <c r="G121" s="47"/>
      <c r="H121" s="47"/>
      <c r="I121" s="47"/>
      <c r="J121" s="47"/>
      <c r="K121" s="47"/>
    </row>
    <row r="122" spans="2:11" ht="12.75" customHeight="1" x14ac:dyDescent="0.2">
      <c r="B122" s="56"/>
      <c r="C122" s="46"/>
      <c r="D122" s="46"/>
      <c r="E122" s="47"/>
      <c r="F122" s="47"/>
      <c r="G122" s="47"/>
      <c r="H122" s="47"/>
      <c r="I122" s="47"/>
      <c r="J122" s="47"/>
      <c r="K122" s="47"/>
    </row>
    <row r="123" spans="2:11" ht="12.75" customHeight="1" x14ac:dyDescent="0.2">
      <c r="B123" s="56"/>
      <c r="C123" s="46"/>
      <c r="D123" s="46"/>
      <c r="E123" s="47"/>
      <c r="F123" s="47"/>
      <c r="G123" s="47"/>
      <c r="H123" s="47"/>
      <c r="I123" s="47"/>
      <c r="J123" s="47"/>
      <c r="K123" s="47"/>
    </row>
    <row r="124" spans="2:11" ht="12.75" customHeight="1" x14ac:dyDescent="0.2">
      <c r="B124" s="56"/>
      <c r="C124" s="46"/>
      <c r="D124" s="46"/>
      <c r="E124" s="47"/>
      <c r="F124" s="47"/>
      <c r="G124" s="47"/>
      <c r="H124" s="47"/>
      <c r="I124" s="47"/>
      <c r="J124" s="47"/>
      <c r="K124" s="47"/>
    </row>
    <row r="125" spans="2:11" ht="12.75" customHeight="1" x14ac:dyDescent="0.2">
      <c r="B125" s="49"/>
      <c r="C125" s="50"/>
      <c r="D125" s="50"/>
      <c r="E125" s="54"/>
      <c r="F125" s="54"/>
      <c r="G125" s="54"/>
      <c r="H125" s="54"/>
      <c r="I125" s="54"/>
      <c r="J125" s="54"/>
      <c r="K125" s="54"/>
    </row>
    <row r="126" spans="2:11" ht="12.75" customHeight="1" x14ac:dyDescent="0.2">
      <c r="B126" s="57"/>
      <c r="C126" s="50"/>
      <c r="D126" s="50"/>
      <c r="E126" s="51"/>
      <c r="F126" s="51"/>
      <c r="G126" s="51"/>
      <c r="H126" s="51"/>
      <c r="I126" s="51"/>
      <c r="J126" s="51"/>
      <c r="K126" s="51"/>
    </row>
    <row r="127" spans="2:11" ht="12.75" customHeight="1" x14ac:dyDescent="0.2">
      <c r="B127" s="58"/>
      <c r="C127" s="50"/>
      <c r="D127" s="50"/>
      <c r="E127" s="52"/>
      <c r="F127" s="52"/>
      <c r="G127" s="52"/>
      <c r="H127" s="52"/>
      <c r="I127" s="52"/>
      <c r="J127" s="52"/>
      <c r="K127" s="52"/>
    </row>
    <row r="128" spans="2:11" ht="12.75" customHeight="1" x14ac:dyDescent="0.2">
      <c r="B128" s="49"/>
      <c r="C128" s="50"/>
      <c r="D128" s="50"/>
      <c r="E128" s="52"/>
      <c r="F128" s="52"/>
      <c r="G128" s="52"/>
      <c r="H128" s="52"/>
      <c r="I128" s="52"/>
      <c r="J128" s="52"/>
      <c r="K128" s="52"/>
    </row>
    <row r="129" spans="1:11" ht="12.75" customHeight="1" x14ac:dyDescent="0.2">
      <c r="B129" s="49"/>
      <c r="C129" s="50"/>
      <c r="D129" s="50"/>
      <c r="E129" s="52"/>
      <c r="F129" s="52"/>
      <c r="G129" s="52"/>
      <c r="H129" s="52"/>
      <c r="I129" s="52"/>
      <c r="J129" s="52"/>
      <c r="K129" s="52"/>
    </row>
    <row r="130" spans="1:11" ht="12.75" customHeight="1" x14ac:dyDescent="0.2">
      <c r="B130" s="49"/>
      <c r="C130" s="50"/>
      <c r="D130" s="50"/>
      <c r="E130" s="52"/>
      <c r="F130" s="52"/>
      <c r="G130" s="52"/>
      <c r="H130" s="52"/>
      <c r="I130" s="52"/>
      <c r="J130" s="52"/>
      <c r="K130" s="52"/>
    </row>
    <row r="131" spans="1:11" ht="12.75" customHeight="1" x14ac:dyDescent="0.2">
      <c r="A131" s="53"/>
      <c r="B131" s="49"/>
      <c r="C131" s="50"/>
      <c r="D131" s="50"/>
      <c r="E131" s="52"/>
      <c r="F131" s="52"/>
      <c r="G131" s="52"/>
      <c r="H131" s="52"/>
      <c r="I131" s="52"/>
      <c r="J131" s="52"/>
      <c r="K131" s="52"/>
    </row>
    <row r="132" spans="1:11" ht="12.75" customHeight="1" x14ac:dyDescent="0.2">
      <c r="A132" s="53"/>
      <c r="C132" s="46"/>
      <c r="D132" s="46"/>
      <c r="E132" s="47"/>
      <c r="F132" s="47"/>
      <c r="G132" s="47"/>
      <c r="H132" s="47"/>
      <c r="I132" s="47"/>
      <c r="J132" s="47"/>
      <c r="K132" s="47"/>
    </row>
    <row r="133" spans="1:11" ht="12.75" customHeight="1" x14ac:dyDescent="0.2">
      <c r="C133" s="46"/>
      <c r="D133" s="46"/>
      <c r="E133" s="47"/>
      <c r="F133" s="47"/>
      <c r="G133" s="47"/>
      <c r="H133" s="47"/>
      <c r="I133" s="47"/>
      <c r="J133" s="47"/>
      <c r="K133" s="47"/>
    </row>
    <row r="134" spans="1:11" ht="12.75" customHeight="1" x14ac:dyDescent="0.2">
      <c r="C134" s="46"/>
      <c r="D134" s="46"/>
      <c r="E134" s="47"/>
      <c r="F134" s="47"/>
      <c r="G134" s="47"/>
      <c r="H134" s="47"/>
      <c r="I134" s="47"/>
      <c r="J134" s="47"/>
      <c r="K134" s="47"/>
    </row>
    <row r="135" spans="1:11" ht="12.75" customHeight="1" x14ac:dyDescent="0.2">
      <c r="C135" s="46"/>
      <c r="D135" s="46"/>
      <c r="E135" s="47"/>
      <c r="F135" s="47"/>
      <c r="G135" s="47"/>
      <c r="H135" s="47"/>
      <c r="I135" s="47"/>
      <c r="J135" s="47"/>
      <c r="K135" s="47"/>
    </row>
    <row r="136" spans="1:11" ht="12.75" customHeight="1" x14ac:dyDescent="0.2">
      <c r="C136" s="46"/>
      <c r="D136" s="46"/>
      <c r="E136" s="47"/>
      <c r="F136" s="47"/>
      <c r="G136" s="47"/>
      <c r="H136" s="47"/>
      <c r="I136" s="47"/>
      <c r="J136" s="47"/>
      <c r="K136" s="47"/>
    </row>
    <row r="137" spans="1:11" ht="12.75" customHeight="1" x14ac:dyDescent="0.2">
      <c r="C137" s="46"/>
      <c r="D137" s="46"/>
      <c r="E137" s="47"/>
      <c r="F137" s="47"/>
      <c r="G137" s="47"/>
      <c r="H137" s="47"/>
      <c r="I137" s="47"/>
      <c r="J137" s="47"/>
      <c r="K137" s="47"/>
    </row>
    <row r="138" spans="1:11" ht="12.75" customHeight="1" x14ac:dyDescent="0.2">
      <c r="C138" s="46"/>
      <c r="D138" s="46"/>
      <c r="E138" s="47"/>
      <c r="F138" s="47"/>
      <c r="G138" s="47"/>
      <c r="H138" s="47"/>
      <c r="I138" s="47"/>
      <c r="J138" s="47"/>
      <c r="K138" s="47"/>
    </row>
    <row r="139" spans="1:11" ht="12.75" customHeight="1" x14ac:dyDescent="0.2">
      <c r="C139" s="46"/>
      <c r="D139" s="46"/>
      <c r="E139" s="47"/>
      <c r="F139" s="47"/>
      <c r="G139" s="47"/>
      <c r="H139" s="47"/>
      <c r="I139" s="47"/>
      <c r="J139" s="47"/>
      <c r="K139" s="47"/>
    </row>
    <row r="140" spans="1:11" ht="12.75" customHeight="1" x14ac:dyDescent="0.2">
      <c r="C140" s="46"/>
      <c r="D140" s="46"/>
      <c r="E140" s="47"/>
      <c r="F140" s="47"/>
      <c r="G140" s="47"/>
      <c r="H140" s="47"/>
      <c r="I140" s="47"/>
      <c r="J140" s="47"/>
      <c r="K140" s="47"/>
    </row>
    <row r="141" spans="1:11" ht="12.75" customHeight="1" x14ac:dyDescent="0.2">
      <c r="A141" s="53"/>
      <c r="B141" s="49"/>
      <c r="C141" s="50"/>
      <c r="D141" s="50"/>
      <c r="E141" s="52"/>
      <c r="F141" s="52"/>
      <c r="G141" s="52"/>
      <c r="H141" s="52"/>
      <c r="I141" s="52"/>
      <c r="J141" s="52"/>
      <c r="K141" s="52"/>
    </row>
    <row r="142" spans="1:11" ht="12.75" customHeight="1" x14ac:dyDescent="0.2">
      <c r="A142" s="53"/>
      <c r="B142" s="49"/>
      <c r="C142" s="50"/>
      <c r="D142" s="50"/>
      <c r="E142" s="52"/>
      <c r="F142" s="52"/>
      <c r="G142" s="52"/>
      <c r="H142" s="52"/>
      <c r="I142" s="52"/>
      <c r="J142" s="52"/>
      <c r="K142" s="52"/>
    </row>
    <row r="143" spans="1:11" ht="12.75" customHeight="1" x14ac:dyDescent="0.2">
      <c r="C143" s="46"/>
      <c r="D143" s="46"/>
      <c r="E143" s="47"/>
      <c r="F143" s="47"/>
      <c r="G143" s="47"/>
      <c r="H143" s="47"/>
      <c r="I143" s="47"/>
      <c r="J143" s="47"/>
      <c r="K143" s="47"/>
    </row>
    <row r="144" spans="1:11" ht="12.75" customHeight="1" x14ac:dyDescent="0.2">
      <c r="C144" s="46"/>
      <c r="D144" s="46"/>
      <c r="E144" s="47"/>
      <c r="F144" s="47"/>
      <c r="G144" s="47"/>
      <c r="H144" s="47"/>
      <c r="I144" s="47"/>
      <c r="J144" s="47"/>
      <c r="K144" s="47"/>
    </row>
    <row r="145" spans="1:11" ht="12.75" customHeight="1" x14ac:dyDescent="0.2">
      <c r="C145" s="46"/>
      <c r="D145" s="46"/>
      <c r="E145" s="47"/>
      <c r="F145" s="47"/>
      <c r="G145" s="47"/>
      <c r="H145" s="47"/>
      <c r="I145" s="47"/>
      <c r="J145" s="47"/>
      <c r="K145" s="47"/>
    </row>
    <row r="146" spans="1:11" ht="12.75" customHeight="1" x14ac:dyDescent="0.2">
      <c r="A146" s="53"/>
      <c r="B146" s="49"/>
      <c r="C146" s="50"/>
      <c r="D146" s="50"/>
      <c r="E146" s="52"/>
      <c r="F146" s="52"/>
      <c r="G146" s="52"/>
      <c r="H146" s="52"/>
      <c r="I146" s="52"/>
      <c r="J146" s="52"/>
      <c r="K146" s="52"/>
    </row>
    <row r="147" spans="1:11" ht="12.75" customHeight="1" x14ac:dyDescent="0.2">
      <c r="A147" s="53"/>
      <c r="B147" s="49"/>
      <c r="C147" s="50"/>
      <c r="D147" s="50"/>
      <c r="E147" s="52"/>
      <c r="F147" s="52"/>
      <c r="G147" s="52"/>
      <c r="H147" s="52"/>
      <c r="I147" s="52"/>
      <c r="J147" s="52"/>
      <c r="K147" s="52"/>
    </row>
    <row r="148" spans="1:11" ht="12.75" customHeight="1" x14ac:dyDescent="0.2">
      <c r="A148" s="53"/>
      <c r="B148" s="49"/>
      <c r="C148" s="50"/>
      <c r="D148" s="50"/>
      <c r="E148" s="52"/>
      <c r="F148" s="52"/>
      <c r="G148" s="52"/>
      <c r="H148" s="52"/>
      <c r="I148" s="52"/>
      <c r="J148" s="52"/>
      <c r="K148" s="52"/>
    </row>
    <row r="149" spans="1:11" ht="12.75" customHeight="1" x14ac:dyDescent="0.2">
      <c r="A149" s="53"/>
      <c r="B149" s="49"/>
      <c r="C149" s="50"/>
      <c r="D149" s="50"/>
      <c r="E149" s="52"/>
      <c r="F149" s="52"/>
      <c r="G149" s="52"/>
      <c r="H149" s="52"/>
      <c r="I149" s="52"/>
      <c r="J149" s="52"/>
      <c r="K149" s="52"/>
    </row>
    <row r="150" spans="1:11" ht="12.75" customHeight="1" x14ac:dyDescent="0.2">
      <c r="B150" s="49"/>
      <c r="C150" s="50"/>
      <c r="D150" s="50"/>
      <c r="E150" s="52"/>
      <c r="F150" s="52"/>
      <c r="G150" s="52"/>
      <c r="H150" s="52"/>
      <c r="I150" s="52"/>
      <c r="J150" s="52"/>
      <c r="K150" s="52"/>
    </row>
    <row r="151" spans="1:11" ht="12.75" customHeight="1" x14ac:dyDescent="0.2">
      <c r="C151" s="46"/>
      <c r="D151" s="46"/>
      <c r="E151" s="47"/>
      <c r="F151" s="47"/>
      <c r="G151" s="47"/>
      <c r="H151" s="47"/>
      <c r="I151" s="47"/>
      <c r="J151" s="47"/>
      <c r="K151" s="47"/>
    </row>
    <row r="152" spans="1:11" ht="12.75" customHeight="1" x14ac:dyDescent="0.2">
      <c r="A152" s="53"/>
      <c r="B152" s="49"/>
      <c r="C152" s="50"/>
      <c r="D152" s="50"/>
      <c r="E152" s="54"/>
      <c r="F152" s="54"/>
      <c r="G152" s="54"/>
      <c r="H152" s="54"/>
      <c r="I152" s="54"/>
      <c r="J152" s="54"/>
      <c r="K152" s="54"/>
    </row>
    <row r="153" spans="1:11" ht="12.75" customHeight="1" x14ac:dyDescent="0.2">
      <c r="C153" s="46"/>
      <c r="D153" s="46"/>
      <c r="E153" s="47"/>
      <c r="F153" s="47"/>
      <c r="G153" s="47"/>
      <c r="H153" s="47"/>
      <c r="I153" s="47"/>
      <c r="J153" s="47"/>
      <c r="K153" s="47"/>
    </row>
    <row r="154" spans="1:11" ht="12.75" customHeight="1" x14ac:dyDescent="0.2">
      <c r="C154" s="46"/>
      <c r="D154" s="46"/>
      <c r="E154" s="47"/>
      <c r="F154" s="47"/>
      <c r="G154" s="47"/>
      <c r="H154" s="47"/>
      <c r="I154" s="47"/>
      <c r="J154" s="47"/>
      <c r="K154" s="47"/>
    </row>
    <row r="155" spans="1:11" ht="12.75" customHeight="1" x14ac:dyDescent="0.2">
      <c r="C155" s="46"/>
      <c r="D155" s="46"/>
      <c r="E155" s="47"/>
      <c r="F155" s="47"/>
      <c r="G155" s="47"/>
      <c r="H155" s="47"/>
      <c r="I155" s="47"/>
      <c r="J155" s="47"/>
      <c r="K155" s="47"/>
    </row>
    <row r="156" spans="1:11" ht="12.75" customHeight="1" x14ac:dyDescent="0.2">
      <c r="C156" s="46"/>
      <c r="D156" s="46"/>
      <c r="E156" s="47"/>
      <c r="F156" s="47"/>
      <c r="G156" s="47"/>
      <c r="H156" s="47"/>
      <c r="I156" s="47"/>
      <c r="J156" s="47"/>
      <c r="K156" s="47"/>
    </row>
    <row r="157" spans="1:11" ht="12.75" customHeight="1" x14ac:dyDescent="0.2">
      <c r="C157" s="46"/>
      <c r="D157" s="46"/>
      <c r="E157" s="47"/>
      <c r="F157" s="47"/>
      <c r="G157" s="47"/>
      <c r="H157" s="47"/>
      <c r="I157" s="47"/>
      <c r="J157" s="47"/>
      <c r="K157" s="47"/>
    </row>
    <row r="158" spans="1:11" ht="12.75" customHeight="1" x14ac:dyDescent="0.2">
      <c r="C158" s="46"/>
      <c r="D158" s="46"/>
      <c r="E158" s="47"/>
      <c r="F158" s="47"/>
      <c r="G158" s="47"/>
      <c r="H158" s="47"/>
      <c r="I158" s="47"/>
      <c r="J158" s="47"/>
      <c r="K158" s="47"/>
    </row>
    <row r="159" spans="1:11" ht="12.75" customHeight="1" x14ac:dyDescent="0.2">
      <c r="C159" s="46"/>
      <c r="D159" s="46"/>
      <c r="E159" s="47"/>
      <c r="F159" s="47"/>
      <c r="G159" s="47"/>
      <c r="H159" s="47"/>
      <c r="I159" s="47"/>
      <c r="J159" s="47"/>
      <c r="K159" s="47"/>
    </row>
    <row r="160" spans="1:11" ht="12.75" customHeight="1" x14ac:dyDescent="0.2">
      <c r="C160" s="46"/>
      <c r="D160" s="46"/>
      <c r="E160" s="47"/>
      <c r="F160" s="47"/>
      <c r="G160" s="47"/>
      <c r="H160" s="47"/>
      <c r="I160" s="47"/>
      <c r="J160" s="47"/>
      <c r="K160" s="47"/>
    </row>
    <row r="161" spans="1:11" ht="12.75" customHeight="1" x14ac:dyDescent="0.2">
      <c r="C161" s="46"/>
      <c r="D161" s="46"/>
      <c r="E161" s="47"/>
      <c r="F161" s="47"/>
      <c r="G161" s="47"/>
      <c r="H161" s="47"/>
      <c r="I161" s="47"/>
      <c r="J161" s="47"/>
      <c r="K161" s="47"/>
    </row>
    <row r="162" spans="1:11" ht="12.75" customHeight="1" x14ac:dyDescent="0.2">
      <c r="C162" s="46"/>
      <c r="D162" s="46"/>
      <c r="E162" s="47"/>
      <c r="F162" s="47"/>
      <c r="G162" s="47"/>
      <c r="H162" s="47"/>
      <c r="I162" s="47"/>
      <c r="J162" s="47"/>
      <c r="K162" s="47"/>
    </row>
    <row r="163" spans="1:11" ht="12.75" customHeight="1" x14ac:dyDescent="0.2">
      <c r="C163" s="46"/>
      <c r="D163" s="46"/>
      <c r="E163" s="47"/>
      <c r="F163" s="47"/>
      <c r="G163" s="47"/>
      <c r="H163" s="47"/>
      <c r="I163" s="47"/>
      <c r="J163" s="47"/>
      <c r="K163" s="47"/>
    </row>
    <row r="164" spans="1:11" ht="12.75" customHeight="1" x14ac:dyDescent="0.2">
      <c r="C164" s="46"/>
      <c r="D164" s="46"/>
      <c r="E164" s="47"/>
      <c r="F164" s="47"/>
      <c r="G164" s="47"/>
      <c r="H164" s="47"/>
      <c r="I164" s="47"/>
      <c r="J164" s="47"/>
      <c r="K164" s="47"/>
    </row>
    <row r="165" spans="1:11" ht="12.75" customHeight="1" x14ac:dyDescent="0.2">
      <c r="C165" s="46"/>
      <c r="D165" s="46"/>
      <c r="E165" s="47"/>
      <c r="F165" s="47"/>
      <c r="G165" s="47"/>
      <c r="H165" s="47"/>
      <c r="I165" s="47"/>
      <c r="J165" s="47"/>
      <c r="K165" s="47"/>
    </row>
    <row r="166" spans="1:11" ht="12.75" customHeight="1" x14ac:dyDescent="0.2"/>
    <row r="167" spans="1:11" ht="12.75" customHeight="1" x14ac:dyDescent="0.2"/>
    <row r="168" spans="1:11" ht="12.75" customHeight="1" x14ac:dyDescent="0.2"/>
    <row r="169" spans="1:11" ht="12.75" customHeight="1" x14ac:dyDescent="0.2"/>
    <row r="170" spans="1:11" ht="12.75" customHeight="1" x14ac:dyDescent="0.2"/>
    <row r="171" spans="1:11" ht="12.75" customHeight="1" x14ac:dyDescent="0.25">
      <c r="A171" s="53"/>
      <c r="B171" s="49"/>
      <c r="C171" s="49"/>
      <c r="D171" s="49"/>
      <c r="E171" s="59"/>
      <c r="F171" s="59"/>
      <c r="G171" s="59"/>
      <c r="H171" s="59"/>
      <c r="I171" s="59"/>
      <c r="J171" s="59"/>
      <c r="K171" s="59"/>
    </row>
    <row r="172" spans="1:11" ht="12.75" customHeight="1" x14ac:dyDescent="0.2"/>
    <row r="173" spans="1:11" ht="12.75" customHeight="1" x14ac:dyDescent="0.2"/>
    <row r="174" spans="1:11" ht="12.75" customHeight="1" x14ac:dyDescent="0.2">
      <c r="B174" s="56"/>
      <c r="C174" s="56"/>
      <c r="D174" s="56"/>
      <c r="E174" s="60"/>
      <c r="F174" s="60"/>
      <c r="G174" s="60"/>
      <c r="H174" s="60"/>
      <c r="I174" s="60"/>
      <c r="J174" s="60"/>
      <c r="K174" s="60"/>
    </row>
    <row r="175" spans="1:11" ht="12.75" customHeight="1" x14ac:dyDescent="0.2"/>
    <row r="176" spans="1:11" ht="12.75" customHeight="1" x14ac:dyDescent="0.2"/>
    <row r="177" spans="1:11" ht="12.75" customHeight="1" x14ac:dyDescent="0.2"/>
    <row r="178" spans="1:11" ht="12.75" customHeight="1" x14ac:dyDescent="0.2"/>
    <row r="179" spans="1:11" ht="12.75" customHeight="1" x14ac:dyDescent="0.2"/>
    <row r="180" spans="1:11" ht="12.75" customHeight="1" x14ac:dyDescent="0.2"/>
    <row r="181" spans="1:11" ht="12.75" customHeight="1" x14ac:dyDescent="0.2"/>
    <row r="182" spans="1:11" ht="12.75" customHeight="1" x14ac:dyDescent="0.2"/>
    <row r="183" spans="1:11" ht="12.75" customHeight="1" x14ac:dyDescent="0.25">
      <c r="A183" s="53"/>
      <c r="B183" s="49"/>
      <c r="C183" s="49"/>
      <c r="D183" s="49"/>
      <c r="E183" s="59"/>
      <c r="F183" s="59"/>
      <c r="G183" s="59"/>
      <c r="H183" s="59"/>
      <c r="I183" s="59"/>
      <c r="J183" s="59"/>
      <c r="K183" s="59"/>
    </row>
    <row r="184" spans="1:11" ht="12.75" customHeight="1" x14ac:dyDescent="0.2"/>
    <row r="185" spans="1:11" ht="12.75" customHeight="1" x14ac:dyDescent="0.2"/>
    <row r="186" spans="1:11" ht="12.75" customHeight="1" x14ac:dyDescent="0.2"/>
    <row r="187" spans="1:11" ht="12.75" customHeight="1" x14ac:dyDescent="0.2">
      <c r="A187" s="53"/>
      <c r="B187" s="49"/>
      <c r="C187" s="49"/>
      <c r="D187" s="49"/>
      <c r="E187" s="61"/>
      <c r="F187" s="61"/>
      <c r="G187" s="61"/>
      <c r="H187" s="61"/>
      <c r="I187" s="61"/>
      <c r="J187" s="61"/>
      <c r="K187" s="61"/>
    </row>
    <row r="188" spans="1:11" ht="12.75" customHeight="1" x14ac:dyDescent="0.2">
      <c r="A188" s="53"/>
      <c r="B188" s="49"/>
      <c r="C188" s="49"/>
      <c r="D188" s="49"/>
      <c r="E188" s="53"/>
      <c r="F188" s="53"/>
      <c r="G188" s="53"/>
      <c r="H188" s="53"/>
      <c r="I188" s="53"/>
      <c r="J188" s="53"/>
      <c r="K188" s="53"/>
    </row>
    <row r="189" spans="1:11" ht="12.75" customHeight="1" x14ac:dyDescent="0.2"/>
    <row r="190" spans="1:11" ht="12.75" customHeight="1" x14ac:dyDescent="0.25">
      <c r="A190" s="53"/>
      <c r="B190" s="49"/>
      <c r="C190" s="49"/>
      <c r="D190" s="49"/>
      <c r="E190" s="59"/>
      <c r="F190" s="59"/>
      <c r="G190" s="59"/>
      <c r="H190" s="59"/>
      <c r="I190" s="59"/>
      <c r="J190" s="59"/>
      <c r="K190" s="59"/>
    </row>
    <row r="191" spans="1:11" ht="12.75" customHeight="1" x14ac:dyDescent="0.2"/>
    <row r="192" spans="1:11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spans="1:11" ht="12.75" customHeight="1" x14ac:dyDescent="0.2"/>
    <row r="210" spans="1:11" ht="12.75" customHeight="1" x14ac:dyDescent="0.2"/>
    <row r="211" spans="1:11" ht="12.75" customHeight="1" x14ac:dyDescent="0.2"/>
    <row r="212" spans="1:11" ht="12.75" customHeight="1" x14ac:dyDescent="0.2"/>
    <row r="213" spans="1:11" ht="12.75" customHeight="1" x14ac:dyDescent="0.2"/>
    <row r="214" spans="1:11" ht="12.75" customHeight="1" x14ac:dyDescent="0.2"/>
    <row r="215" spans="1:11" ht="12.75" customHeight="1" x14ac:dyDescent="0.2"/>
    <row r="216" spans="1:11" ht="12.75" customHeight="1" x14ac:dyDescent="0.2"/>
    <row r="217" spans="1:11" ht="12.75" customHeight="1" x14ac:dyDescent="0.2"/>
    <row r="218" spans="1:11" ht="12.75" customHeight="1" x14ac:dyDescent="0.2"/>
    <row r="219" spans="1:11" ht="12.75" customHeight="1" x14ac:dyDescent="0.2"/>
    <row r="220" spans="1:11" ht="12.75" customHeight="1" x14ac:dyDescent="0.2"/>
    <row r="221" spans="1:11" ht="12.75" customHeight="1" x14ac:dyDescent="0.2"/>
    <row r="222" spans="1:11" ht="12.75" customHeight="1" x14ac:dyDescent="0.2"/>
    <row r="223" spans="1:11" ht="12.75" customHeight="1" x14ac:dyDescent="0.2"/>
    <row r="224" spans="1:11" ht="12.75" customHeight="1" x14ac:dyDescent="0.2">
      <c r="A224" s="53"/>
      <c r="B224" s="49"/>
      <c r="C224" s="49"/>
      <c r="D224" s="49"/>
      <c r="E224" s="53"/>
      <c r="F224" s="53"/>
      <c r="G224" s="53"/>
      <c r="H224" s="53"/>
      <c r="I224" s="53"/>
      <c r="J224" s="53"/>
      <c r="K224" s="53"/>
    </row>
    <row r="225" spans="1:11" ht="12.75" customHeight="1" x14ac:dyDescent="0.2"/>
    <row r="226" spans="1:11" ht="12.75" customHeight="1" x14ac:dyDescent="0.2"/>
    <row r="227" spans="1:11" ht="12.75" customHeight="1" x14ac:dyDescent="0.2"/>
    <row r="228" spans="1:11" ht="12.75" customHeight="1" x14ac:dyDescent="0.2"/>
    <row r="229" spans="1:11" ht="12.75" customHeight="1" x14ac:dyDescent="0.2"/>
    <row r="230" spans="1:11" ht="12.75" customHeight="1" x14ac:dyDescent="0.2">
      <c r="A230" s="53"/>
      <c r="B230" s="49"/>
      <c r="C230" s="49"/>
      <c r="D230" s="49"/>
      <c r="E230" s="53"/>
      <c r="F230" s="53"/>
      <c r="G230" s="53"/>
      <c r="H230" s="53"/>
      <c r="I230" s="53"/>
      <c r="J230" s="53"/>
      <c r="K230" s="53"/>
    </row>
    <row r="231" spans="1:11" ht="12.75" customHeight="1" x14ac:dyDescent="0.2"/>
    <row r="232" spans="1:11" ht="12.75" customHeight="1" x14ac:dyDescent="0.25">
      <c r="B232" s="49"/>
      <c r="C232" s="49"/>
      <c r="D232" s="49"/>
      <c r="E232" s="59"/>
      <c r="F232" s="59"/>
      <c r="G232" s="59"/>
      <c r="H232" s="59"/>
      <c r="I232" s="59"/>
      <c r="J232" s="59"/>
      <c r="K232" s="59"/>
    </row>
    <row r="233" spans="1:11" ht="12.75" customHeight="1" x14ac:dyDescent="0.25">
      <c r="B233" s="49"/>
      <c r="C233" s="49"/>
      <c r="D233" s="49"/>
      <c r="E233" s="59"/>
      <c r="F233" s="59"/>
      <c r="G233" s="59"/>
      <c r="H233" s="59"/>
      <c r="I233" s="59"/>
      <c r="J233" s="59"/>
      <c r="K233" s="59"/>
    </row>
    <row r="234" spans="1:11" ht="12.75" customHeight="1" x14ac:dyDescent="0.25">
      <c r="B234" s="49"/>
      <c r="C234" s="49"/>
      <c r="D234" s="49"/>
      <c r="E234" s="59"/>
      <c r="F234" s="59"/>
      <c r="G234" s="59"/>
      <c r="H234" s="59"/>
      <c r="I234" s="59"/>
      <c r="J234" s="59"/>
      <c r="K234" s="59"/>
    </row>
    <row r="235" spans="1:11" ht="12.75" customHeight="1" x14ac:dyDescent="0.25">
      <c r="B235" s="49"/>
      <c r="C235" s="49"/>
      <c r="D235" s="49"/>
      <c r="E235" s="59"/>
      <c r="F235" s="59"/>
      <c r="G235" s="59"/>
      <c r="H235" s="59"/>
      <c r="I235" s="59"/>
      <c r="J235" s="59"/>
      <c r="K235" s="59"/>
    </row>
    <row r="236" spans="1:11" ht="12.75" customHeight="1" x14ac:dyDescent="0.25">
      <c r="B236" s="49"/>
      <c r="C236" s="49"/>
      <c r="D236" s="49"/>
      <c r="E236" s="59"/>
      <c r="F236" s="59"/>
      <c r="G236" s="59"/>
      <c r="H236" s="59"/>
      <c r="I236" s="59"/>
      <c r="J236" s="59"/>
      <c r="K236" s="59"/>
    </row>
    <row r="237" spans="1:11" ht="12.75" customHeight="1" x14ac:dyDescent="0.2">
      <c r="B237" s="49"/>
      <c r="C237" s="49"/>
      <c r="D237" s="49"/>
      <c r="E237" s="61"/>
      <c r="F237" s="61"/>
      <c r="G237" s="61"/>
      <c r="H237" s="61"/>
      <c r="I237" s="61"/>
      <c r="J237" s="61"/>
      <c r="K237" s="61"/>
    </row>
    <row r="238" spans="1:11" ht="12.75" customHeight="1" x14ac:dyDescent="0.2">
      <c r="B238" s="49"/>
      <c r="C238" s="49"/>
      <c r="D238" s="49"/>
      <c r="E238" s="53"/>
      <c r="F238" s="53"/>
      <c r="G238" s="53"/>
      <c r="H238" s="53"/>
      <c r="I238" s="53"/>
      <c r="J238" s="53"/>
      <c r="K238" s="53"/>
    </row>
    <row r="239" spans="1:11" ht="12.75" customHeight="1" x14ac:dyDescent="0.2">
      <c r="B239" s="49"/>
      <c r="C239" s="49"/>
      <c r="D239" s="49"/>
      <c r="E239" s="53"/>
      <c r="F239" s="53"/>
      <c r="G239" s="53"/>
      <c r="H239" s="53"/>
      <c r="I239" s="53"/>
      <c r="J239" s="53"/>
      <c r="K239" s="53"/>
    </row>
    <row r="240" spans="1:11" ht="12.75" customHeight="1" x14ac:dyDescent="0.2">
      <c r="B240" s="49"/>
      <c r="C240" s="49"/>
      <c r="D240" s="49"/>
      <c r="E240" s="53"/>
      <c r="F240" s="53"/>
      <c r="G240" s="53"/>
      <c r="H240" s="53"/>
      <c r="I240" s="53"/>
      <c r="J240" s="53"/>
      <c r="K240" s="53"/>
    </row>
    <row r="241" spans="1:11" ht="12.75" customHeight="1" x14ac:dyDescent="0.2">
      <c r="A241" s="53"/>
      <c r="B241" s="49"/>
      <c r="C241" s="49"/>
      <c r="D241" s="49"/>
      <c r="E241" s="53"/>
      <c r="F241" s="53"/>
      <c r="G241" s="53"/>
      <c r="H241" s="53"/>
      <c r="I241" s="53"/>
      <c r="J241" s="53"/>
      <c r="K241" s="53"/>
    </row>
    <row r="242" spans="1:11" ht="12.75" customHeight="1" x14ac:dyDescent="0.2">
      <c r="B242" s="49"/>
      <c r="C242" s="49"/>
      <c r="D242" s="49"/>
      <c r="E242" s="53"/>
      <c r="F242" s="53"/>
      <c r="G242" s="53"/>
      <c r="H242" s="53"/>
      <c r="I242" s="53"/>
      <c r="J242" s="53"/>
      <c r="K242" s="53"/>
    </row>
    <row r="243" spans="1:11" ht="12.75" customHeight="1" x14ac:dyDescent="0.25">
      <c r="B243" s="49"/>
      <c r="C243" s="49"/>
      <c r="D243" s="49"/>
      <c r="E243" s="59"/>
      <c r="F243" s="59"/>
      <c r="G243" s="59"/>
      <c r="H243" s="59"/>
      <c r="I243" s="59"/>
      <c r="J243" s="59"/>
      <c r="K243" s="59"/>
    </row>
    <row r="244" spans="1:11" ht="12.75" customHeight="1" x14ac:dyDescent="0.2">
      <c r="B244" s="49"/>
      <c r="C244" s="49"/>
      <c r="D244" s="49"/>
      <c r="E244" s="53"/>
      <c r="F244" s="53"/>
      <c r="G244" s="53"/>
      <c r="H244" s="53"/>
      <c r="I244" s="53"/>
      <c r="J244" s="53"/>
      <c r="K244" s="53"/>
    </row>
    <row r="245" spans="1:11" ht="12.75" customHeight="1" x14ac:dyDescent="0.2">
      <c r="B245" s="49"/>
      <c r="C245" s="49"/>
      <c r="D245" s="49"/>
      <c r="E245" s="53"/>
      <c r="F245" s="53"/>
      <c r="G245" s="53"/>
      <c r="H245" s="53"/>
      <c r="I245" s="53"/>
      <c r="J245" s="53"/>
      <c r="K245" s="53"/>
    </row>
    <row r="246" spans="1:11" ht="12.75" customHeight="1" x14ac:dyDescent="0.2">
      <c r="B246" s="49"/>
      <c r="C246" s="49"/>
      <c r="D246" s="49"/>
      <c r="E246" s="53"/>
      <c r="F246" s="53"/>
      <c r="G246" s="53"/>
      <c r="H246" s="53"/>
      <c r="I246" s="53"/>
      <c r="J246" s="53"/>
      <c r="K246" s="53"/>
    </row>
    <row r="247" spans="1:11" ht="12.75" customHeight="1" x14ac:dyDescent="0.2">
      <c r="B247" s="49"/>
      <c r="C247" s="49"/>
      <c r="D247" s="49"/>
      <c r="E247" s="53"/>
      <c r="F247" s="53"/>
      <c r="G247" s="53"/>
      <c r="H247" s="53"/>
      <c r="I247" s="53"/>
      <c r="J247" s="53"/>
      <c r="K247" s="53"/>
    </row>
    <row r="248" spans="1:11" ht="12.75" customHeight="1" x14ac:dyDescent="0.2">
      <c r="E248" s="62"/>
      <c r="F248" s="62"/>
      <c r="G248" s="62"/>
      <c r="H248" s="62"/>
      <c r="I248" s="62"/>
      <c r="J248" s="62"/>
      <c r="K248" s="62"/>
    </row>
    <row r="249" spans="1:11" ht="12.75" customHeight="1" x14ac:dyDescent="0.2">
      <c r="E249" s="62"/>
      <c r="F249" s="62"/>
      <c r="G249" s="62"/>
      <c r="H249" s="62"/>
      <c r="I249" s="62"/>
      <c r="J249" s="62"/>
      <c r="K249" s="62"/>
    </row>
    <row r="250" spans="1:11" ht="12.75" customHeight="1" x14ac:dyDescent="0.2">
      <c r="E250" s="62"/>
      <c r="F250" s="62"/>
      <c r="G250" s="62"/>
      <c r="H250" s="62"/>
      <c r="I250" s="62"/>
      <c r="J250" s="62"/>
      <c r="K250" s="62"/>
    </row>
    <row r="251" spans="1:11" ht="12.75" customHeight="1" x14ac:dyDescent="0.2">
      <c r="E251" s="62"/>
      <c r="F251" s="62"/>
      <c r="G251" s="62"/>
      <c r="H251" s="62"/>
      <c r="I251" s="62"/>
      <c r="J251" s="62"/>
      <c r="K251" s="62"/>
    </row>
    <row r="252" spans="1:11" ht="12.75" customHeight="1" x14ac:dyDescent="0.2">
      <c r="E252" s="62"/>
      <c r="F252" s="62"/>
      <c r="G252" s="62"/>
      <c r="H252" s="62"/>
      <c r="I252" s="62"/>
      <c r="J252" s="62"/>
      <c r="K252" s="62"/>
    </row>
    <row r="253" spans="1:11" ht="12.75" customHeight="1" x14ac:dyDescent="0.2">
      <c r="E253" s="62"/>
      <c r="F253" s="62"/>
      <c r="G253" s="62"/>
      <c r="H253" s="62"/>
      <c r="I253" s="62"/>
      <c r="J253" s="62"/>
      <c r="K253" s="62"/>
    </row>
    <row r="254" spans="1:11" ht="12.75" customHeight="1" x14ac:dyDescent="0.2">
      <c r="B254" s="49"/>
      <c r="C254" s="49"/>
      <c r="D254" s="49"/>
      <c r="E254" s="53"/>
      <c r="F254" s="53"/>
      <c r="G254" s="53"/>
      <c r="H254" s="53"/>
      <c r="I254" s="53"/>
      <c r="J254" s="53"/>
      <c r="K254" s="53"/>
    </row>
    <row r="255" spans="1:11" ht="12.75" customHeight="1" x14ac:dyDescent="0.2">
      <c r="B255" s="49"/>
      <c r="C255" s="49"/>
      <c r="D255" s="49"/>
      <c r="E255" s="53"/>
      <c r="F255" s="53"/>
      <c r="G255" s="53"/>
      <c r="H255" s="53"/>
      <c r="I255" s="53"/>
      <c r="J255" s="53"/>
      <c r="K255" s="53"/>
    </row>
    <row r="256" spans="1:11" ht="12.75" customHeight="1" x14ac:dyDescent="0.2">
      <c r="B256" s="49"/>
      <c r="C256" s="49"/>
      <c r="D256" s="49"/>
      <c r="E256" s="53"/>
      <c r="F256" s="53"/>
      <c r="G256" s="53"/>
      <c r="H256" s="53"/>
      <c r="I256" s="53"/>
      <c r="J256" s="53"/>
      <c r="K256" s="53"/>
    </row>
    <row r="257" spans="2:11" ht="12.75" customHeight="1" x14ac:dyDescent="0.2">
      <c r="B257" s="49"/>
      <c r="C257" s="49"/>
      <c r="D257" s="49"/>
      <c r="E257" s="53"/>
      <c r="F257" s="53"/>
      <c r="G257" s="53"/>
      <c r="H257" s="53"/>
      <c r="I257" s="53"/>
      <c r="J257" s="53"/>
      <c r="K257" s="53"/>
    </row>
    <row r="258" spans="2:11" ht="12.75" customHeight="1" x14ac:dyDescent="0.2">
      <c r="B258" s="49"/>
      <c r="C258" s="49"/>
      <c r="D258" s="49"/>
      <c r="E258" s="53"/>
      <c r="F258" s="53"/>
      <c r="G258" s="53"/>
      <c r="H258" s="53"/>
      <c r="I258" s="53"/>
      <c r="J258" s="53"/>
      <c r="K258" s="53"/>
    </row>
    <row r="259" spans="2:11" ht="12.75" customHeight="1" x14ac:dyDescent="0.2"/>
    <row r="260" spans="2:11" ht="12.75" customHeight="1" x14ac:dyDescent="0.2"/>
    <row r="261" spans="2:11" ht="12.75" customHeight="1" x14ac:dyDescent="0.25">
      <c r="B261" s="49"/>
      <c r="C261" s="49"/>
      <c r="D261" s="49"/>
      <c r="E261" s="59"/>
      <c r="F261" s="59"/>
      <c r="G261" s="59"/>
      <c r="H261" s="59"/>
      <c r="I261" s="59"/>
      <c r="J261" s="59"/>
      <c r="K261" s="59"/>
    </row>
    <row r="262" spans="2:11" ht="12.75" customHeight="1" x14ac:dyDescent="0.2"/>
    <row r="263" spans="2:11" ht="12.75" customHeight="1" x14ac:dyDescent="0.2"/>
    <row r="264" spans="2:11" ht="12.75" customHeight="1" x14ac:dyDescent="0.2"/>
    <row r="265" spans="2:11" ht="12.75" customHeight="1" x14ac:dyDescent="0.3">
      <c r="B265" s="49"/>
      <c r="C265" s="49"/>
      <c r="D265" s="49"/>
      <c r="E265" s="63"/>
      <c r="F265" s="63"/>
      <c r="G265" s="63"/>
      <c r="H265" s="63"/>
      <c r="I265" s="63"/>
      <c r="J265" s="63"/>
      <c r="K265" s="63"/>
    </row>
    <row r="266" spans="2:11" ht="12.75" customHeight="1" x14ac:dyDescent="0.3">
      <c r="B266" s="49"/>
      <c r="C266" s="49"/>
      <c r="D266" s="49"/>
      <c r="E266" s="63"/>
      <c r="F266" s="63"/>
      <c r="G266" s="63"/>
      <c r="H266" s="63"/>
      <c r="I266" s="63"/>
      <c r="J266" s="63"/>
      <c r="K266" s="63"/>
    </row>
    <row r="267" spans="2:11" ht="12.75" customHeight="1" x14ac:dyDescent="0.2"/>
    <row r="268" spans="2:11" ht="12.75" customHeight="1" x14ac:dyDescent="0.2">
      <c r="B268" s="56"/>
      <c r="C268" s="56"/>
      <c r="D268" s="56"/>
      <c r="E268" s="60"/>
      <c r="F268" s="60"/>
      <c r="G268" s="60"/>
      <c r="H268" s="60"/>
      <c r="I268" s="60"/>
      <c r="J268" s="60"/>
      <c r="K268" s="60"/>
    </row>
    <row r="269" spans="2:11" ht="12.75" customHeight="1" x14ac:dyDescent="0.2">
      <c r="B269" s="56"/>
      <c r="C269" s="56"/>
      <c r="D269" s="56"/>
      <c r="E269" s="60"/>
      <c r="F269" s="60"/>
      <c r="G269" s="60"/>
      <c r="H269" s="60"/>
      <c r="I269" s="60"/>
      <c r="J269" s="60"/>
      <c r="K269" s="60"/>
    </row>
    <row r="270" spans="2:11" ht="12.75" customHeight="1" x14ac:dyDescent="0.2">
      <c r="B270" s="56"/>
      <c r="C270" s="56"/>
      <c r="D270" s="56"/>
      <c r="E270" s="60"/>
      <c r="F270" s="60"/>
      <c r="G270" s="60"/>
      <c r="H270" s="60"/>
      <c r="I270" s="60"/>
      <c r="J270" s="60"/>
      <c r="K270" s="60"/>
    </row>
    <row r="271" spans="2:11" ht="12.75" customHeight="1" x14ac:dyDescent="0.2">
      <c r="B271" s="56"/>
      <c r="C271" s="56"/>
      <c r="D271" s="56"/>
      <c r="E271" s="60"/>
      <c r="F271" s="60"/>
      <c r="G271" s="60"/>
      <c r="H271" s="60"/>
      <c r="I271" s="60"/>
      <c r="J271" s="60"/>
      <c r="K271" s="60"/>
    </row>
    <row r="272" spans="2:11" ht="12.75" customHeight="1" x14ac:dyDescent="0.25">
      <c r="B272" s="49"/>
      <c r="C272" s="49"/>
      <c r="D272" s="49"/>
      <c r="E272" s="59"/>
      <c r="F272" s="59"/>
      <c r="G272" s="59"/>
      <c r="H272" s="59"/>
      <c r="I272" s="59"/>
      <c r="J272" s="59"/>
      <c r="K272" s="59"/>
    </row>
    <row r="273" spans="2:11" ht="12.75" customHeight="1" x14ac:dyDescent="0.2">
      <c r="B273" s="57"/>
      <c r="C273" s="57"/>
      <c r="D273" s="57"/>
      <c r="E273" s="64"/>
      <c r="F273" s="64"/>
      <c r="G273" s="64"/>
      <c r="H273" s="64"/>
      <c r="I273" s="64"/>
      <c r="J273" s="64"/>
      <c r="K273" s="64"/>
    </row>
    <row r="274" spans="2:11" ht="12.75" customHeight="1" x14ac:dyDescent="0.2">
      <c r="B274" s="58"/>
      <c r="C274" s="58"/>
      <c r="D274" s="58"/>
      <c r="E274" s="65"/>
      <c r="F274" s="65"/>
      <c r="G274" s="65"/>
      <c r="H274" s="65"/>
      <c r="I274" s="65"/>
      <c r="J274" s="65"/>
      <c r="K274" s="65"/>
    </row>
    <row r="275" spans="2:11" ht="12.75" customHeight="1" x14ac:dyDescent="0.2">
      <c r="B275" s="49"/>
      <c r="C275" s="49"/>
      <c r="D275" s="49"/>
      <c r="E275" s="53"/>
      <c r="F275" s="53"/>
      <c r="G275" s="53"/>
      <c r="H275" s="53"/>
      <c r="I275" s="53"/>
      <c r="J275" s="53"/>
      <c r="K275" s="53"/>
    </row>
    <row r="276" spans="2:11" ht="12.75" customHeight="1" x14ac:dyDescent="0.2"/>
    <row r="277" spans="2:11" ht="12.75" customHeight="1" x14ac:dyDescent="0.2"/>
    <row r="278" spans="2:11" ht="12.75" customHeight="1" x14ac:dyDescent="0.2"/>
    <row r="279" spans="2:11" ht="12.75" customHeight="1" x14ac:dyDescent="0.2"/>
    <row r="280" spans="2:11" ht="12.75" customHeight="1" x14ac:dyDescent="0.2"/>
    <row r="281" spans="2:11" ht="12.75" customHeight="1" x14ac:dyDescent="0.2"/>
    <row r="282" spans="2:11" ht="12.75" customHeight="1" x14ac:dyDescent="0.2"/>
    <row r="283" spans="2:11" ht="12.75" customHeight="1" x14ac:dyDescent="0.2"/>
    <row r="284" spans="2:11" ht="12.75" customHeight="1" x14ac:dyDescent="0.2"/>
    <row r="285" spans="2:11" ht="12.75" customHeight="1" x14ac:dyDescent="0.2"/>
    <row r="286" spans="2:11" ht="12.75" customHeight="1" x14ac:dyDescent="0.2"/>
    <row r="287" spans="2:11" ht="12.75" customHeight="1" x14ac:dyDescent="0.2"/>
    <row r="288" spans="2:11" ht="12.75" customHeight="1" x14ac:dyDescent="0.2"/>
    <row r="289" spans="2:11" ht="12.75" customHeight="1" x14ac:dyDescent="0.2"/>
    <row r="290" spans="2:11" ht="12.75" customHeight="1" x14ac:dyDescent="0.2"/>
    <row r="291" spans="2:11" ht="12.75" customHeight="1" x14ac:dyDescent="0.2"/>
    <row r="292" spans="2:11" ht="12.75" customHeight="1" x14ac:dyDescent="0.2">
      <c r="B292" s="49"/>
      <c r="C292" s="49"/>
      <c r="D292" s="49"/>
      <c r="E292" s="53"/>
      <c r="F292" s="53"/>
      <c r="G292" s="53"/>
      <c r="H292" s="53"/>
      <c r="I292" s="53"/>
      <c r="J292" s="53"/>
      <c r="K292" s="53"/>
    </row>
    <row r="293" spans="2:11" ht="12.75" customHeight="1" x14ac:dyDescent="0.2">
      <c r="B293" s="49"/>
      <c r="C293" s="49"/>
      <c r="D293" s="49"/>
      <c r="E293" s="53"/>
      <c r="F293" s="53"/>
      <c r="G293" s="53"/>
      <c r="H293" s="53"/>
      <c r="I293" s="53"/>
      <c r="J293" s="53"/>
      <c r="K293" s="53"/>
    </row>
    <row r="294" spans="2:11" ht="12.75" customHeight="1" x14ac:dyDescent="0.2"/>
    <row r="295" spans="2:11" ht="12.75" customHeight="1" x14ac:dyDescent="0.2"/>
    <row r="296" spans="2:11" ht="12.75" customHeight="1" x14ac:dyDescent="0.2"/>
    <row r="297" spans="2:11" ht="12.75" customHeight="1" x14ac:dyDescent="0.2"/>
    <row r="298" spans="2:11" ht="12.75" customHeight="1" x14ac:dyDescent="0.2"/>
    <row r="299" spans="2:11" ht="12.75" customHeight="1" x14ac:dyDescent="0.2"/>
    <row r="300" spans="2:11" ht="12.75" customHeight="1" x14ac:dyDescent="0.2"/>
    <row r="301" spans="2:11" ht="12.75" customHeight="1" x14ac:dyDescent="0.2"/>
    <row r="302" spans="2:11" ht="12.75" customHeight="1" x14ac:dyDescent="0.2"/>
    <row r="303" spans="2:11" ht="12.75" customHeight="1" x14ac:dyDescent="0.2"/>
    <row r="304" spans="2:11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spans="1:11" ht="12.75" customHeight="1" x14ac:dyDescent="0.2"/>
    <row r="354" spans="1:11" ht="12.75" customHeight="1" x14ac:dyDescent="0.2"/>
    <row r="355" spans="1:11" ht="12.75" customHeight="1" x14ac:dyDescent="0.2"/>
    <row r="356" spans="1:11" ht="12.75" customHeight="1" x14ac:dyDescent="0.2"/>
    <row r="357" spans="1:11" ht="12.75" customHeight="1" x14ac:dyDescent="0.2"/>
    <row r="358" spans="1:11" ht="12.75" customHeight="1" x14ac:dyDescent="0.2"/>
    <row r="359" spans="1:11" ht="12.75" customHeight="1" x14ac:dyDescent="0.2"/>
    <row r="360" spans="1:11" ht="12.75" customHeight="1" x14ac:dyDescent="0.2">
      <c r="A360" s="53"/>
      <c r="B360" s="49"/>
      <c r="C360" s="49"/>
      <c r="D360" s="49"/>
      <c r="E360" s="53"/>
      <c r="F360" s="53"/>
      <c r="G360" s="53"/>
      <c r="H360" s="53"/>
      <c r="I360" s="53"/>
      <c r="J360" s="53"/>
      <c r="K360" s="53"/>
    </row>
    <row r="361" spans="1:11" ht="12.75" customHeight="1" x14ac:dyDescent="0.2">
      <c r="A361" s="53"/>
    </row>
    <row r="362" spans="1:11" ht="12.75" customHeight="1" x14ac:dyDescent="0.2"/>
    <row r="363" spans="1:11" ht="12.75" customHeight="1" x14ac:dyDescent="0.2"/>
    <row r="364" spans="1:11" ht="12.75" customHeight="1" x14ac:dyDescent="0.2"/>
    <row r="365" spans="1:11" ht="12.75" customHeight="1" x14ac:dyDescent="0.2"/>
    <row r="366" spans="1:11" ht="12.75" customHeight="1" x14ac:dyDescent="0.2"/>
    <row r="367" spans="1:11" ht="12.75" customHeight="1" x14ac:dyDescent="0.2"/>
    <row r="368" spans="1:11" ht="12.75" customHeight="1" x14ac:dyDescent="0.2"/>
    <row r="369" spans="1:11" ht="12.75" customHeight="1" x14ac:dyDescent="0.2"/>
    <row r="370" spans="1:11" ht="12.75" customHeight="1" x14ac:dyDescent="0.2"/>
    <row r="371" spans="1:11" ht="12.75" customHeight="1" x14ac:dyDescent="0.2"/>
    <row r="372" spans="1:11" ht="12.75" customHeight="1" x14ac:dyDescent="0.2"/>
    <row r="373" spans="1:11" ht="12.75" customHeight="1" x14ac:dyDescent="0.2"/>
    <row r="374" spans="1:11" ht="12.75" customHeight="1" x14ac:dyDescent="0.2"/>
    <row r="375" spans="1:11" ht="12.75" customHeight="1" x14ac:dyDescent="0.2"/>
    <row r="376" spans="1:11" ht="12.75" customHeight="1" x14ac:dyDescent="0.2"/>
    <row r="377" spans="1:11" ht="12.75" customHeight="1" x14ac:dyDescent="0.2"/>
    <row r="378" spans="1:11" ht="12.75" customHeight="1" x14ac:dyDescent="0.2">
      <c r="A378" s="53"/>
      <c r="B378" s="49"/>
      <c r="C378" s="49"/>
      <c r="D378" s="49"/>
      <c r="E378" s="53"/>
      <c r="F378" s="53"/>
      <c r="G378" s="53"/>
      <c r="H378" s="53"/>
      <c r="I378" s="53"/>
      <c r="J378" s="53"/>
      <c r="K378" s="53"/>
    </row>
    <row r="379" spans="1:11" ht="12.75" customHeight="1" x14ac:dyDescent="0.2">
      <c r="A379" s="53"/>
      <c r="B379" s="49"/>
      <c r="C379" s="49"/>
      <c r="D379" s="49"/>
      <c r="E379" s="53"/>
      <c r="F379" s="53"/>
      <c r="G379" s="53"/>
      <c r="H379" s="53"/>
      <c r="I379" s="53"/>
      <c r="J379" s="53"/>
      <c r="K379" s="53"/>
    </row>
    <row r="380" spans="1:11" ht="12.75" customHeight="1" x14ac:dyDescent="0.2"/>
    <row r="381" spans="1:11" ht="12.75" customHeight="1" x14ac:dyDescent="0.2"/>
    <row r="382" spans="1:11" ht="12.75" customHeight="1" x14ac:dyDescent="0.2">
      <c r="A382" s="53"/>
      <c r="B382" s="49"/>
      <c r="C382" s="49"/>
      <c r="D382" s="49"/>
      <c r="E382" s="53"/>
      <c r="F382" s="53"/>
      <c r="G382" s="53"/>
      <c r="H382" s="53"/>
      <c r="I382" s="53"/>
      <c r="J382" s="53"/>
      <c r="K382" s="53"/>
    </row>
    <row r="383" spans="1:11" ht="12.75" customHeight="1" x14ac:dyDescent="0.2"/>
    <row r="384" spans="1:11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spans="1:11" ht="12.75" customHeight="1" x14ac:dyDescent="0.2"/>
    <row r="418" spans="1:11" ht="12.75" customHeight="1" x14ac:dyDescent="0.2"/>
    <row r="419" spans="1:11" ht="12.75" customHeight="1" x14ac:dyDescent="0.2"/>
    <row r="420" spans="1:11" ht="12.75" customHeight="1" x14ac:dyDescent="0.2"/>
    <row r="421" spans="1:11" ht="12.75" customHeight="1" x14ac:dyDescent="0.25">
      <c r="A421" s="53"/>
      <c r="B421" s="49"/>
      <c r="C421" s="49"/>
      <c r="D421" s="49"/>
      <c r="E421" s="59"/>
      <c r="F421" s="59"/>
      <c r="G421" s="59"/>
      <c r="H421" s="59"/>
      <c r="I421" s="59"/>
      <c r="J421" s="59"/>
      <c r="K421" s="59"/>
    </row>
    <row r="422" spans="1:11" ht="12.75" customHeight="1" x14ac:dyDescent="0.2"/>
    <row r="423" spans="1:11" ht="12.75" customHeight="1" x14ac:dyDescent="0.2"/>
    <row r="424" spans="1:11" ht="12.75" customHeight="1" x14ac:dyDescent="0.2"/>
    <row r="425" spans="1:11" ht="12.75" customHeight="1" x14ac:dyDescent="0.2"/>
    <row r="426" spans="1:11" ht="12.75" customHeight="1" x14ac:dyDescent="0.2"/>
    <row r="427" spans="1:11" ht="12.75" customHeight="1" x14ac:dyDescent="0.2"/>
    <row r="428" spans="1:11" ht="12.75" customHeight="1" x14ac:dyDescent="0.2"/>
    <row r="429" spans="1:11" ht="12.75" customHeight="1" x14ac:dyDescent="0.2"/>
    <row r="430" spans="1:11" ht="12.75" customHeight="1" x14ac:dyDescent="0.2"/>
    <row r="431" spans="1:11" ht="12.75" customHeight="1" x14ac:dyDescent="0.2"/>
    <row r="432" spans="1:11" ht="12.75" customHeight="1" x14ac:dyDescent="0.2"/>
    <row r="433" spans="1:11" ht="12.75" customHeight="1" x14ac:dyDescent="0.2"/>
    <row r="434" spans="1:11" ht="12.75" customHeight="1" x14ac:dyDescent="0.2"/>
    <row r="435" spans="1:11" ht="12.75" customHeight="1" x14ac:dyDescent="0.25">
      <c r="A435" s="53"/>
      <c r="B435" s="49"/>
      <c r="C435" s="49"/>
      <c r="D435" s="49"/>
      <c r="E435" s="59"/>
      <c r="F435" s="59"/>
      <c r="G435" s="59"/>
      <c r="H435" s="59"/>
      <c r="I435" s="59"/>
      <c r="J435" s="59"/>
      <c r="K435" s="59"/>
    </row>
    <row r="436" spans="1:11" ht="12.75" customHeight="1" x14ac:dyDescent="0.2"/>
    <row r="437" spans="1:11" ht="12.75" customHeight="1" x14ac:dyDescent="0.2"/>
    <row r="438" spans="1:11" ht="12.75" customHeight="1" x14ac:dyDescent="0.2"/>
    <row r="439" spans="1:11" ht="12.75" customHeight="1" x14ac:dyDescent="0.2"/>
    <row r="440" spans="1:11" ht="12.75" customHeight="1" x14ac:dyDescent="0.2"/>
    <row r="441" spans="1:11" ht="12.75" customHeight="1" x14ac:dyDescent="0.2"/>
    <row r="442" spans="1:11" ht="12.75" customHeight="1" x14ac:dyDescent="0.2"/>
    <row r="443" spans="1:11" ht="12.75" customHeight="1" x14ac:dyDescent="0.2"/>
    <row r="444" spans="1:11" ht="12.75" customHeight="1" x14ac:dyDescent="0.2">
      <c r="A444" s="53"/>
      <c r="B444" s="49"/>
      <c r="C444" s="49"/>
      <c r="D444" s="49"/>
      <c r="E444" s="61"/>
      <c r="F444" s="61"/>
      <c r="G444" s="61"/>
      <c r="H444" s="61"/>
      <c r="I444" s="61"/>
      <c r="J444" s="61"/>
      <c r="K444" s="61"/>
    </row>
    <row r="445" spans="1:11" ht="12.75" customHeight="1" x14ac:dyDescent="0.2">
      <c r="A445" s="53"/>
      <c r="B445" s="49"/>
      <c r="C445" s="49"/>
      <c r="D445" s="49"/>
      <c r="E445" s="61"/>
      <c r="F445" s="61"/>
      <c r="G445" s="61"/>
      <c r="H445" s="61"/>
      <c r="I445" s="61"/>
      <c r="J445" s="61"/>
      <c r="K445" s="61"/>
    </row>
    <row r="446" spans="1:11" ht="12.75" customHeight="1" x14ac:dyDescent="0.2">
      <c r="A446" s="53"/>
      <c r="B446" s="49"/>
      <c r="C446" s="49"/>
      <c r="D446" s="49"/>
      <c r="E446" s="53"/>
      <c r="F446" s="53"/>
      <c r="G446" s="53"/>
      <c r="H446" s="53"/>
      <c r="I446" s="53"/>
      <c r="J446" s="53"/>
      <c r="K446" s="53"/>
    </row>
    <row r="447" spans="1:11" ht="12.75" customHeight="1" x14ac:dyDescent="0.2"/>
    <row r="448" spans="1:11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spans="1:11" ht="12.75" customHeight="1" x14ac:dyDescent="0.2"/>
    <row r="466" spans="1:11" ht="12.75" customHeight="1" x14ac:dyDescent="0.2"/>
    <row r="467" spans="1:11" ht="12.75" customHeight="1" x14ac:dyDescent="0.2"/>
    <row r="468" spans="1:11" ht="12.75" customHeight="1" x14ac:dyDescent="0.2"/>
    <row r="469" spans="1:11" ht="12.75" customHeight="1" x14ac:dyDescent="0.2"/>
    <row r="470" spans="1:11" ht="12.75" customHeight="1" x14ac:dyDescent="0.2"/>
    <row r="471" spans="1:11" ht="12.75" customHeight="1" x14ac:dyDescent="0.2"/>
    <row r="472" spans="1:11" ht="12.75" customHeight="1" x14ac:dyDescent="0.2"/>
    <row r="473" spans="1:11" ht="12.75" customHeight="1" x14ac:dyDescent="0.2"/>
    <row r="474" spans="1:11" ht="12.75" customHeight="1" x14ac:dyDescent="0.2"/>
    <row r="475" spans="1:11" ht="12.75" customHeight="1" x14ac:dyDescent="0.2"/>
    <row r="476" spans="1:11" ht="12.75" customHeight="1" x14ac:dyDescent="0.2"/>
    <row r="477" spans="1:11" ht="12.75" customHeight="1" x14ac:dyDescent="0.2"/>
    <row r="478" spans="1:11" ht="12.75" customHeight="1" x14ac:dyDescent="0.2"/>
    <row r="479" spans="1:11" ht="12.75" customHeight="1" x14ac:dyDescent="0.2"/>
    <row r="480" spans="1:11" ht="12.75" customHeight="1" x14ac:dyDescent="0.2">
      <c r="A480" s="53"/>
      <c r="B480" s="49"/>
      <c r="C480" s="49"/>
      <c r="D480" s="49"/>
      <c r="E480" s="53"/>
      <c r="F480" s="53"/>
      <c r="G480" s="53"/>
      <c r="H480" s="53"/>
      <c r="I480" s="53"/>
      <c r="J480" s="53"/>
      <c r="K480" s="53"/>
    </row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spans="2:11" ht="12.75" customHeight="1" x14ac:dyDescent="0.2"/>
    <row r="498" spans="2:11" ht="12.75" customHeight="1" x14ac:dyDescent="0.2"/>
    <row r="499" spans="2:11" ht="12.75" customHeight="1" x14ac:dyDescent="0.2"/>
    <row r="500" spans="2:11" ht="12.75" customHeight="1" x14ac:dyDescent="0.2"/>
    <row r="501" spans="2:11" ht="12.75" customHeight="1" x14ac:dyDescent="0.2"/>
    <row r="502" spans="2:11" ht="12.75" customHeight="1" x14ac:dyDescent="0.2"/>
    <row r="503" spans="2:11" ht="12.75" customHeight="1" x14ac:dyDescent="0.25">
      <c r="B503" s="49"/>
      <c r="C503" s="49"/>
      <c r="D503" s="49"/>
      <c r="E503" s="59"/>
      <c r="F503" s="59"/>
      <c r="G503" s="59"/>
      <c r="H503" s="59"/>
      <c r="I503" s="59"/>
      <c r="J503" s="59"/>
      <c r="K503" s="59"/>
    </row>
    <row r="504" spans="2:11" ht="12.75" customHeight="1" x14ac:dyDescent="0.25">
      <c r="B504" s="49"/>
      <c r="C504" s="49"/>
      <c r="D504" s="49"/>
      <c r="E504" s="59"/>
      <c r="F504" s="59"/>
      <c r="G504" s="59"/>
      <c r="H504" s="59"/>
      <c r="I504" s="59"/>
      <c r="J504" s="59"/>
      <c r="K504" s="59"/>
    </row>
    <row r="505" spans="2:11" ht="12.75" customHeight="1" x14ac:dyDescent="0.2"/>
    <row r="506" spans="2:11" ht="12.75" customHeight="1" x14ac:dyDescent="0.2"/>
    <row r="507" spans="2:11" ht="12.75" customHeight="1" x14ac:dyDescent="0.2"/>
    <row r="508" spans="2:11" ht="12.75" customHeight="1" x14ac:dyDescent="0.2"/>
    <row r="509" spans="2:11" ht="12.75" customHeight="1" x14ac:dyDescent="0.2"/>
    <row r="510" spans="2:11" ht="12.75" customHeight="1" x14ac:dyDescent="0.2"/>
    <row r="511" spans="2:11" ht="12.75" customHeight="1" x14ac:dyDescent="0.2"/>
    <row r="512" spans="2:11" ht="12.75" customHeight="1" x14ac:dyDescent="0.2"/>
    <row r="513" spans="2:11" ht="12.75" customHeight="1" x14ac:dyDescent="0.2"/>
    <row r="514" spans="2:11" ht="12.75" customHeight="1" x14ac:dyDescent="0.2"/>
    <row r="515" spans="2:11" ht="12.75" customHeight="1" x14ac:dyDescent="0.2"/>
    <row r="516" spans="2:11" ht="12.75" customHeight="1" x14ac:dyDescent="0.2"/>
    <row r="517" spans="2:11" ht="12.75" customHeight="1" x14ac:dyDescent="0.2"/>
    <row r="518" spans="2:11" ht="12.75" customHeight="1" x14ac:dyDescent="0.2"/>
    <row r="519" spans="2:11" ht="12.75" customHeight="1" x14ac:dyDescent="0.2"/>
    <row r="520" spans="2:11" ht="12.75" customHeight="1" x14ac:dyDescent="0.2"/>
    <row r="521" spans="2:11" ht="12.75" customHeight="1" x14ac:dyDescent="0.2"/>
    <row r="522" spans="2:11" ht="12.75" customHeight="1" x14ac:dyDescent="0.2"/>
    <row r="523" spans="2:11" ht="12.75" customHeight="1" x14ac:dyDescent="0.2"/>
    <row r="524" spans="2:11" ht="12.75" customHeight="1" x14ac:dyDescent="0.2"/>
    <row r="525" spans="2:11" ht="12.75" customHeight="1" x14ac:dyDescent="0.2"/>
    <row r="526" spans="2:11" ht="12.75" customHeight="1" x14ac:dyDescent="0.2"/>
    <row r="527" spans="2:11" ht="12.75" customHeight="1" x14ac:dyDescent="0.2"/>
    <row r="528" spans="2:11" ht="12.75" customHeight="1" x14ac:dyDescent="0.2">
      <c r="B528" s="49"/>
      <c r="C528" s="49"/>
      <c r="D528" s="49"/>
      <c r="E528" s="61"/>
      <c r="F528" s="61"/>
      <c r="G528" s="61"/>
      <c r="H528" s="61"/>
      <c r="I528" s="61"/>
      <c r="J528" s="61"/>
      <c r="K528" s="61"/>
    </row>
    <row r="529" spans="1:11" ht="12.75" customHeight="1" x14ac:dyDescent="0.2">
      <c r="B529" s="49"/>
      <c r="C529" s="49"/>
      <c r="D529" s="49"/>
      <c r="E529" s="53"/>
      <c r="F529" s="53"/>
      <c r="G529" s="53"/>
      <c r="H529" s="53"/>
      <c r="I529" s="53"/>
      <c r="J529" s="53"/>
      <c r="K529" s="53"/>
    </row>
    <row r="530" spans="1:11" ht="12.75" customHeight="1" x14ac:dyDescent="0.2">
      <c r="B530" s="49"/>
      <c r="C530" s="49"/>
      <c r="D530" s="49"/>
      <c r="E530" s="53"/>
      <c r="F530" s="53"/>
      <c r="G530" s="53"/>
      <c r="H530" s="53"/>
      <c r="I530" s="53"/>
      <c r="J530" s="53"/>
      <c r="K530" s="53"/>
    </row>
    <row r="531" spans="1:11" ht="12.75" customHeight="1" x14ac:dyDescent="0.2">
      <c r="B531" s="49"/>
      <c r="C531" s="49"/>
      <c r="D531" s="49"/>
      <c r="E531" s="53"/>
      <c r="F531" s="53"/>
      <c r="G531" s="53"/>
      <c r="H531" s="53"/>
      <c r="I531" s="53"/>
      <c r="J531" s="53"/>
      <c r="K531" s="53"/>
    </row>
    <row r="532" spans="1:11" ht="12.75" customHeight="1" x14ac:dyDescent="0.2"/>
    <row r="533" spans="1:11" ht="12.75" customHeight="1" x14ac:dyDescent="0.2"/>
    <row r="534" spans="1:11" ht="12.75" customHeight="1" x14ac:dyDescent="0.2"/>
    <row r="535" spans="1:11" ht="12.75" customHeight="1" x14ac:dyDescent="0.2"/>
    <row r="536" spans="1:11" ht="12.75" customHeight="1" x14ac:dyDescent="0.2"/>
    <row r="537" spans="1:11" ht="12.75" customHeight="1" x14ac:dyDescent="0.2">
      <c r="A537" s="53"/>
      <c r="B537" s="49"/>
      <c r="C537" s="49"/>
      <c r="D537" s="49"/>
      <c r="E537" s="53"/>
      <c r="F537" s="53"/>
      <c r="G537" s="53"/>
      <c r="H537" s="53"/>
      <c r="I537" s="53"/>
      <c r="J537" s="53"/>
      <c r="K537" s="53"/>
    </row>
    <row r="538" spans="1:11" ht="12.75" customHeight="1" x14ac:dyDescent="0.2">
      <c r="B538" s="49"/>
      <c r="C538" s="49"/>
      <c r="D538" s="49"/>
      <c r="E538" s="53"/>
      <c r="F538" s="53"/>
      <c r="G538" s="53"/>
      <c r="H538" s="53"/>
      <c r="I538" s="53"/>
      <c r="J538" s="53"/>
      <c r="K538" s="53"/>
    </row>
    <row r="539" spans="1:11" ht="12.75" customHeight="1" x14ac:dyDescent="0.25">
      <c r="B539" s="49"/>
      <c r="C539" s="49"/>
      <c r="D539" s="49"/>
      <c r="E539" s="59"/>
      <c r="F539" s="59"/>
      <c r="G539" s="59"/>
      <c r="H539" s="59"/>
      <c r="I539" s="59"/>
      <c r="J539" s="59"/>
      <c r="K539" s="59"/>
    </row>
    <row r="540" spans="1:11" ht="12.75" customHeight="1" x14ac:dyDescent="0.2"/>
    <row r="541" spans="1:11" ht="12.75" customHeight="1" x14ac:dyDescent="0.2"/>
    <row r="542" spans="1:11" ht="12.75" customHeight="1" x14ac:dyDescent="0.2"/>
    <row r="543" spans="1:11" ht="12.75" customHeight="1" x14ac:dyDescent="0.2"/>
    <row r="544" spans="1:11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</sheetData>
  <mergeCells count="6">
    <mergeCell ref="A13:K13"/>
    <mergeCell ref="A7:K7"/>
    <mergeCell ref="A8:K8"/>
    <mergeCell ref="A9:K9"/>
    <mergeCell ref="A11:K11"/>
    <mergeCell ref="A12:K12"/>
  </mergeCells>
  <phoneticPr fontId="17" type="noConversion"/>
  <pageMargins left="0.39370078740157483" right="0.39370078740157483" top="0.78740157480314965" bottom="0.39370078740157483" header="0" footer="0"/>
  <pageSetup paperSize="9" scale="68" firstPageNumber="19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РБ</vt:lpstr>
      <vt:lpstr>РБ!Заголовки_для_печати</vt:lpstr>
      <vt:lpstr>РБ!Область_печати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2019-12-24T14:05:34Z</cp:lastPrinted>
  <dcterms:created xsi:type="dcterms:W3CDTF">2015-06-05T18:19:34Z</dcterms:created>
  <dcterms:modified xsi:type="dcterms:W3CDTF">2020-04-06T12:50:21Z</dcterms:modified>
</cp:coreProperties>
</file>