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" windowWidth="10185" windowHeight="10005" tabRatio="352" activeTab="0"/>
  </bookViews>
  <sheets>
    <sheet name="Приложение № 6.1" sheetId="1" r:id="rId1"/>
  </sheets>
  <definedNames>
    <definedName name="_xlnm.Print_Titles" localSheetId="0">'Приложение № 6.1'!$15:$16</definedName>
    <definedName name="_xlnm.Print_Area" localSheetId="0">'Приложение № 6.1'!$A$1:$I$142</definedName>
  </definedNames>
  <calcPr fullCalcOnLoad="1"/>
</workbook>
</file>

<file path=xl/sharedStrings.xml><?xml version="1.0" encoding="utf-8"?>
<sst xmlns="http://schemas.openxmlformats.org/spreadsheetml/2006/main" count="136" uniqueCount="124">
  <si>
    <t>№ п/п</t>
  </si>
  <si>
    <t>Статьи расходов</t>
  </si>
  <si>
    <t>РАСХОДЫ,  в т.ч.:</t>
  </si>
  <si>
    <t xml:space="preserve"> </t>
  </si>
  <si>
    <t>1.</t>
  </si>
  <si>
    <t>2.</t>
  </si>
  <si>
    <t>Ремонт дорог и дорожный сервис:</t>
  </si>
  <si>
    <t>КАПИТАЛЬНЫЙ   РЕМОНТ</t>
  </si>
  <si>
    <t>Магистральные автодороги</t>
  </si>
  <si>
    <t>СРЕДНИЙ  РЕМОНТ</t>
  </si>
  <si>
    <t>а)</t>
  </si>
  <si>
    <t>Республиканские автодороги</t>
  </si>
  <si>
    <t>Местные автодороги</t>
  </si>
  <si>
    <t>б)</t>
  </si>
  <si>
    <t>в)</t>
  </si>
  <si>
    <t>г)</t>
  </si>
  <si>
    <t>д)</t>
  </si>
  <si>
    <t>1)</t>
  </si>
  <si>
    <t>3.</t>
  </si>
  <si>
    <t>4.</t>
  </si>
  <si>
    <t>5.</t>
  </si>
  <si>
    <t>6.</t>
  </si>
  <si>
    <t>Объемы работ, кв.м</t>
  </si>
  <si>
    <t>Организация и функционирование уличного освещения</t>
  </si>
  <si>
    <t>Строительство, реконструкция автодорог</t>
  </si>
  <si>
    <t>7.</t>
  </si>
  <si>
    <t>3)</t>
  </si>
  <si>
    <t>Развитие производственных баз</t>
  </si>
  <si>
    <t>Резерв на ликвидацию аварийных ситуаций</t>
  </si>
  <si>
    <t>ДОХОДЫ, в т.ч.:</t>
  </si>
  <si>
    <t>4)</t>
  </si>
  <si>
    <t>в том числе по районам,   руб.</t>
  </si>
  <si>
    <t>Приложение № 6.1</t>
  </si>
  <si>
    <t>Григориопольский ДЭУ(с.Ташлык, г.Григориополь)</t>
  </si>
  <si>
    <t>к Закону Приднестровской Молдавской Республики</t>
  </si>
  <si>
    <t>ВСЕГО ДОХОДОВ</t>
  </si>
  <si>
    <t>Рыбница-Броштяны-гр. Украины, км 0-34 (выборочно)</t>
  </si>
  <si>
    <t xml:space="preserve">ВСЕГО РАСХОДОВ </t>
  </si>
  <si>
    <t>На новые объекты по устройству уличного освещения в пределах населенных пунктов</t>
  </si>
  <si>
    <t>Тирасполь-Каменка, км 11-23 (выборочно)</t>
  </si>
  <si>
    <t>гр.РМ - Глиное-Первомайск (выборочно)</t>
  </si>
  <si>
    <t>Тирасполь-Каменка, км 88-143 (выборочно)</t>
  </si>
  <si>
    <t>(Тирасполь-Каменка)-Попенки-Зозуляны</t>
  </si>
  <si>
    <t>Рыбница-Андреевка (выборочно)</t>
  </si>
  <si>
    <t>Тирасполь-Каменка, км 144-168 (выборочно)</t>
  </si>
  <si>
    <t>Каменка-Хрустовая-гр.Украины, км 5-10 (выборочно)</t>
  </si>
  <si>
    <t>Каменка - Красный Октябрь (устройство ливневой канализации)</t>
  </si>
  <si>
    <t>Содержание дорог общего пользования</t>
  </si>
  <si>
    <t xml:space="preserve">Дубоссарский ДЭУ (а/д Тирасполь - Каменка, в т.ч. обход г.Дубоссары),  а/д Волгоград - Кишинев, местные автодороги  </t>
  </si>
  <si>
    <t xml:space="preserve">Программа развития дорожной отрасли </t>
  </si>
  <si>
    <t>по автомобильным дорогам  общего пользования, находящимся в государственной собственности,</t>
  </si>
  <si>
    <t>подъезд к р. Днестр, км 0-1 (обустройство парковочной площадки)</t>
  </si>
  <si>
    <t>на 2020 год</t>
  </si>
  <si>
    <t>Субсидии республиканского бюджета на 2020 год</t>
  </si>
  <si>
    <t>Брест-Кишинев-Одесса, км 935-956 (выборочно)</t>
  </si>
  <si>
    <t>9.</t>
  </si>
  <si>
    <t>Гояны-Дубово-Н.Гояны (выборочно)</t>
  </si>
  <si>
    <t>Н.Лунга-Боска (выборочно)</t>
  </si>
  <si>
    <t>(Тирасполь-Каменка)-Гармацкое, Цыбулёвка, км 10-11</t>
  </si>
  <si>
    <t>Гидирим-Воронково-гр. Украины, км 8-12 (выборочно)</t>
  </si>
  <si>
    <t>(Рыбница-Броштяны-гр. Украины)-Ержово</t>
  </si>
  <si>
    <t>Автоподъезд к с. Плоть</t>
  </si>
  <si>
    <t>Красненькое-М.Молокиш-Вадатурково-Белочи-Строенцы</t>
  </si>
  <si>
    <t>(Каменка-Кузьмин-гр. Украины)-Окница, км 2-5</t>
  </si>
  <si>
    <t>Каменка-Хрустовая-гр. Украины, км 0-1</t>
  </si>
  <si>
    <t>Тирасполь-Каменка, км 158-159</t>
  </si>
  <si>
    <t>Тирасполь-Каменка, км 24-24,6;  39-39,5;  46-46,3</t>
  </si>
  <si>
    <t>Григориополь-Карманово-гр.Украины, км 2-23,4 (выборочно)</t>
  </si>
  <si>
    <t>Григориополь-Карманово-гр.Украины, км 0,7-2,0</t>
  </si>
  <si>
    <t>Григориополь-Шипка-Карманово-Котовка, км 7-29 (выборочно)</t>
  </si>
  <si>
    <t>Григориополь-Карманово-гр.Украины, км 23,4-30 (выборочно)</t>
  </si>
  <si>
    <t>Буторы-Виноградное-Малаешты-Красногорка, км 14-20 (выборочно)</t>
  </si>
  <si>
    <t>Автоподъезд к а/д Спея-Бычок-Парканы</t>
  </si>
  <si>
    <t>2)</t>
  </si>
  <si>
    <t>Рыбница-Андреевка, км 9-10 (перевод гравийно-щебёночного покрытия в асфальтобетонное)</t>
  </si>
  <si>
    <t>подъезд к р. Днестр, км 0-1</t>
  </si>
  <si>
    <t>Рашково - Янтарное (перевод гравийно-щебеночного покрытия в асфальтобетонное)</t>
  </si>
  <si>
    <t>(Тирасполь-Незавертайловка)-Чобручи</t>
  </si>
  <si>
    <t>ИТОГО по автомобильным дорогам гос. собственности,  руб.</t>
  </si>
  <si>
    <t>"О республиканском бюджете на 2020 год"</t>
  </si>
  <si>
    <t>Слободзейский район и                          г. Слободзея</t>
  </si>
  <si>
    <t>Григориополь-ский район и                               г. Григориополь</t>
  </si>
  <si>
    <t>Дубоссарский район и                              г. Дубоссары</t>
  </si>
  <si>
    <t>Рыбницкий район и                              г. Рыбница</t>
  </si>
  <si>
    <t>Каменский район и                               г. Каменка</t>
  </si>
  <si>
    <t>ремонт асфальтобетонных покрытий</t>
  </si>
  <si>
    <t>поверхностная обработка, устранение неровностей покрытия</t>
  </si>
  <si>
    <t>Тирасполь-Каменка (обход г. Григориополя), км 2-9 (выборочно)</t>
  </si>
  <si>
    <t>Тирасполь-Каменка (обход г. Григориополя), км 1-1,25;  5-5,3</t>
  </si>
  <si>
    <t>(Тирасполь - Незавертайловка)-Незавертайловка, ул. Кирова</t>
  </si>
  <si>
    <t>ремонт гравийных и щебеночных покрытий</t>
  </si>
  <si>
    <t>искусственные сооружения</t>
  </si>
  <si>
    <t>работы по обеспечению безопасности дорожного движения</t>
  </si>
  <si>
    <r>
      <t xml:space="preserve">разметка проезжей части </t>
    </r>
    <r>
      <rPr>
        <i/>
        <sz val="12"/>
        <rFont val="Times New Roman"/>
        <family val="1"/>
      </rPr>
      <t>(км линии)</t>
    </r>
  </si>
  <si>
    <t>ремонт тротуаров</t>
  </si>
  <si>
    <t>земляные работы, укрепление обочин</t>
  </si>
  <si>
    <t>магистральные автодороги</t>
  </si>
  <si>
    <t xml:space="preserve">обустройство обстановки пути автодорог </t>
  </si>
  <si>
    <t>в т.ч. Слободзейское ДЭСУ (г. Слободзея, с. Карагаш, с. Суклея,                                            с. Глиное, с. Коротное, пос. Первомайск, с. Парканы, с. Малаешты)</t>
  </si>
  <si>
    <t>Рыбницкое ДЭСУ (а/д Тирасполь - Каменка, Рыбница-Броштяны-гр. Украины, в т.ч. обход г. Рыбницы, местные автодороги)</t>
  </si>
  <si>
    <t>Погашение задолженности по потреблённой электроэнергии                                             за 2018 год</t>
  </si>
  <si>
    <t>ремонт асфальтобетонного завода</t>
  </si>
  <si>
    <t>ремонт производственной базы</t>
  </si>
  <si>
    <t>Техническая инвентаризация автодорог и их составных частей, технический учёт мостов</t>
  </si>
  <si>
    <t>Переходящие остатки средств  на аккумулирующем счете Дорожного фонда по состоянию на на 01.01.2020 года</t>
  </si>
  <si>
    <t>(Тирасполь-Каменка) - Гармацкое-Цыбулёвка, км 10-11 (перевод гравийного покрытия в цементобетонное)</t>
  </si>
  <si>
    <t>Тирасполь-Каменка, км 24-44; 45-47 (выборочно)</t>
  </si>
  <si>
    <t>Тирасполь-Каменка, км 44,5-45</t>
  </si>
  <si>
    <t>Автоподъезд к пос. Солнечный</t>
  </si>
  <si>
    <t>Рыбница-Броштяны-гр.Украины, км 2-3 (ул. Степная)</t>
  </si>
  <si>
    <t>Проектные работы, обследование мостов</t>
  </si>
  <si>
    <t>Техническое перевооружение и модернизация</t>
  </si>
  <si>
    <t>Кусторез НО-82 манипулятор</t>
  </si>
  <si>
    <t xml:space="preserve">Погашение кредиторской задолженности </t>
  </si>
  <si>
    <t>ГУП "Дубоссарский ДЭУ" Организация и функционирование уличного освещения по ул.Ленина, ул.Мира в с.Цыбулёвка Дубоссарского района (договор от 21.11.19г. № 2019-2482, рег.№ 211 от 09.12.2019 г.)</t>
  </si>
  <si>
    <t>ГУП "Каменское ДСЭУ" Ремонт гравийных и щебёночных покрытий Каменка-Кузьмин-гр.Украины, км 7-16 (выборочно) (договор от 14.05.2019 г. № 19/61, рег.№ 02-35 от 13.06.2019 г.)</t>
  </si>
  <si>
    <t>ГУП "Каменское ДСЭУ" Приобретение механизмов и оборудования - гидравлический отбойный молоток для экскаватора ЭО-4321 (договор от 07.02.2018 г. № 18/163 К/П, рег.№ 02-52 от 19.12.2018 г.)</t>
  </si>
  <si>
    <t>10.</t>
  </si>
  <si>
    <t>8.</t>
  </si>
  <si>
    <t>"О внесении изменений и дополнений</t>
  </si>
  <si>
    <t>в Закон Приднестровской Молдавской Республики</t>
  </si>
  <si>
    <t>Приложение № 11</t>
  </si>
  <si>
    <t>Переходящие остатки средств  на счету государственных администраций по состоянию на на 01.01.2020 года</t>
  </si>
  <si>
    <t>Автоподъезд к р. Днестр, км 0-1 (перевод асфальтобетонного покрытия в цементобетонное), ул. Пляжная, г. Дубоссары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</si>
</sst>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L&quot;;\-#,##0\ &quot;L&quot;"/>
    <numFmt numFmtId="175" formatCode="#,##0\ &quot;L&quot;;[Red]\-#,##0\ &quot;L&quot;"/>
    <numFmt numFmtId="176" formatCode="#,##0.00\ &quot;L&quot;;\-#,##0.00\ &quot;L&quot;"/>
    <numFmt numFmtId="177" formatCode="#,##0.00\ &quot;L&quot;;[Red]\-#,##0.00\ &quot;L&quot;"/>
    <numFmt numFmtId="178" formatCode="_-* #,##0\ &quot;L&quot;_-;\-* #,##0\ &quot;L&quot;_-;_-* &quot;-&quot;\ &quot;L&quot;_-;_-@_-"/>
    <numFmt numFmtId="179" formatCode="_-* #,##0\ _L_-;\-* #,##0\ _L_-;_-* &quot;-&quot;\ _L_-;_-@_-"/>
    <numFmt numFmtId="180" formatCode="_-* #,##0.00\ &quot;L&quot;_-;\-* #,##0.00\ &quot;L&quot;_-;_-* &quot;-&quot;??\ &quot;L&quot;_-;_-@_-"/>
    <numFmt numFmtId="181" formatCode="_-* #,##0.00\ _L_-;\-* #,##0.00\ _L_-;_-* &quot;-&quot;??\ _L_-;_-@_-"/>
    <numFmt numFmtId="182" formatCode="#,##0.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5">
    <font>
      <sz val="10"/>
      <name val="Arial Cyr"/>
      <family val="0"/>
    </font>
    <font>
      <sz val="12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3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1" applyNumberFormat="0" applyAlignment="0" applyProtection="0"/>
    <xf numFmtId="0" fontId="35" fillId="25" borderId="2" applyNumberFormat="0" applyAlignment="0" applyProtection="0"/>
    <xf numFmtId="0" fontId="36" fillId="25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23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6" borderId="7" applyNumberFormat="0" applyAlignment="0" applyProtection="0"/>
    <xf numFmtId="0" fontId="1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0" borderId="0" applyNumberFormat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 vertical="top" wrapText="1"/>
    </xf>
    <xf numFmtId="182" fontId="5" fillId="0" borderId="0" xfId="0" applyNumberFormat="1" applyFont="1" applyFill="1" applyAlignment="1">
      <alignment horizontal="center"/>
    </xf>
    <xf numFmtId="182" fontId="5" fillId="0" borderId="0" xfId="0" applyNumberFormat="1" applyFont="1" applyFill="1" applyAlignment="1">
      <alignment/>
    </xf>
    <xf numFmtId="182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182" fontId="5" fillId="0" borderId="10" xfId="0" applyNumberFormat="1" applyFont="1" applyFill="1" applyBorder="1" applyAlignment="1">
      <alignment horizontal="center"/>
    </xf>
    <xf numFmtId="182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center" wrapText="1"/>
    </xf>
    <xf numFmtId="182" fontId="6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8" fillId="0" borderId="10" xfId="0" applyNumberFormat="1" applyFont="1" applyFill="1" applyBorder="1" applyAlignment="1">
      <alignment horizontal="left" vertical="top" wrapText="1"/>
    </xf>
    <xf numFmtId="3" fontId="8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top" wrapText="1"/>
    </xf>
    <xf numFmtId="3" fontId="9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3" fontId="9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/>
    </xf>
    <xf numFmtId="3" fontId="14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left" vertical="center" wrapText="1"/>
    </xf>
    <xf numFmtId="182" fontId="9" fillId="0" borderId="10" xfId="0" applyNumberFormat="1" applyFont="1" applyFill="1" applyBorder="1" applyAlignment="1">
      <alignment horizontal="right" vertical="center"/>
    </xf>
    <xf numFmtId="182" fontId="9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14" fillId="0" borderId="10" xfId="0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vertical="center"/>
    </xf>
    <xf numFmtId="182" fontId="12" fillId="0" borderId="10" xfId="0" applyNumberFormat="1" applyFont="1" applyFill="1" applyBorder="1" applyAlignment="1">
      <alignment horizontal="right" vertical="center"/>
    </xf>
    <xf numFmtId="182" fontId="5" fillId="0" borderId="1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top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3" fontId="11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right" vertical="top"/>
    </xf>
    <xf numFmtId="2" fontId="4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/>
    </xf>
    <xf numFmtId="1" fontId="10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82" fontId="5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 wrapText="1"/>
    </xf>
    <xf numFmtId="183" fontId="3" fillId="0" borderId="10" xfId="0" applyNumberFormat="1" applyFont="1" applyFill="1" applyBorder="1" applyAlignment="1">
      <alignment horizontal="right" vertical="center" wrapText="1"/>
    </xf>
    <xf numFmtId="183" fontId="7" fillId="0" borderId="10" xfId="0" applyNumberFormat="1" applyFont="1" applyFill="1" applyBorder="1" applyAlignment="1">
      <alignment horizontal="right" vertical="center" wrapText="1"/>
    </xf>
    <xf numFmtId="183" fontId="5" fillId="0" borderId="10" xfId="0" applyNumberFormat="1" applyFont="1" applyFill="1" applyBorder="1" applyAlignment="1">
      <alignment horizontal="right" vertical="center" wrapText="1"/>
    </xf>
    <xf numFmtId="183" fontId="5" fillId="0" borderId="10" xfId="0" applyNumberFormat="1" applyFont="1" applyFill="1" applyBorder="1" applyAlignment="1">
      <alignment horizontal="right" vertical="center" wrapText="1" indent="3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3" fontId="6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top"/>
    </xf>
    <xf numFmtId="3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right" vertical="center" wrapText="1"/>
    </xf>
    <xf numFmtId="183" fontId="6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182" fontId="8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/>
    </xf>
    <xf numFmtId="182" fontId="6" fillId="0" borderId="0" xfId="0" applyNumberFormat="1" applyFont="1" applyFill="1" applyAlignment="1">
      <alignment horizontal="right"/>
    </xf>
    <xf numFmtId="182" fontId="6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view="pageBreakPreview" zoomScale="75" zoomScaleNormal="80" zoomScaleSheetLayoutView="75" zoomScalePageLayoutView="0" workbookViewId="0" topLeftCell="A1">
      <pane xSplit="4" ySplit="16" topLeftCell="E17" activePane="bottomRight" state="frozen"/>
      <selection pane="topLeft" activeCell="A1" sqref="A1"/>
      <selection pane="topRight" activeCell="E1" sqref="E1"/>
      <selection pane="bottomLeft" activeCell="A17" sqref="A17"/>
      <selection pane="bottomRight" activeCell="K12" sqref="K12"/>
    </sheetView>
  </sheetViews>
  <sheetFormatPr defaultColWidth="8.75390625" defaultRowHeight="12.75"/>
  <cols>
    <col min="1" max="1" width="4.00390625" style="1" customWidth="1"/>
    <col min="2" max="2" width="65.625" style="2" customWidth="1"/>
    <col min="3" max="3" width="9.125" style="2" customWidth="1"/>
    <col min="4" max="4" width="16.375" style="3" customWidth="1"/>
    <col min="5" max="5" width="14.75390625" style="4" customWidth="1"/>
    <col min="6" max="6" width="15.125" style="4" customWidth="1"/>
    <col min="7" max="7" width="13.375" style="4" customWidth="1"/>
    <col min="8" max="8" width="13.875" style="4" customWidth="1"/>
    <col min="9" max="9" width="12.875" style="4" customWidth="1"/>
    <col min="10" max="10" width="7.875" style="1" customWidth="1"/>
    <col min="11" max="11" width="15.00390625" style="1" customWidth="1"/>
    <col min="12" max="16384" width="8.75390625" style="1" customWidth="1"/>
  </cols>
  <sheetData>
    <row r="1" ht="15.75">
      <c r="I1" s="103" t="s">
        <v>121</v>
      </c>
    </row>
    <row r="2" ht="15.75">
      <c r="I2" s="103" t="s">
        <v>34</v>
      </c>
    </row>
    <row r="3" ht="15.75">
      <c r="I3" s="108" t="s">
        <v>119</v>
      </c>
    </row>
    <row r="4" ht="15.75">
      <c r="I4" s="109" t="s">
        <v>120</v>
      </c>
    </row>
    <row r="5" ht="15.75">
      <c r="I5" s="103" t="s">
        <v>79</v>
      </c>
    </row>
    <row r="6" ht="15.75">
      <c r="I6" s="110"/>
    </row>
    <row r="7" ht="15.75">
      <c r="I7" s="103" t="s">
        <v>32</v>
      </c>
    </row>
    <row r="8" ht="15.75">
      <c r="I8" s="103" t="s">
        <v>34</v>
      </c>
    </row>
    <row r="9" spans="6:9" ht="15.75">
      <c r="F9" s="1"/>
      <c r="I9" s="103" t="s">
        <v>79</v>
      </c>
    </row>
    <row r="10" spans="6:9" ht="12.75">
      <c r="F10" s="1"/>
      <c r="I10" s="5"/>
    </row>
    <row r="11" spans="1:9" s="6" customFormat="1" ht="15.75">
      <c r="A11" s="111" t="s">
        <v>49</v>
      </c>
      <c r="B11" s="111"/>
      <c r="C11" s="111"/>
      <c r="D11" s="111"/>
      <c r="E11" s="111"/>
      <c r="F11" s="111"/>
      <c r="G11" s="111"/>
      <c r="H11" s="111"/>
      <c r="I11" s="111"/>
    </row>
    <row r="12" spans="1:9" s="7" customFormat="1" ht="15.75">
      <c r="A12" s="112" t="s">
        <v>50</v>
      </c>
      <c r="B12" s="112"/>
      <c r="C12" s="112"/>
      <c r="D12" s="112"/>
      <c r="E12" s="112"/>
      <c r="F12" s="112"/>
      <c r="G12" s="112"/>
      <c r="H12" s="112"/>
      <c r="I12" s="112"/>
    </row>
    <row r="13" spans="1:9" s="7" customFormat="1" ht="15.75">
      <c r="A13" s="112" t="s">
        <v>52</v>
      </c>
      <c r="B13" s="112"/>
      <c r="C13" s="112"/>
      <c r="D13" s="112"/>
      <c r="E13" s="112"/>
      <c r="F13" s="112"/>
      <c r="G13" s="112"/>
      <c r="H13" s="112"/>
      <c r="I13" s="112"/>
    </row>
    <row r="15" spans="1:9" ht="14.25">
      <c r="A15" s="113" t="s">
        <v>0</v>
      </c>
      <c r="B15" s="113" t="s">
        <v>1</v>
      </c>
      <c r="C15" s="114" t="s">
        <v>22</v>
      </c>
      <c r="D15" s="115" t="s">
        <v>78</v>
      </c>
      <c r="E15" s="115" t="s">
        <v>31</v>
      </c>
      <c r="F15" s="115"/>
      <c r="G15" s="115"/>
      <c r="H15" s="115"/>
      <c r="I15" s="115"/>
    </row>
    <row r="16" spans="1:9" ht="60">
      <c r="A16" s="113"/>
      <c r="B16" s="113"/>
      <c r="C16" s="114"/>
      <c r="D16" s="115"/>
      <c r="E16" s="104" t="s">
        <v>80</v>
      </c>
      <c r="F16" s="104" t="s">
        <v>81</v>
      </c>
      <c r="G16" s="104" t="s">
        <v>82</v>
      </c>
      <c r="H16" s="104" t="s">
        <v>83</v>
      </c>
      <c r="I16" s="104" t="s">
        <v>84</v>
      </c>
    </row>
    <row r="17" spans="1:9" ht="5.25" customHeight="1">
      <c r="A17" s="8"/>
      <c r="B17" s="9"/>
      <c r="C17" s="9"/>
      <c r="D17" s="10"/>
      <c r="E17" s="11"/>
      <c r="F17" s="11"/>
      <c r="G17" s="11"/>
      <c r="H17" s="11"/>
      <c r="I17" s="11"/>
    </row>
    <row r="18" spans="1:11" ht="15.75">
      <c r="A18" s="8"/>
      <c r="B18" s="15" t="s">
        <v>29</v>
      </c>
      <c r="C18" s="12"/>
      <c r="D18" s="14"/>
      <c r="E18" s="16"/>
      <c r="F18" s="16"/>
      <c r="G18" s="16"/>
      <c r="H18" s="16"/>
      <c r="I18" s="16"/>
      <c r="K18" s="17"/>
    </row>
    <row r="19" spans="1:9" ht="15.75">
      <c r="A19" s="8"/>
      <c r="B19" s="13" t="s">
        <v>53</v>
      </c>
      <c r="C19" s="18"/>
      <c r="D19" s="19">
        <f>E19+F19+G19+H19+I19</f>
        <v>48711972</v>
      </c>
      <c r="E19" s="16">
        <f>14820181</f>
        <v>14820181</v>
      </c>
      <c r="F19" s="16">
        <f>6962649</f>
        <v>6962649</v>
      </c>
      <c r="G19" s="16">
        <f>8250515</f>
        <v>8250515</v>
      </c>
      <c r="H19" s="16">
        <v>11224116</v>
      </c>
      <c r="I19" s="16">
        <f>7454511</f>
        <v>7454511</v>
      </c>
    </row>
    <row r="20" spans="1:9" ht="31.5">
      <c r="A20" s="8"/>
      <c r="B20" s="13" t="s">
        <v>104</v>
      </c>
      <c r="C20" s="18"/>
      <c r="D20" s="19">
        <f>SUM(E20:I20)</f>
        <v>1264958</v>
      </c>
      <c r="E20" s="19">
        <v>308515</v>
      </c>
      <c r="F20" s="19">
        <v>647455</v>
      </c>
      <c r="G20" s="19">
        <v>8988</v>
      </c>
      <c r="H20" s="19">
        <v>0</v>
      </c>
      <c r="I20" s="19">
        <v>300000</v>
      </c>
    </row>
    <row r="21" spans="1:9" s="24" customFormat="1" ht="31.5">
      <c r="A21" s="20"/>
      <c r="B21" s="13" t="s">
        <v>122</v>
      </c>
      <c r="C21" s="18"/>
      <c r="D21" s="19">
        <f>E21+F21+G21+H21+I21</f>
        <v>1023492</v>
      </c>
      <c r="E21" s="19">
        <v>227409</v>
      </c>
      <c r="F21" s="19">
        <v>176366</v>
      </c>
      <c r="G21" s="19">
        <v>0</v>
      </c>
      <c r="H21" s="19">
        <v>619708</v>
      </c>
      <c r="I21" s="19">
        <v>9</v>
      </c>
    </row>
    <row r="22" spans="1:9" ht="15.75">
      <c r="A22" s="8"/>
      <c r="B22" s="13"/>
      <c r="C22" s="18"/>
      <c r="D22" s="19"/>
      <c r="E22" s="19"/>
      <c r="F22" s="19"/>
      <c r="G22" s="19"/>
      <c r="H22" s="19"/>
      <c r="I22" s="19"/>
    </row>
    <row r="23" spans="1:9" ht="15.75">
      <c r="A23" s="8"/>
      <c r="B23" s="21" t="s">
        <v>35</v>
      </c>
      <c r="C23" s="22"/>
      <c r="D23" s="23">
        <f>E23+F23+G23+H23+I23</f>
        <v>51000422</v>
      </c>
      <c r="E23" s="23">
        <f>E19+E20+E21</f>
        <v>15356105</v>
      </c>
      <c r="F23" s="23">
        <f>F19+F20+F21</f>
        <v>7786470</v>
      </c>
      <c r="G23" s="23">
        <f>G19+G20+G21</f>
        <v>8259503</v>
      </c>
      <c r="H23" s="23">
        <f>H19+H20+H21</f>
        <v>11843824</v>
      </c>
      <c r="I23" s="23">
        <f>I19+I20+I21</f>
        <v>7754520</v>
      </c>
    </row>
    <row r="24" spans="1:9" ht="6" customHeight="1">
      <c r="A24" s="8"/>
      <c r="B24" s="21"/>
      <c r="C24" s="18"/>
      <c r="D24" s="23"/>
      <c r="E24" s="25"/>
      <c r="F24" s="25"/>
      <c r="G24" s="25"/>
      <c r="H24" s="25"/>
      <c r="I24" s="25"/>
    </row>
    <row r="25" spans="1:9" s="37" customFormat="1" ht="17.25">
      <c r="A25" s="8"/>
      <c r="B25" s="26" t="s">
        <v>2</v>
      </c>
      <c r="C25" s="18" t="s">
        <v>3</v>
      </c>
      <c r="D25" s="27"/>
      <c r="E25" s="28"/>
      <c r="F25" s="28"/>
      <c r="G25" s="28"/>
      <c r="H25" s="28"/>
      <c r="I25" s="28"/>
    </row>
    <row r="26" spans="1:9" s="39" customFormat="1" ht="17.25">
      <c r="A26" s="29" t="s">
        <v>4</v>
      </c>
      <c r="B26" s="30" t="s">
        <v>24</v>
      </c>
      <c r="C26" s="31">
        <v>0</v>
      </c>
      <c r="D26" s="32">
        <f>E26+F26+G26+H26+I26</f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</row>
    <row r="27" spans="1:9" s="37" customFormat="1" ht="17.25">
      <c r="A27" s="29"/>
      <c r="B27" s="30"/>
      <c r="C27" s="34"/>
      <c r="D27" s="35"/>
      <c r="E27" s="36"/>
      <c r="F27" s="36"/>
      <c r="G27" s="36"/>
      <c r="H27" s="36"/>
      <c r="I27" s="36"/>
    </row>
    <row r="28" spans="1:9" s="39" customFormat="1" ht="15.75">
      <c r="A28" s="38" t="s">
        <v>5</v>
      </c>
      <c r="B28" s="30" t="s">
        <v>6</v>
      </c>
      <c r="C28" s="31">
        <f>C30+C38</f>
        <v>95590</v>
      </c>
      <c r="D28" s="32">
        <f>E28+F28+G28+H28+I28</f>
        <v>20342133</v>
      </c>
      <c r="E28" s="33">
        <f>E38+E30</f>
        <v>5133795</v>
      </c>
      <c r="F28" s="33">
        <f>F38+F30</f>
        <v>3416880</v>
      </c>
      <c r="G28" s="33">
        <f>G38+G30</f>
        <v>3295922</v>
      </c>
      <c r="H28" s="33">
        <f>H38+H30</f>
        <v>5098096</v>
      </c>
      <c r="I28" s="33">
        <f>I38+I30</f>
        <v>3397440</v>
      </c>
    </row>
    <row r="29" spans="1:9" ht="17.25">
      <c r="A29" s="40"/>
      <c r="B29" s="30"/>
      <c r="C29" s="41"/>
      <c r="D29" s="42"/>
      <c r="E29" s="43"/>
      <c r="F29" s="43"/>
      <c r="G29" s="43"/>
      <c r="H29" s="43"/>
      <c r="I29" s="43"/>
    </row>
    <row r="30" spans="1:9" ht="15.75">
      <c r="A30" s="44"/>
      <c r="B30" s="21" t="s">
        <v>7</v>
      </c>
      <c r="C30" s="45">
        <f>C32</f>
        <v>6610</v>
      </c>
      <c r="D30" s="46">
        <f>E30+F30+G30+H30+I30</f>
        <v>3683000</v>
      </c>
      <c r="E30" s="47">
        <f>E32</f>
        <v>0</v>
      </c>
      <c r="F30" s="47">
        <f>F32</f>
        <v>0</v>
      </c>
      <c r="G30" s="47">
        <f>G32</f>
        <v>2073000</v>
      </c>
      <c r="H30" s="47">
        <f>H32</f>
        <v>610000</v>
      </c>
      <c r="I30" s="47">
        <f>I32</f>
        <v>1000000</v>
      </c>
    </row>
    <row r="31" spans="1:9" ht="15.75">
      <c r="A31" s="8"/>
      <c r="B31" s="13"/>
      <c r="C31" s="48"/>
      <c r="D31" s="49"/>
      <c r="E31" s="50"/>
      <c r="F31" s="50"/>
      <c r="G31" s="50"/>
      <c r="H31" s="50"/>
      <c r="I31" s="50"/>
    </row>
    <row r="32" spans="1:9" ht="15.75">
      <c r="A32" s="8"/>
      <c r="B32" s="30" t="s">
        <v>12</v>
      </c>
      <c r="C32" s="51">
        <f>C33+C34+C35</f>
        <v>6610</v>
      </c>
      <c r="D32" s="52">
        <f>E32+F32+G32+H32+I32</f>
        <v>3683000</v>
      </c>
      <c r="E32" s="53">
        <f>E33+E34+E35</f>
        <v>0</v>
      </c>
      <c r="F32" s="53">
        <f>F33+F34+F35</f>
        <v>0</v>
      </c>
      <c r="G32" s="53">
        <f>G33+G34+G35</f>
        <v>2073000</v>
      </c>
      <c r="H32" s="53">
        <f>H33+H34+H35</f>
        <v>610000</v>
      </c>
      <c r="I32" s="53">
        <f>I33+I34+I35+I36</f>
        <v>1000000</v>
      </c>
    </row>
    <row r="33" spans="1:9" ht="31.5">
      <c r="A33" s="8"/>
      <c r="B33" s="13" t="s">
        <v>105</v>
      </c>
      <c r="C33" s="48">
        <v>3710</v>
      </c>
      <c r="D33" s="49">
        <f>E33+F33+G33+H33+I33</f>
        <v>1754000</v>
      </c>
      <c r="E33" s="50"/>
      <c r="F33" s="50"/>
      <c r="G33" s="50">
        <v>1754000</v>
      </c>
      <c r="H33" s="50"/>
      <c r="I33" s="50"/>
    </row>
    <row r="34" spans="1:9" ht="31.5">
      <c r="A34" s="8"/>
      <c r="B34" s="13" t="s">
        <v>123</v>
      </c>
      <c r="C34" s="48">
        <v>600</v>
      </c>
      <c r="D34" s="49">
        <f>E34+F34+G34+H34+I34</f>
        <v>319000</v>
      </c>
      <c r="E34" s="50"/>
      <c r="F34" s="50"/>
      <c r="G34" s="50">
        <v>319000</v>
      </c>
      <c r="H34" s="50"/>
      <c r="I34" s="50"/>
    </row>
    <row r="35" spans="1:9" s="54" customFormat="1" ht="31.5">
      <c r="A35" s="8"/>
      <c r="B35" s="13" t="s">
        <v>74</v>
      </c>
      <c r="C35" s="48">
        <v>2300</v>
      </c>
      <c r="D35" s="49">
        <f>E35+F35+G35+H35+I35</f>
        <v>610000</v>
      </c>
      <c r="E35" s="50"/>
      <c r="F35" s="50"/>
      <c r="G35" s="50"/>
      <c r="H35" s="50">
        <v>610000</v>
      </c>
      <c r="I35" s="50"/>
    </row>
    <row r="36" spans="1:9" s="39" customFormat="1" ht="31.5">
      <c r="A36" s="8"/>
      <c r="B36" s="13" t="s">
        <v>76</v>
      </c>
      <c r="C36" s="48">
        <v>384</v>
      </c>
      <c r="D36" s="49">
        <f>E36+F36+G36+H36+I36</f>
        <v>1000000</v>
      </c>
      <c r="E36" s="50"/>
      <c r="F36" s="50"/>
      <c r="G36" s="50"/>
      <c r="H36" s="50"/>
      <c r="I36" s="50">
        <v>1000000</v>
      </c>
    </row>
    <row r="37" spans="1:9" s="56" customFormat="1" ht="17.25">
      <c r="A37" s="40"/>
      <c r="B37" s="13"/>
      <c r="C37" s="48"/>
      <c r="D37" s="49"/>
      <c r="E37" s="50"/>
      <c r="F37" s="50"/>
      <c r="G37" s="50"/>
      <c r="H37" s="50"/>
      <c r="I37" s="50"/>
    </row>
    <row r="38" spans="1:9" s="58" customFormat="1" ht="15.75">
      <c r="A38" s="55"/>
      <c r="B38" s="21" t="s">
        <v>9</v>
      </c>
      <c r="C38" s="45">
        <f>C39+C47+C74</f>
        <v>88980</v>
      </c>
      <c r="D38" s="46">
        <f>E38+F38+G38+H38+I38</f>
        <v>16659133</v>
      </c>
      <c r="E38" s="47">
        <f>E39+E47+E92+E74+E87</f>
        <v>5133795</v>
      </c>
      <c r="F38" s="47">
        <f>F39+F47+F92+F74+F87</f>
        <v>3416880</v>
      </c>
      <c r="G38" s="47">
        <f>G39+G47+G92+G74+G87</f>
        <v>1222922</v>
      </c>
      <c r="H38" s="47">
        <f>H39+H47+H92+H74+H87</f>
        <v>4488096</v>
      </c>
      <c r="I38" s="47">
        <f>I39+I47+I92+I74+I87</f>
        <v>2397440</v>
      </c>
    </row>
    <row r="39" spans="1:9" ht="23.25" customHeight="1">
      <c r="A39" s="57" t="s">
        <v>10</v>
      </c>
      <c r="B39" s="21" t="s">
        <v>86</v>
      </c>
      <c r="C39" s="45">
        <f>C41</f>
        <v>18560</v>
      </c>
      <c r="D39" s="46">
        <f>E39+F39+G39+H39+I39</f>
        <v>3963795</v>
      </c>
      <c r="E39" s="47">
        <f>E41</f>
        <v>2963795</v>
      </c>
      <c r="F39" s="47">
        <f>F41</f>
        <v>1000000</v>
      </c>
      <c r="G39" s="47">
        <f>G41</f>
        <v>0</v>
      </c>
      <c r="H39" s="47">
        <f>H41</f>
        <v>0</v>
      </c>
      <c r="I39" s="47">
        <f>I41</f>
        <v>0</v>
      </c>
    </row>
    <row r="40" spans="1:9" ht="15.75">
      <c r="A40" s="59"/>
      <c r="B40" s="13"/>
      <c r="C40" s="60"/>
      <c r="D40" s="19"/>
      <c r="E40" s="28"/>
      <c r="F40" s="28"/>
      <c r="G40" s="28"/>
      <c r="H40" s="28"/>
      <c r="I40" s="28"/>
    </row>
    <row r="41" spans="1:11" ht="15.75">
      <c r="A41" s="59"/>
      <c r="B41" s="30" t="s">
        <v>8</v>
      </c>
      <c r="C41" s="61">
        <f>C42+C43+C44+C45</f>
        <v>18560</v>
      </c>
      <c r="D41" s="52">
        <f>E41+F41+G41+H41+I41</f>
        <v>3963795</v>
      </c>
      <c r="E41" s="25">
        <f>E42+E43+E44+E45</f>
        <v>2963795</v>
      </c>
      <c r="F41" s="25">
        <f>F42+F43+F44+F45</f>
        <v>1000000</v>
      </c>
      <c r="G41" s="25">
        <f>G42+G43+G44+G45</f>
        <v>0</v>
      </c>
      <c r="H41" s="25">
        <f>H42+H43+H44+H45</f>
        <v>0</v>
      </c>
      <c r="I41" s="25">
        <f>I42+I43+I44+I45</f>
        <v>0</v>
      </c>
      <c r="K41" s="17"/>
    </row>
    <row r="42" spans="1:11" ht="15.75">
      <c r="A42" s="59"/>
      <c r="B42" s="13" t="s">
        <v>39</v>
      </c>
      <c r="C42" s="48">
        <v>9800</v>
      </c>
      <c r="D42" s="49">
        <f>E42+F42+G42+H42+I42</f>
        <v>2000000</v>
      </c>
      <c r="E42" s="50">
        <v>2000000</v>
      </c>
      <c r="F42" s="50"/>
      <c r="G42" s="50"/>
      <c r="H42" s="50"/>
      <c r="I42" s="50"/>
      <c r="K42" s="17"/>
    </row>
    <row r="43" spans="1:11" ht="15.75">
      <c r="A43" s="59"/>
      <c r="B43" s="13" t="s">
        <v>54</v>
      </c>
      <c r="C43" s="48">
        <v>4360</v>
      </c>
      <c r="D43" s="49">
        <f>E43+F43+G43+H43+I43</f>
        <v>963795</v>
      </c>
      <c r="E43" s="50">
        <v>963795</v>
      </c>
      <c r="F43" s="50"/>
      <c r="G43" s="50"/>
      <c r="H43" s="50"/>
      <c r="I43" s="50"/>
      <c r="K43" s="17"/>
    </row>
    <row r="44" spans="1:9" s="7" customFormat="1" ht="15.75">
      <c r="A44" s="59"/>
      <c r="B44" s="13" t="s">
        <v>66</v>
      </c>
      <c r="C44" s="48">
        <v>2200</v>
      </c>
      <c r="D44" s="49">
        <f>E44+F44+G44+H44+I44</f>
        <v>500000</v>
      </c>
      <c r="E44" s="50"/>
      <c r="F44" s="50">
        <v>500000</v>
      </c>
      <c r="G44" s="50"/>
      <c r="H44" s="50"/>
      <c r="I44" s="50"/>
    </row>
    <row r="45" spans="1:9" s="62" customFormat="1" ht="15.75">
      <c r="A45" s="59"/>
      <c r="B45" s="13" t="s">
        <v>88</v>
      </c>
      <c r="C45" s="48">
        <v>2200</v>
      </c>
      <c r="D45" s="49">
        <f>E45+F45+G45+H45+I45</f>
        <v>500000</v>
      </c>
      <c r="E45" s="50"/>
      <c r="F45" s="50">
        <v>500000</v>
      </c>
      <c r="G45" s="50"/>
      <c r="H45" s="50"/>
      <c r="I45" s="50"/>
    </row>
    <row r="46" spans="1:9" s="64" customFormat="1" ht="6" customHeight="1">
      <c r="A46" s="8"/>
      <c r="B46" s="13"/>
      <c r="C46" s="48"/>
      <c r="D46" s="49"/>
      <c r="E46" s="50"/>
      <c r="F46" s="50"/>
      <c r="G46" s="50"/>
      <c r="H46" s="50"/>
      <c r="I46" s="50"/>
    </row>
    <row r="47" spans="1:9" ht="15.75">
      <c r="A47" s="57" t="s">
        <v>13</v>
      </c>
      <c r="B47" s="21" t="s">
        <v>85</v>
      </c>
      <c r="C47" s="45">
        <f>C49+C56+C65</f>
        <v>34925</v>
      </c>
      <c r="D47" s="46">
        <f>E47+F47+G47+H47+I47</f>
        <v>7984400</v>
      </c>
      <c r="E47" s="47">
        <f>E49+E56+E65</f>
        <v>1016080</v>
      </c>
      <c r="F47" s="47">
        <f>F49+F56+F65</f>
        <v>1707880</v>
      </c>
      <c r="G47" s="47">
        <f>G49+G56+G65</f>
        <v>0</v>
      </c>
      <c r="H47" s="47">
        <f>H49+H56+H65</f>
        <v>4073000</v>
      </c>
      <c r="I47" s="47">
        <f>I49+I56+I65</f>
        <v>1187440</v>
      </c>
    </row>
    <row r="48" spans="1:9" s="58" customFormat="1" ht="15.75">
      <c r="A48" s="63"/>
      <c r="B48" s="13"/>
      <c r="C48" s="48"/>
      <c r="D48" s="49"/>
      <c r="E48" s="50"/>
      <c r="F48" s="50"/>
      <c r="G48" s="50"/>
      <c r="H48" s="50"/>
      <c r="I48" s="50"/>
    </row>
    <row r="49" spans="1:9" s="58" customFormat="1" ht="15.75">
      <c r="A49" s="65"/>
      <c r="B49" s="30" t="s">
        <v>8</v>
      </c>
      <c r="C49" s="51">
        <f>C50+C51+C52+C53+C54</f>
        <v>11981</v>
      </c>
      <c r="D49" s="52">
        <f aca="true" t="shared" si="0" ref="D49:D54">E49+F49+G49+H49+I49</f>
        <v>2898895</v>
      </c>
      <c r="E49" s="53">
        <f>E50+E51+E52+E53+E54</f>
        <v>0</v>
      </c>
      <c r="F49" s="53">
        <f>F50+F51+F52+F53+F54</f>
        <v>977455</v>
      </c>
      <c r="G49" s="53">
        <f>G50+G51+G52+G53+G54</f>
        <v>0</v>
      </c>
      <c r="H49" s="53">
        <f>H50+H51+H52+H53+H54</f>
        <v>1134000</v>
      </c>
      <c r="I49" s="53">
        <f>I50+I51+I52+I53+I54</f>
        <v>787440</v>
      </c>
    </row>
    <row r="50" spans="1:9" ht="15.75">
      <c r="A50" s="66"/>
      <c r="B50" s="13" t="s">
        <v>106</v>
      </c>
      <c r="C50" s="48">
        <v>496</v>
      </c>
      <c r="D50" s="49">
        <f t="shared" si="0"/>
        <v>150000</v>
      </c>
      <c r="E50" s="50"/>
      <c r="F50" s="50">
        <v>150000</v>
      </c>
      <c r="G50" s="67"/>
      <c r="H50" s="67"/>
      <c r="I50" s="67"/>
    </row>
    <row r="51" spans="1:11" ht="15.75">
      <c r="A51" s="66"/>
      <c r="B51" s="13" t="s">
        <v>107</v>
      </c>
      <c r="C51" s="48">
        <v>1800</v>
      </c>
      <c r="D51" s="49">
        <f t="shared" si="0"/>
        <v>647455</v>
      </c>
      <c r="E51" s="50"/>
      <c r="F51" s="50">
        <v>647455</v>
      </c>
      <c r="G51" s="67"/>
      <c r="H51" s="67"/>
      <c r="I51" s="67"/>
      <c r="K51" s="17"/>
    </row>
    <row r="52" spans="1:9" ht="31.5">
      <c r="A52" s="8"/>
      <c r="B52" s="13" t="s">
        <v>87</v>
      </c>
      <c r="C52" s="48">
        <v>595</v>
      </c>
      <c r="D52" s="49">
        <f t="shared" si="0"/>
        <v>180000</v>
      </c>
      <c r="E52" s="50"/>
      <c r="F52" s="50">
        <v>180000</v>
      </c>
      <c r="G52" s="67"/>
      <c r="H52" s="67"/>
      <c r="I52" s="67"/>
    </row>
    <row r="53" spans="1:9" ht="15.75">
      <c r="A53" s="8"/>
      <c r="B53" s="13" t="s">
        <v>41</v>
      </c>
      <c r="C53" s="48">
        <v>6650</v>
      </c>
      <c r="D53" s="49">
        <f t="shared" si="0"/>
        <v>1134000</v>
      </c>
      <c r="E53" s="50"/>
      <c r="F53" s="50"/>
      <c r="G53" s="50"/>
      <c r="H53" s="50">
        <v>1134000</v>
      </c>
      <c r="I53" s="50"/>
    </row>
    <row r="54" spans="1:9" ht="15.75">
      <c r="A54" s="68"/>
      <c r="B54" s="13" t="s">
        <v>44</v>
      </c>
      <c r="C54" s="48">
        <v>2440</v>
      </c>
      <c r="D54" s="49">
        <f t="shared" si="0"/>
        <v>787440</v>
      </c>
      <c r="E54" s="50"/>
      <c r="F54" s="50"/>
      <c r="G54" s="50"/>
      <c r="H54" s="50"/>
      <c r="I54" s="50">
        <v>787440</v>
      </c>
    </row>
    <row r="55" spans="1:9" ht="15.75">
      <c r="A55" s="68"/>
      <c r="B55" s="105"/>
      <c r="C55" s="69"/>
      <c r="D55" s="49"/>
      <c r="E55" s="50"/>
      <c r="F55" s="50"/>
      <c r="G55" s="50"/>
      <c r="H55" s="50"/>
      <c r="I55" s="50"/>
    </row>
    <row r="56" spans="1:9" ht="15.75">
      <c r="A56" s="8"/>
      <c r="B56" s="30" t="s">
        <v>11</v>
      </c>
      <c r="C56" s="51">
        <f>C57+C58+C59+C60+C61+C62+C63</f>
        <v>11444</v>
      </c>
      <c r="D56" s="52">
        <f aca="true" t="shared" si="1" ref="D56:D63">E56+F56+G56+H56+I56</f>
        <v>2555080</v>
      </c>
      <c r="E56" s="53">
        <f>E57+E58+E59+E60+E61+E62+E63</f>
        <v>406080</v>
      </c>
      <c r="F56" s="53">
        <f>F57+F58+F59+F60+F61+F62+F63</f>
        <v>550000</v>
      </c>
      <c r="G56" s="53">
        <f>G57+G58+G59+G60+G61+G62+G63</f>
        <v>0</v>
      </c>
      <c r="H56" s="53">
        <f>H57+H58+H59+H60+H61+H62+H63</f>
        <v>1199000</v>
      </c>
      <c r="I56" s="53">
        <f>I57+I58+I59+I60+I61+I62+I63</f>
        <v>400000</v>
      </c>
    </row>
    <row r="57" spans="1:9" ht="15.75">
      <c r="A57" s="8"/>
      <c r="B57" s="13" t="s">
        <v>40</v>
      </c>
      <c r="C57" s="48">
        <v>300</v>
      </c>
      <c r="D57" s="49">
        <f t="shared" si="1"/>
        <v>250000</v>
      </c>
      <c r="E57" s="50">
        <v>250000</v>
      </c>
      <c r="F57" s="50"/>
      <c r="G57" s="50"/>
      <c r="H57" s="50"/>
      <c r="I57" s="50"/>
    </row>
    <row r="58" spans="1:9" ht="15.75">
      <c r="A58" s="8"/>
      <c r="B58" s="13" t="s">
        <v>89</v>
      </c>
      <c r="C58" s="48">
        <v>2617</v>
      </c>
      <c r="D58" s="49">
        <f t="shared" si="1"/>
        <v>156080</v>
      </c>
      <c r="E58" s="50">
        <v>156080</v>
      </c>
      <c r="F58" s="50"/>
      <c r="G58" s="50"/>
      <c r="H58" s="50"/>
      <c r="I58" s="50"/>
    </row>
    <row r="59" spans="1:12" ht="15.75">
      <c r="A59" s="8"/>
      <c r="B59" s="13" t="s">
        <v>68</v>
      </c>
      <c r="C59" s="48">
        <v>1202</v>
      </c>
      <c r="D59" s="49">
        <f t="shared" si="1"/>
        <v>400000</v>
      </c>
      <c r="E59" s="50"/>
      <c r="F59" s="50">
        <v>400000</v>
      </c>
      <c r="G59" s="50"/>
      <c r="H59" s="50"/>
      <c r="I59" s="50"/>
      <c r="L59" s="17"/>
    </row>
    <row r="60" spans="1:9" ht="15.75">
      <c r="A60" s="8"/>
      <c r="B60" s="13" t="s">
        <v>67</v>
      </c>
      <c r="C60" s="48">
        <v>495</v>
      </c>
      <c r="D60" s="49">
        <f t="shared" si="1"/>
        <v>150000</v>
      </c>
      <c r="E60" s="100"/>
      <c r="F60" s="49">
        <v>150000</v>
      </c>
      <c r="G60" s="100"/>
      <c r="H60" s="100"/>
      <c r="I60" s="100"/>
    </row>
    <row r="61" spans="1:9" ht="15.75">
      <c r="A61" s="8"/>
      <c r="B61" s="13" t="s">
        <v>36</v>
      </c>
      <c r="C61" s="48">
        <v>3530</v>
      </c>
      <c r="D61" s="49">
        <f t="shared" si="1"/>
        <v>794000</v>
      </c>
      <c r="E61" s="50"/>
      <c r="F61" s="50"/>
      <c r="G61" s="50"/>
      <c r="H61" s="50">
        <v>794000</v>
      </c>
      <c r="I61" s="50"/>
    </row>
    <row r="62" spans="1:9" ht="15.75">
      <c r="A62" s="8"/>
      <c r="B62" s="13" t="s">
        <v>59</v>
      </c>
      <c r="C62" s="48">
        <v>2300</v>
      </c>
      <c r="D62" s="49">
        <f t="shared" si="1"/>
        <v>405000</v>
      </c>
      <c r="E62" s="50"/>
      <c r="F62" s="50"/>
      <c r="G62" s="50"/>
      <c r="H62" s="50">
        <v>405000</v>
      </c>
      <c r="I62" s="50"/>
    </row>
    <row r="63" spans="1:9" s="58" customFormat="1" ht="15.75">
      <c r="A63" s="68"/>
      <c r="B63" s="13" t="s">
        <v>45</v>
      </c>
      <c r="C63" s="48">
        <v>1000</v>
      </c>
      <c r="D63" s="49">
        <f t="shared" si="1"/>
        <v>400000</v>
      </c>
      <c r="E63" s="50"/>
      <c r="F63" s="50"/>
      <c r="G63" s="50"/>
      <c r="H63" s="50"/>
      <c r="I63" s="50">
        <v>400000</v>
      </c>
    </row>
    <row r="64" spans="1:9" ht="15.75">
      <c r="A64" s="68"/>
      <c r="B64" s="105"/>
      <c r="C64" s="69"/>
      <c r="D64" s="49"/>
      <c r="E64" s="50"/>
      <c r="F64" s="50"/>
      <c r="G64" s="50"/>
      <c r="H64" s="50"/>
      <c r="I64" s="50"/>
    </row>
    <row r="65" spans="1:9" ht="15.75">
      <c r="A65" s="66"/>
      <c r="B65" s="30" t="s">
        <v>12</v>
      </c>
      <c r="C65" s="51">
        <f>C66+C67+C68+C69+C70+C71+C72</f>
        <v>11500</v>
      </c>
      <c r="D65" s="52">
        <f aca="true" t="shared" si="2" ref="D65:D72">E65+F65+G65+H65+I65</f>
        <v>2530425</v>
      </c>
      <c r="E65" s="53">
        <f>E66+E67+E68+E69+E70+E71+E72</f>
        <v>610000</v>
      </c>
      <c r="F65" s="53">
        <f>F66+F67+F68+F69+F70+F71+F72</f>
        <v>180425</v>
      </c>
      <c r="G65" s="53">
        <f>G66+G67+G68+G69+G70+G71+G72</f>
        <v>0</v>
      </c>
      <c r="H65" s="53">
        <f>H66+H67+H68+H69+H70+H71+H72</f>
        <v>1740000</v>
      </c>
      <c r="I65" s="53">
        <f>I66+I67+I68+I69+I70+I71+I72</f>
        <v>0</v>
      </c>
    </row>
    <row r="66" spans="1:9" ht="15.75">
      <c r="A66" s="8"/>
      <c r="B66" s="13" t="s">
        <v>77</v>
      </c>
      <c r="C66" s="48">
        <v>1925</v>
      </c>
      <c r="D66" s="49">
        <f>E66+F66+G66+H66+I66</f>
        <v>610000</v>
      </c>
      <c r="E66" s="50">
        <v>610000</v>
      </c>
      <c r="F66" s="50"/>
      <c r="G66" s="50"/>
      <c r="H66" s="50"/>
      <c r="I66" s="50"/>
    </row>
    <row r="67" spans="1:9" ht="15.75" customHeight="1">
      <c r="A67" s="8"/>
      <c r="B67" s="13" t="s">
        <v>69</v>
      </c>
      <c r="C67" s="48">
        <v>595</v>
      </c>
      <c r="D67" s="49">
        <f>E67+F67+G67+H67+I67</f>
        <v>180425</v>
      </c>
      <c r="E67" s="50"/>
      <c r="F67" s="50">
        <f>81000+91681+7744</f>
        <v>180425</v>
      </c>
      <c r="G67" s="50"/>
      <c r="H67" s="50"/>
      <c r="I67" s="50"/>
    </row>
    <row r="68" spans="1:9" ht="15.75">
      <c r="A68" s="8"/>
      <c r="B68" s="13" t="s">
        <v>60</v>
      </c>
      <c r="C68" s="48">
        <v>1300</v>
      </c>
      <c r="D68" s="49">
        <f>E68+F68+G68+H68+I68</f>
        <v>280000</v>
      </c>
      <c r="E68" s="50"/>
      <c r="F68" s="70"/>
      <c r="G68" s="70"/>
      <c r="H68" s="50">
        <v>280000</v>
      </c>
      <c r="I68" s="70"/>
    </row>
    <row r="69" spans="1:9" ht="15.75">
      <c r="A69" s="8"/>
      <c r="B69" s="13" t="s">
        <v>61</v>
      </c>
      <c r="C69" s="48">
        <v>2500</v>
      </c>
      <c r="D69" s="49">
        <f t="shared" si="2"/>
        <v>450000</v>
      </c>
      <c r="E69" s="50"/>
      <c r="F69" s="50"/>
      <c r="G69" s="50"/>
      <c r="H69" s="50">
        <v>450000</v>
      </c>
      <c r="I69" s="70"/>
    </row>
    <row r="70" spans="1:9" ht="15.75">
      <c r="A70" s="8"/>
      <c r="B70" s="13" t="s">
        <v>62</v>
      </c>
      <c r="C70" s="48">
        <v>680</v>
      </c>
      <c r="D70" s="49">
        <f t="shared" si="2"/>
        <v>120000</v>
      </c>
      <c r="E70" s="50"/>
      <c r="F70" s="50"/>
      <c r="G70" s="50"/>
      <c r="H70" s="50">
        <v>120000</v>
      </c>
      <c r="I70" s="70"/>
    </row>
    <row r="71" spans="1:9" s="73" customFormat="1" ht="15.75">
      <c r="A71" s="8"/>
      <c r="B71" s="13" t="s">
        <v>42</v>
      </c>
      <c r="C71" s="48">
        <v>2500</v>
      </c>
      <c r="D71" s="49">
        <f t="shared" si="2"/>
        <v>440000</v>
      </c>
      <c r="E71" s="50"/>
      <c r="F71" s="50"/>
      <c r="G71" s="50"/>
      <c r="H71" s="50">
        <v>440000</v>
      </c>
      <c r="I71" s="70"/>
    </row>
    <row r="72" spans="1:9" s="78" customFormat="1" ht="15.75">
      <c r="A72" s="8"/>
      <c r="B72" s="13" t="s">
        <v>43</v>
      </c>
      <c r="C72" s="48">
        <v>2000</v>
      </c>
      <c r="D72" s="49">
        <f t="shared" si="2"/>
        <v>450000</v>
      </c>
      <c r="E72" s="50"/>
      <c r="F72" s="70"/>
      <c r="G72" s="70"/>
      <c r="H72" s="50">
        <v>450000</v>
      </c>
      <c r="I72" s="70"/>
    </row>
    <row r="73" spans="2:9" s="78" customFormat="1" ht="5.25" customHeight="1">
      <c r="B73" s="105"/>
      <c r="C73" s="69"/>
      <c r="D73" s="71"/>
      <c r="E73" s="72"/>
      <c r="F73" s="72"/>
      <c r="G73" s="72"/>
      <c r="H73" s="72"/>
      <c r="I73" s="72"/>
    </row>
    <row r="74" spans="1:9" s="78" customFormat="1" ht="15.75">
      <c r="A74" s="57" t="s">
        <v>14</v>
      </c>
      <c r="B74" s="21" t="s">
        <v>90</v>
      </c>
      <c r="C74" s="45">
        <f>C76+C80</f>
        <v>35495</v>
      </c>
      <c r="D74" s="46">
        <f>E74+F74+G74+H74+I74</f>
        <v>2303942</v>
      </c>
      <c r="E74" s="47">
        <f>E76+E80</f>
        <v>553920</v>
      </c>
      <c r="F74" s="47">
        <f>F76+F80</f>
        <v>499000</v>
      </c>
      <c r="G74" s="47">
        <f>G76+G80</f>
        <v>751022</v>
      </c>
      <c r="H74" s="47">
        <f>H76+H80</f>
        <v>0</v>
      </c>
      <c r="I74" s="47">
        <f>I76+I80</f>
        <v>500000</v>
      </c>
    </row>
    <row r="75" spans="1:9" s="78" customFormat="1" ht="15.75">
      <c r="A75" s="65"/>
      <c r="B75" s="21"/>
      <c r="C75" s="75"/>
      <c r="D75" s="76"/>
      <c r="E75" s="77"/>
      <c r="F75" s="77"/>
      <c r="G75" s="77"/>
      <c r="H75" s="77"/>
      <c r="I75" s="77"/>
    </row>
    <row r="76" spans="1:9" s="64" customFormat="1" ht="15.75">
      <c r="A76" s="8"/>
      <c r="B76" s="30" t="s">
        <v>11</v>
      </c>
      <c r="C76" s="51">
        <f>C77+C78</f>
        <v>12005</v>
      </c>
      <c r="D76" s="52">
        <f>E76+F76+G76+H76+I76</f>
        <v>752920</v>
      </c>
      <c r="E76" s="53">
        <f>E77+E78</f>
        <v>553920</v>
      </c>
      <c r="F76" s="53">
        <f>F77+F78</f>
        <v>199000</v>
      </c>
      <c r="G76" s="53">
        <f>G77+G78</f>
        <v>0</v>
      </c>
      <c r="H76" s="53">
        <f>H77+H78</f>
        <v>0</v>
      </c>
      <c r="I76" s="53">
        <f>I77+I78</f>
        <v>0</v>
      </c>
    </row>
    <row r="77" spans="1:9" s="64" customFormat="1" ht="15.75">
      <c r="A77" s="8"/>
      <c r="B77" s="13" t="s">
        <v>70</v>
      </c>
      <c r="C77" s="48">
        <v>4505</v>
      </c>
      <c r="D77" s="49">
        <f>E77+F77+G77+H77+I77</f>
        <v>199000</v>
      </c>
      <c r="E77" s="50"/>
      <c r="F77" s="50">
        <v>199000</v>
      </c>
      <c r="G77" s="50"/>
      <c r="H77" s="50"/>
      <c r="I77" s="50"/>
    </row>
    <row r="78" spans="1:9" s="58" customFormat="1" ht="15.75">
      <c r="A78" s="65"/>
      <c r="B78" s="13" t="s">
        <v>72</v>
      </c>
      <c r="C78" s="48">
        <v>7500</v>
      </c>
      <c r="D78" s="49">
        <f>E78+F78+G78+H78+I78</f>
        <v>553920</v>
      </c>
      <c r="E78" s="50">
        <v>553920</v>
      </c>
      <c r="F78" s="50"/>
      <c r="G78" s="50"/>
      <c r="H78" s="50"/>
      <c r="I78" s="50"/>
    </row>
    <row r="79" spans="1:9" s="64" customFormat="1" ht="15.75">
      <c r="A79" s="65"/>
      <c r="B79" s="105"/>
      <c r="C79" s="69"/>
      <c r="D79" s="49"/>
      <c r="E79" s="50"/>
      <c r="F79" s="79"/>
      <c r="G79" s="79"/>
      <c r="H79" s="79"/>
      <c r="I79" s="79"/>
    </row>
    <row r="80" spans="1:9" s="62" customFormat="1" ht="15.75">
      <c r="A80" s="66"/>
      <c r="B80" s="30" t="s">
        <v>12</v>
      </c>
      <c r="C80" s="51">
        <f>C81+C82+C83+C84+C85</f>
        <v>23490</v>
      </c>
      <c r="D80" s="52">
        <f aca="true" t="shared" si="3" ref="D80:D85">E80+F80+G80+H80+I80</f>
        <v>1551022</v>
      </c>
      <c r="E80" s="53">
        <f>E81+E82+E83+E84+E85</f>
        <v>0</v>
      </c>
      <c r="F80" s="53">
        <f>F81+F82+F83+F84+F85</f>
        <v>300000</v>
      </c>
      <c r="G80" s="53">
        <f>G81+G82+G83+G84+G85</f>
        <v>751022</v>
      </c>
      <c r="H80" s="53">
        <f>H81+H82+H83+H84+H85</f>
        <v>0</v>
      </c>
      <c r="I80" s="53">
        <f>I81+I82+I83+I84+I85</f>
        <v>500000</v>
      </c>
    </row>
    <row r="81" spans="1:9" s="62" customFormat="1" ht="31.5">
      <c r="A81" s="65"/>
      <c r="B81" s="13" t="s">
        <v>71</v>
      </c>
      <c r="C81" s="48">
        <v>7500</v>
      </c>
      <c r="D81" s="49">
        <f t="shared" si="3"/>
        <v>300000</v>
      </c>
      <c r="E81" s="67"/>
      <c r="F81" s="50">
        <v>300000</v>
      </c>
      <c r="G81" s="67"/>
      <c r="H81" s="67"/>
      <c r="I81" s="67"/>
    </row>
    <row r="82" spans="1:9" s="62" customFormat="1" ht="15.75">
      <c r="A82" s="8"/>
      <c r="B82" s="13" t="s">
        <v>56</v>
      </c>
      <c r="C82" s="48">
        <v>5690</v>
      </c>
      <c r="D82" s="49">
        <f t="shared" si="3"/>
        <v>493022</v>
      </c>
      <c r="E82" s="50"/>
      <c r="F82" s="50"/>
      <c r="G82" s="50">
        <f>456628+9177+27217</f>
        <v>493022</v>
      </c>
      <c r="H82" s="53"/>
      <c r="I82" s="53"/>
    </row>
    <row r="83" spans="1:9" ht="15.75">
      <c r="A83" s="8"/>
      <c r="B83" s="13" t="s">
        <v>57</v>
      </c>
      <c r="C83" s="48">
        <v>5100</v>
      </c>
      <c r="D83" s="49">
        <f t="shared" si="3"/>
        <v>258000</v>
      </c>
      <c r="E83" s="50"/>
      <c r="F83" s="50"/>
      <c r="G83" s="50">
        <v>258000</v>
      </c>
      <c r="H83" s="50"/>
      <c r="I83" s="50"/>
    </row>
    <row r="84" spans="1:9" s="58" customFormat="1" ht="15.75">
      <c r="A84" s="8"/>
      <c r="B84" s="13" t="s">
        <v>63</v>
      </c>
      <c r="C84" s="48">
        <v>4500</v>
      </c>
      <c r="D84" s="49">
        <f t="shared" si="3"/>
        <v>250000</v>
      </c>
      <c r="E84" s="50"/>
      <c r="F84" s="50"/>
      <c r="G84" s="50"/>
      <c r="H84" s="50"/>
      <c r="I84" s="50">
        <v>250000</v>
      </c>
    </row>
    <row r="85" spans="1:9" ht="15.75">
      <c r="A85" s="8"/>
      <c r="B85" s="13" t="s">
        <v>108</v>
      </c>
      <c r="C85" s="48">
        <v>700</v>
      </c>
      <c r="D85" s="49">
        <f t="shared" si="3"/>
        <v>250000</v>
      </c>
      <c r="E85" s="50"/>
      <c r="F85" s="50"/>
      <c r="G85" s="50"/>
      <c r="H85" s="50"/>
      <c r="I85" s="50">
        <v>250000</v>
      </c>
    </row>
    <row r="86" spans="1:9" ht="5.25" customHeight="1">
      <c r="A86" s="8"/>
      <c r="B86" s="13"/>
      <c r="C86" s="48"/>
      <c r="D86" s="49"/>
      <c r="E86" s="50"/>
      <c r="F86" s="50"/>
      <c r="G86" s="50"/>
      <c r="H86" s="50"/>
      <c r="I86" s="50"/>
    </row>
    <row r="87" spans="1:9" ht="15.75">
      <c r="A87" s="57" t="s">
        <v>15</v>
      </c>
      <c r="B87" s="21" t="s">
        <v>91</v>
      </c>
      <c r="C87" s="47"/>
      <c r="D87" s="46">
        <f>E87+F87+G87+H87+I87</f>
        <v>500000</v>
      </c>
      <c r="E87" s="47">
        <f>E89</f>
        <v>0</v>
      </c>
      <c r="F87" s="47">
        <f>F89</f>
        <v>0</v>
      </c>
      <c r="G87" s="47">
        <f>G89</f>
        <v>0</v>
      </c>
      <c r="H87" s="47">
        <f>H89</f>
        <v>0</v>
      </c>
      <c r="I87" s="47">
        <f>I89</f>
        <v>500000</v>
      </c>
    </row>
    <row r="88" spans="1:9" ht="15.75">
      <c r="A88" s="74"/>
      <c r="B88" s="21"/>
      <c r="C88" s="75"/>
      <c r="D88" s="76"/>
      <c r="E88" s="77"/>
      <c r="F88" s="77"/>
      <c r="G88" s="77"/>
      <c r="H88" s="77"/>
      <c r="I88" s="77"/>
    </row>
    <row r="89" spans="1:9" s="58" customFormat="1" ht="15.75">
      <c r="A89" s="80"/>
      <c r="B89" s="30" t="s">
        <v>12</v>
      </c>
      <c r="C89" s="51"/>
      <c r="D89" s="52">
        <f>E89+F89+G89+H89+I89</f>
        <v>500000</v>
      </c>
      <c r="E89" s="53">
        <f>E90</f>
        <v>0</v>
      </c>
      <c r="F89" s="53">
        <f>F90</f>
        <v>0</v>
      </c>
      <c r="G89" s="53">
        <f>G90</f>
        <v>0</v>
      </c>
      <c r="H89" s="53">
        <f>H90</f>
        <v>0</v>
      </c>
      <c r="I89" s="53">
        <f>I90</f>
        <v>500000</v>
      </c>
    </row>
    <row r="90" spans="1:9" ht="17.25" customHeight="1">
      <c r="A90" s="80"/>
      <c r="B90" s="13" t="s">
        <v>46</v>
      </c>
      <c r="C90" s="48"/>
      <c r="D90" s="49">
        <f>E90+F90+G90+H90+I90</f>
        <v>500000</v>
      </c>
      <c r="E90" s="50"/>
      <c r="F90" s="50"/>
      <c r="G90" s="50"/>
      <c r="H90" s="50"/>
      <c r="I90" s="50">
        <v>500000</v>
      </c>
    </row>
    <row r="91" spans="1:9" ht="7.5" customHeight="1">
      <c r="A91" s="80"/>
      <c r="B91" s="13"/>
      <c r="C91" s="48"/>
      <c r="D91" s="49"/>
      <c r="E91" s="50"/>
      <c r="F91" s="50"/>
      <c r="G91" s="50"/>
      <c r="H91" s="50"/>
      <c r="I91" s="50"/>
    </row>
    <row r="92" spans="1:9" ht="15.75">
      <c r="A92" s="57" t="s">
        <v>16</v>
      </c>
      <c r="B92" s="21" t="s">
        <v>92</v>
      </c>
      <c r="C92" s="45"/>
      <c r="D92" s="46">
        <f>E92+F92+G92+H92+I92</f>
        <v>1906996</v>
      </c>
      <c r="E92" s="47">
        <f>E94+E96+E102+E110</f>
        <v>600000</v>
      </c>
      <c r="F92" s="47">
        <f>F94+F96+F102+F110</f>
        <v>210000</v>
      </c>
      <c r="G92" s="47">
        <f>G94+G96+G102+G110</f>
        <v>471900</v>
      </c>
      <c r="H92" s="47">
        <f>H94+H96+H102+H110</f>
        <v>415096</v>
      </c>
      <c r="I92" s="47">
        <f>I94+I96+I102+I110</f>
        <v>210000</v>
      </c>
    </row>
    <row r="93" spans="1:9" ht="15.75">
      <c r="A93" s="81"/>
      <c r="B93" s="21"/>
      <c r="C93" s="82"/>
      <c r="D93" s="83"/>
      <c r="E93" s="70"/>
      <c r="F93" s="50"/>
      <c r="G93" s="50"/>
      <c r="H93" s="50"/>
      <c r="I93" s="50"/>
    </row>
    <row r="94" spans="1:9" ht="15.75">
      <c r="A94" s="84" t="s">
        <v>17</v>
      </c>
      <c r="B94" s="30" t="s">
        <v>93</v>
      </c>
      <c r="C94" s="85">
        <f>48+41.29+25+16.5+24</f>
        <v>154.79</v>
      </c>
      <c r="D94" s="52">
        <f>E94+F94+G94+H94+I94</f>
        <v>1219900</v>
      </c>
      <c r="E94" s="53">
        <v>600000</v>
      </c>
      <c r="F94" s="53">
        <v>210000</v>
      </c>
      <c r="G94" s="53">
        <v>199900</v>
      </c>
      <c r="H94" s="53">
        <f>60000</f>
        <v>60000</v>
      </c>
      <c r="I94" s="53">
        <v>150000</v>
      </c>
    </row>
    <row r="95" spans="1:9" ht="15.75">
      <c r="A95" s="84"/>
      <c r="B95" s="30"/>
      <c r="C95" s="85"/>
      <c r="D95" s="52"/>
      <c r="E95" s="53"/>
      <c r="F95" s="53"/>
      <c r="G95" s="53"/>
      <c r="H95" s="53"/>
      <c r="I95" s="53"/>
    </row>
    <row r="96" spans="1:9" ht="15.75">
      <c r="A96" s="84" t="s">
        <v>73</v>
      </c>
      <c r="B96" s="30" t="s">
        <v>94</v>
      </c>
      <c r="C96" s="85">
        <f>C98+C100</f>
        <v>904</v>
      </c>
      <c r="D96" s="52">
        <f>E96+F96+G96+H96+I96</f>
        <v>437096</v>
      </c>
      <c r="E96" s="53">
        <f>E98+E100</f>
        <v>0</v>
      </c>
      <c r="F96" s="53">
        <f>F98+F100</f>
        <v>0</v>
      </c>
      <c r="G96" s="53">
        <f>G98+G100</f>
        <v>82000</v>
      </c>
      <c r="H96" s="53">
        <f>H98+H100</f>
        <v>355096</v>
      </c>
      <c r="I96" s="53">
        <f>I98+I100</f>
        <v>0</v>
      </c>
    </row>
    <row r="97" spans="1:9" s="64" customFormat="1" ht="15.75">
      <c r="A97" s="84"/>
      <c r="B97" s="30" t="s">
        <v>11</v>
      </c>
      <c r="C97" s="85"/>
      <c r="D97" s="52"/>
      <c r="E97" s="53"/>
      <c r="F97" s="53"/>
      <c r="G97" s="53"/>
      <c r="H97" s="53"/>
      <c r="I97" s="53"/>
    </row>
    <row r="98" spans="1:9" s="64" customFormat="1" ht="15.75">
      <c r="A98" s="84"/>
      <c r="B98" s="13" t="s">
        <v>109</v>
      </c>
      <c r="C98" s="101">
        <v>760</v>
      </c>
      <c r="D98" s="49">
        <f aca="true" t="shared" si="4" ref="D98:D108">E98+F98+G98+H98+I98</f>
        <v>355096</v>
      </c>
      <c r="E98" s="50"/>
      <c r="F98" s="50"/>
      <c r="G98" s="50"/>
      <c r="H98" s="50">
        <v>355096</v>
      </c>
      <c r="I98" s="50"/>
    </row>
    <row r="99" spans="1:9" ht="15.75">
      <c r="A99" s="63"/>
      <c r="B99" s="30" t="s">
        <v>12</v>
      </c>
      <c r="C99" s="85"/>
      <c r="D99" s="52"/>
      <c r="E99" s="53"/>
      <c r="F99" s="53"/>
      <c r="G99" s="53"/>
      <c r="H99" s="53"/>
      <c r="I99" s="53"/>
    </row>
    <row r="100" spans="1:9" ht="15.75">
      <c r="A100" s="63"/>
      <c r="B100" s="13" t="s">
        <v>75</v>
      </c>
      <c r="C100" s="101">
        <v>144</v>
      </c>
      <c r="D100" s="49">
        <f t="shared" si="4"/>
        <v>82000</v>
      </c>
      <c r="E100" s="50"/>
      <c r="F100" s="50"/>
      <c r="G100" s="50">
        <v>82000</v>
      </c>
      <c r="H100" s="50"/>
      <c r="I100" s="50"/>
    </row>
    <row r="101" spans="1:9" ht="15.75">
      <c r="A101" s="63"/>
      <c r="B101" s="13"/>
      <c r="C101" s="86"/>
      <c r="D101" s="49"/>
      <c r="E101" s="50"/>
      <c r="F101" s="50"/>
      <c r="G101" s="50"/>
      <c r="H101" s="50"/>
      <c r="I101" s="50"/>
    </row>
    <row r="102" spans="1:9" ht="15.75">
      <c r="A102" s="84" t="s">
        <v>26</v>
      </c>
      <c r="B102" s="30" t="s">
        <v>95</v>
      </c>
      <c r="C102" s="51"/>
      <c r="D102" s="52">
        <f t="shared" si="4"/>
        <v>145000</v>
      </c>
      <c r="E102" s="53">
        <f>E103+E105+E107</f>
        <v>0</v>
      </c>
      <c r="F102" s="53">
        <f>F103+F105+F107</f>
        <v>0</v>
      </c>
      <c r="G102" s="53">
        <f>G103+G105+G107</f>
        <v>85000</v>
      </c>
      <c r="H102" s="53">
        <f>H103+H105+H107</f>
        <v>0</v>
      </c>
      <c r="I102" s="53">
        <f>I103+I105+I107</f>
        <v>60000</v>
      </c>
    </row>
    <row r="103" spans="1:9" ht="15.75">
      <c r="A103" s="84"/>
      <c r="B103" s="30" t="s">
        <v>96</v>
      </c>
      <c r="C103" s="53"/>
      <c r="D103" s="52">
        <f t="shared" si="4"/>
        <v>30000</v>
      </c>
      <c r="E103" s="53">
        <f>E104</f>
        <v>0</v>
      </c>
      <c r="F103" s="53">
        <f>F104</f>
        <v>0</v>
      </c>
      <c r="G103" s="53">
        <f>G104</f>
        <v>0</v>
      </c>
      <c r="H103" s="53">
        <f>H104</f>
        <v>0</v>
      </c>
      <c r="I103" s="53">
        <f>I104</f>
        <v>30000</v>
      </c>
    </row>
    <row r="104" spans="1:9" ht="15.75">
      <c r="A104" s="63"/>
      <c r="B104" s="13" t="s">
        <v>65</v>
      </c>
      <c r="C104" s="48"/>
      <c r="D104" s="49">
        <f t="shared" si="4"/>
        <v>30000</v>
      </c>
      <c r="E104" s="50"/>
      <c r="F104" s="50"/>
      <c r="G104" s="50"/>
      <c r="H104" s="50"/>
      <c r="I104" s="50">
        <v>30000</v>
      </c>
    </row>
    <row r="105" spans="1:9" s="39" customFormat="1" ht="15.75">
      <c r="A105" s="63"/>
      <c r="B105" s="30" t="s">
        <v>11</v>
      </c>
      <c r="C105" s="51"/>
      <c r="D105" s="52">
        <f t="shared" si="4"/>
        <v>30000</v>
      </c>
      <c r="E105" s="53">
        <f>E106</f>
        <v>0</v>
      </c>
      <c r="F105" s="53">
        <f>F106</f>
        <v>0</v>
      </c>
      <c r="G105" s="53">
        <f>G106</f>
        <v>0</v>
      </c>
      <c r="H105" s="53">
        <f>H106</f>
        <v>0</v>
      </c>
      <c r="I105" s="53">
        <f>I106</f>
        <v>30000</v>
      </c>
    </row>
    <row r="106" spans="1:9" s="58" customFormat="1" ht="15.75">
      <c r="A106" s="63"/>
      <c r="B106" s="13" t="s">
        <v>64</v>
      </c>
      <c r="C106" s="48"/>
      <c r="D106" s="49">
        <f t="shared" si="4"/>
        <v>30000</v>
      </c>
      <c r="E106" s="50"/>
      <c r="F106" s="50"/>
      <c r="G106" s="50"/>
      <c r="H106" s="50"/>
      <c r="I106" s="50">
        <v>30000</v>
      </c>
    </row>
    <row r="107" spans="1:9" s="58" customFormat="1" ht="15.75">
      <c r="A107" s="63"/>
      <c r="B107" s="30" t="s">
        <v>12</v>
      </c>
      <c r="C107" s="51">
        <f>C108</f>
        <v>1590</v>
      </c>
      <c r="D107" s="52">
        <f t="shared" si="4"/>
        <v>85000</v>
      </c>
      <c r="E107" s="53">
        <f>E108</f>
        <v>0</v>
      </c>
      <c r="F107" s="53">
        <f>F108</f>
        <v>0</v>
      </c>
      <c r="G107" s="53">
        <f>G108</f>
        <v>85000</v>
      </c>
      <c r="H107" s="53">
        <f>H108</f>
        <v>0</v>
      </c>
      <c r="I107" s="53">
        <f>I108</f>
        <v>0</v>
      </c>
    </row>
    <row r="108" spans="1:9" s="89" customFormat="1" ht="15.75">
      <c r="A108" s="63"/>
      <c r="B108" s="13" t="s">
        <v>58</v>
      </c>
      <c r="C108" s="48">
        <v>1590</v>
      </c>
      <c r="D108" s="49">
        <f t="shared" si="4"/>
        <v>85000</v>
      </c>
      <c r="E108" s="50"/>
      <c r="F108" s="50"/>
      <c r="G108" s="50">
        <v>85000</v>
      </c>
      <c r="H108" s="50"/>
      <c r="I108" s="50"/>
    </row>
    <row r="109" spans="1:9" s="24" customFormat="1" ht="15.75">
      <c r="A109" s="63"/>
      <c r="B109" s="13"/>
      <c r="C109" s="48"/>
      <c r="D109" s="49"/>
      <c r="E109" s="50"/>
      <c r="F109" s="50"/>
      <c r="G109" s="50"/>
      <c r="H109" s="50"/>
      <c r="I109" s="50"/>
    </row>
    <row r="110" spans="1:9" s="24" customFormat="1" ht="15.75">
      <c r="A110" s="88" t="s">
        <v>30</v>
      </c>
      <c r="B110" s="30" t="s">
        <v>97</v>
      </c>
      <c r="C110" s="51">
        <f>C112</f>
        <v>200</v>
      </c>
      <c r="D110" s="52">
        <f>E110+F110+G110+H110+I110</f>
        <v>105000</v>
      </c>
      <c r="E110" s="53">
        <f aca="true" t="shared" si="5" ref="E110:I111">E111</f>
        <v>0</v>
      </c>
      <c r="F110" s="53">
        <f t="shared" si="5"/>
        <v>0</v>
      </c>
      <c r="G110" s="53">
        <f t="shared" si="5"/>
        <v>105000</v>
      </c>
      <c r="H110" s="53">
        <f t="shared" si="5"/>
        <v>0</v>
      </c>
      <c r="I110" s="53">
        <f t="shared" si="5"/>
        <v>0</v>
      </c>
    </row>
    <row r="111" spans="1:9" ht="15.75">
      <c r="A111" s="87"/>
      <c r="B111" s="30" t="s">
        <v>12</v>
      </c>
      <c r="C111" s="48"/>
      <c r="D111" s="52">
        <f>E111+F111+G111+H111+I111</f>
        <v>105000</v>
      </c>
      <c r="E111" s="53">
        <f t="shared" si="5"/>
        <v>0</v>
      </c>
      <c r="F111" s="53">
        <f t="shared" si="5"/>
        <v>0</v>
      </c>
      <c r="G111" s="53">
        <f t="shared" si="5"/>
        <v>105000</v>
      </c>
      <c r="H111" s="53">
        <f t="shared" si="5"/>
        <v>0</v>
      </c>
      <c r="I111" s="53">
        <f t="shared" si="5"/>
        <v>0</v>
      </c>
    </row>
    <row r="112" spans="1:9" ht="31.5">
      <c r="A112" s="87"/>
      <c r="B112" s="13" t="s">
        <v>51</v>
      </c>
      <c r="C112" s="48">
        <v>200</v>
      </c>
      <c r="D112" s="49">
        <f>E112+F112+G112+H112+I112</f>
        <v>105000</v>
      </c>
      <c r="E112" s="67"/>
      <c r="F112" s="50"/>
      <c r="G112" s="50">
        <v>105000</v>
      </c>
      <c r="H112" s="67"/>
      <c r="I112" s="67"/>
    </row>
    <row r="113" spans="1:9" ht="7.5" customHeight="1">
      <c r="A113" s="87"/>
      <c r="B113" s="13"/>
      <c r="C113" s="48"/>
      <c r="D113" s="49"/>
      <c r="E113" s="67"/>
      <c r="F113" s="50"/>
      <c r="G113" s="67"/>
      <c r="H113" s="67"/>
      <c r="I113" s="67"/>
    </row>
    <row r="114" spans="1:9" ht="17.25">
      <c r="A114" s="29" t="s">
        <v>18</v>
      </c>
      <c r="B114" s="30" t="s">
        <v>110</v>
      </c>
      <c r="C114" s="91"/>
      <c r="D114" s="42">
        <f>E114+F114+G114+H114+I114</f>
        <v>350000</v>
      </c>
      <c r="E114" s="43">
        <v>100000</v>
      </c>
      <c r="F114" s="43">
        <v>100000</v>
      </c>
      <c r="G114" s="43">
        <v>100000</v>
      </c>
      <c r="H114" s="43">
        <v>50000</v>
      </c>
      <c r="I114" s="43">
        <v>0</v>
      </c>
    </row>
    <row r="115" spans="1:9" ht="6.75" customHeight="1">
      <c r="A115" s="29"/>
      <c r="B115" s="30"/>
      <c r="C115" s="92"/>
      <c r="D115" s="76"/>
      <c r="E115" s="70"/>
      <c r="F115" s="70"/>
      <c r="G115" s="70"/>
      <c r="H115" s="70"/>
      <c r="I115" s="70"/>
    </row>
    <row r="116" spans="1:9" ht="17.25">
      <c r="A116" s="29" t="s">
        <v>19</v>
      </c>
      <c r="B116" s="30" t="s">
        <v>47</v>
      </c>
      <c r="C116" s="93"/>
      <c r="D116" s="42">
        <f>E116+F116+G116+H116+I116</f>
        <v>24609643</v>
      </c>
      <c r="E116" s="43">
        <v>7523795</v>
      </c>
      <c r="F116" s="43">
        <v>3551325</v>
      </c>
      <c r="G116" s="43">
        <f>4125258</f>
        <v>4125258</v>
      </c>
      <c r="H116" s="43">
        <v>5682000</v>
      </c>
      <c r="I116" s="43">
        <f>3727256+9</f>
        <v>3727265</v>
      </c>
    </row>
    <row r="117" spans="1:9" ht="7.5" customHeight="1">
      <c r="A117" s="8"/>
      <c r="B117" s="13"/>
      <c r="C117" s="94"/>
      <c r="D117" s="90"/>
      <c r="E117" s="72"/>
      <c r="F117" s="72"/>
      <c r="G117" s="72"/>
      <c r="H117" s="72"/>
      <c r="I117" s="72"/>
    </row>
    <row r="118" spans="1:9" ht="17.25">
      <c r="A118" s="29" t="s">
        <v>20</v>
      </c>
      <c r="B118" s="30" t="s">
        <v>23</v>
      </c>
      <c r="C118" s="93"/>
      <c r="D118" s="42">
        <f aca="true" t="shared" si="6" ref="D118:D124">E118+F118+G118+H118+I118</f>
        <v>2605484</v>
      </c>
      <c r="E118" s="43">
        <f>E119+E120+E121+E122+E123+E124</f>
        <v>1108515</v>
      </c>
      <c r="F118" s="43">
        <f>F119+F120+F121+F122+F123+F124</f>
        <v>100000</v>
      </c>
      <c r="G118" s="43">
        <f>G119+G120+G121+G122+G123+G124</f>
        <v>629335</v>
      </c>
      <c r="H118" s="43">
        <f>H119+H120+H121+H122+H123+H124</f>
        <v>623728</v>
      </c>
      <c r="I118" s="43">
        <f>I119+I120+I121+I122+I123+I124</f>
        <v>143906</v>
      </c>
    </row>
    <row r="119" spans="1:9" ht="47.25">
      <c r="A119" s="8"/>
      <c r="B119" s="13" t="s">
        <v>98</v>
      </c>
      <c r="C119" s="94"/>
      <c r="D119" s="49">
        <f t="shared" si="6"/>
        <v>300000</v>
      </c>
      <c r="E119" s="50">
        <v>300000</v>
      </c>
      <c r="F119" s="50"/>
      <c r="G119" s="50"/>
      <c r="H119" s="50"/>
      <c r="I119" s="50"/>
    </row>
    <row r="120" spans="1:9" ht="15.75">
      <c r="A120" s="8"/>
      <c r="B120" s="106" t="s">
        <v>33</v>
      </c>
      <c r="C120" s="95"/>
      <c r="D120" s="49">
        <f t="shared" si="6"/>
        <v>100000</v>
      </c>
      <c r="E120" s="50"/>
      <c r="F120" s="50">
        <v>100000</v>
      </c>
      <c r="G120" s="50"/>
      <c r="H120" s="50"/>
      <c r="I120" s="50"/>
    </row>
    <row r="121" spans="1:11" ht="31.5">
      <c r="A121" s="8"/>
      <c r="B121" s="106" t="s">
        <v>48</v>
      </c>
      <c r="C121" s="95"/>
      <c r="D121" s="49">
        <f t="shared" si="6"/>
        <v>250000</v>
      </c>
      <c r="E121" s="50"/>
      <c r="F121" s="50"/>
      <c r="G121" s="50">
        <v>250000</v>
      </c>
      <c r="H121" s="50"/>
      <c r="I121" s="50"/>
      <c r="K121" s="17"/>
    </row>
    <row r="122" spans="1:9" ht="47.25">
      <c r="A122" s="8"/>
      <c r="B122" s="106" t="s">
        <v>99</v>
      </c>
      <c r="C122" s="95"/>
      <c r="D122" s="49">
        <f t="shared" si="6"/>
        <v>100000</v>
      </c>
      <c r="E122" s="50"/>
      <c r="F122" s="50"/>
      <c r="G122" s="50"/>
      <c r="H122" s="50">
        <v>100000</v>
      </c>
      <c r="I122" s="50"/>
    </row>
    <row r="123" spans="1:9" ht="31.5">
      <c r="A123" s="8"/>
      <c r="B123" s="106" t="s">
        <v>38</v>
      </c>
      <c r="C123" s="95"/>
      <c r="D123" s="49">
        <f t="shared" si="6"/>
        <v>1809873</v>
      </c>
      <c r="E123" s="50">
        <f>500000+308515</f>
        <v>808515</v>
      </c>
      <c r="F123" s="50">
        <v>0</v>
      </c>
      <c r="G123" s="50">
        <v>333724</v>
      </c>
      <c r="H123" s="50">
        <v>523728</v>
      </c>
      <c r="I123" s="50">
        <v>143906</v>
      </c>
    </row>
    <row r="124" spans="1:11" s="58" customFormat="1" ht="31.5">
      <c r="A124" s="8"/>
      <c r="B124" s="106" t="s">
        <v>100</v>
      </c>
      <c r="C124" s="95"/>
      <c r="D124" s="49">
        <f t="shared" si="6"/>
        <v>45611</v>
      </c>
      <c r="E124" s="50"/>
      <c r="F124" s="50"/>
      <c r="G124" s="50">
        <v>45611</v>
      </c>
      <c r="H124" s="50"/>
      <c r="I124" s="50"/>
      <c r="K124" s="98"/>
    </row>
    <row r="125" spans="1:9" ht="6" customHeight="1">
      <c r="A125" s="8"/>
      <c r="B125" s="13"/>
      <c r="C125" s="94"/>
      <c r="D125" s="49"/>
      <c r="E125" s="50"/>
      <c r="F125" s="50"/>
      <c r="G125" s="50"/>
      <c r="H125" s="50"/>
      <c r="I125" s="50"/>
    </row>
    <row r="126" spans="1:9" ht="17.25">
      <c r="A126" s="29" t="s">
        <v>21</v>
      </c>
      <c r="B126" s="30" t="s">
        <v>28</v>
      </c>
      <c r="C126" s="93"/>
      <c r="D126" s="42">
        <f>E126+F126+G126+H126+I126</f>
        <v>1391614</v>
      </c>
      <c r="E126" s="43">
        <v>300000</v>
      </c>
      <c r="F126" s="43">
        <v>618265</v>
      </c>
      <c r="G126" s="43">
        <v>0</v>
      </c>
      <c r="H126" s="43">
        <v>150000</v>
      </c>
      <c r="I126" s="43">
        <f>207900+8292+107157</f>
        <v>323349</v>
      </c>
    </row>
    <row r="127" spans="1:9" ht="7.5" customHeight="1">
      <c r="A127" s="96"/>
      <c r="B127" s="13"/>
      <c r="C127" s="94"/>
      <c r="D127" s="49"/>
      <c r="E127" s="50"/>
      <c r="F127" s="50"/>
      <c r="G127" s="50"/>
      <c r="H127" s="50"/>
      <c r="I127" s="50"/>
    </row>
    <row r="128" spans="1:9" ht="17.25">
      <c r="A128" s="29" t="s">
        <v>25</v>
      </c>
      <c r="B128" s="30" t="s">
        <v>27</v>
      </c>
      <c r="C128" s="93"/>
      <c r="D128" s="42">
        <f>E128+F128+G128+H128+I128</f>
        <v>1290000</v>
      </c>
      <c r="E128" s="43">
        <f>E129+E130</f>
        <v>1190000</v>
      </c>
      <c r="F128" s="43">
        <f>F129+F130</f>
        <v>0</v>
      </c>
      <c r="G128" s="43">
        <f>G129+G130</f>
        <v>0</v>
      </c>
      <c r="H128" s="43">
        <f>H129+H130</f>
        <v>0</v>
      </c>
      <c r="I128" s="43">
        <f>I129+I130</f>
        <v>100000</v>
      </c>
    </row>
    <row r="129" spans="1:9" ht="15.75">
      <c r="A129" s="97"/>
      <c r="B129" s="13" t="s">
        <v>101</v>
      </c>
      <c r="C129" s="102"/>
      <c r="D129" s="49">
        <f>E129+F129+G129+H129+I129</f>
        <v>1190000</v>
      </c>
      <c r="E129" s="50">
        <f>2000000-810000</f>
        <v>1190000</v>
      </c>
      <c r="F129" s="50"/>
      <c r="G129" s="50"/>
      <c r="H129" s="50"/>
      <c r="I129" s="50"/>
    </row>
    <row r="130" spans="1:9" ht="15.75">
      <c r="A130" s="96"/>
      <c r="B130" s="13" t="s">
        <v>102</v>
      </c>
      <c r="C130" s="94"/>
      <c r="D130" s="49">
        <f>E130+F130+G130+H130+I130</f>
        <v>100000</v>
      </c>
      <c r="E130" s="50"/>
      <c r="F130" s="50"/>
      <c r="G130" s="50"/>
      <c r="H130" s="50"/>
      <c r="I130" s="50">
        <v>100000</v>
      </c>
    </row>
    <row r="131" spans="1:9" s="98" customFormat="1" ht="11.25" customHeight="1">
      <c r="A131" s="96"/>
      <c r="B131" s="13"/>
      <c r="C131" s="94"/>
      <c r="D131" s="49"/>
      <c r="E131" s="50"/>
      <c r="F131" s="50"/>
      <c r="G131" s="50"/>
      <c r="H131" s="50"/>
      <c r="I131" s="50"/>
    </row>
    <row r="132" spans="1:9" ht="31.5">
      <c r="A132" s="29" t="s">
        <v>118</v>
      </c>
      <c r="B132" s="30" t="s">
        <v>103</v>
      </c>
      <c r="C132" s="94"/>
      <c r="D132" s="42">
        <f>E132+F132+G132+H132+I132</f>
        <v>150000</v>
      </c>
      <c r="E132" s="43">
        <v>0</v>
      </c>
      <c r="F132" s="43">
        <v>0</v>
      </c>
      <c r="G132" s="43">
        <v>100000</v>
      </c>
      <c r="H132" s="43">
        <v>0</v>
      </c>
      <c r="I132" s="43">
        <v>50000</v>
      </c>
    </row>
    <row r="133" spans="1:9" ht="6" customHeight="1">
      <c r="A133" s="96"/>
      <c r="B133" s="30"/>
      <c r="C133" s="94"/>
      <c r="D133" s="42"/>
      <c r="E133" s="43"/>
      <c r="F133" s="43"/>
      <c r="G133" s="43"/>
      <c r="H133" s="43"/>
      <c r="I133" s="43"/>
    </row>
    <row r="134" spans="1:9" ht="17.25">
      <c r="A134" s="29" t="s">
        <v>55</v>
      </c>
      <c r="B134" s="30" t="s">
        <v>111</v>
      </c>
      <c r="C134" s="94"/>
      <c r="D134" s="42">
        <f>E134+F134+G134+H134+I134</f>
        <v>240000</v>
      </c>
      <c r="E134" s="43">
        <f>E135</f>
        <v>0</v>
      </c>
      <c r="F134" s="43">
        <f>F135</f>
        <v>0</v>
      </c>
      <c r="G134" s="43">
        <f>G135</f>
        <v>0</v>
      </c>
      <c r="H134" s="43">
        <f>H135</f>
        <v>240000</v>
      </c>
      <c r="I134" s="43">
        <f>I135</f>
        <v>0</v>
      </c>
    </row>
    <row r="135" spans="1:9" ht="15.75">
      <c r="A135" s="99"/>
      <c r="B135" s="13" t="s">
        <v>112</v>
      </c>
      <c r="C135" s="102"/>
      <c r="D135" s="49">
        <f>E135+F135+G135+H135+I135</f>
        <v>240000</v>
      </c>
      <c r="E135" s="67"/>
      <c r="F135" s="67"/>
      <c r="G135" s="67"/>
      <c r="H135" s="67">
        <v>240000</v>
      </c>
      <c r="I135" s="67"/>
    </row>
    <row r="136" spans="1:9" ht="6" customHeight="1">
      <c r="A136" s="99"/>
      <c r="B136" s="107"/>
      <c r="C136" s="94"/>
      <c r="D136" s="49"/>
      <c r="E136" s="50"/>
      <c r="F136" s="50"/>
      <c r="G136" s="50"/>
      <c r="H136" s="50"/>
      <c r="I136" s="50"/>
    </row>
    <row r="137" spans="1:9" ht="17.25">
      <c r="A137" s="29" t="s">
        <v>117</v>
      </c>
      <c r="B137" s="30" t="s">
        <v>113</v>
      </c>
      <c r="C137" s="94"/>
      <c r="D137" s="42">
        <f>E137+F137+G137+H137+I137</f>
        <v>21548</v>
      </c>
      <c r="E137" s="43">
        <f>E138+E139+E140</f>
        <v>0</v>
      </c>
      <c r="F137" s="43">
        <f>F138+F139+F140</f>
        <v>0</v>
      </c>
      <c r="G137" s="43">
        <f>G138+G139+G140</f>
        <v>8988</v>
      </c>
      <c r="H137" s="43">
        <f>H138+H139+H140</f>
        <v>0</v>
      </c>
      <c r="I137" s="43">
        <f>I138+I139+I140</f>
        <v>12560</v>
      </c>
    </row>
    <row r="138" spans="1:9" ht="63">
      <c r="A138" s="99"/>
      <c r="B138" s="13" t="s">
        <v>114</v>
      </c>
      <c r="C138" s="94"/>
      <c r="D138" s="49">
        <f>E138+F138+G138+H138+I138</f>
        <v>8988</v>
      </c>
      <c r="E138" s="50"/>
      <c r="F138" s="50"/>
      <c r="G138" s="50">
        <v>8988</v>
      </c>
      <c r="H138" s="50"/>
      <c r="I138" s="50"/>
    </row>
    <row r="139" spans="1:9" ht="47.25">
      <c r="A139" s="99"/>
      <c r="B139" s="13" t="s">
        <v>115</v>
      </c>
      <c r="C139" s="94"/>
      <c r="D139" s="49">
        <f>E139+F139+G139+H139+I139</f>
        <v>7560</v>
      </c>
      <c r="E139" s="50"/>
      <c r="F139" s="50"/>
      <c r="G139" s="50"/>
      <c r="H139" s="50"/>
      <c r="I139" s="50">
        <v>7560</v>
      </c>
    </row>
    <row r="140" spans="1:9" ht="63">
      <c r="A140" s="99"/>
      <c r="B140" s="13" t="s">
        <v>116</v>
      </c>
      <c r="C140" s="94"/>
      <c r="D140" s="49">
        <f>E140+F140+G140+H140+I140</f>
        <v>5000</v>
      </c>
      <c r="E140" s="50"/>
      <c r="F140" s="50"/>
      <c r="G140" s="50"/>
      <c r="H140" s="50"/>
      <c r="I140" s="50">
        <v>5000</v>
      </c>
    </row>
    <row r="141" spans="1:9" ht="7.5" customHeight="1">
      <c r="A141" s="99"/>
      <c r="B141" s="13"/>
      <c r="C141" s="94"/>
      <c r="D141" s="49"/>
      <c r="E141" s="50"/>
      <c r="F141" s="50"/>
      <c r="G141" s="50"/>
      <c r="H141" s="50"/>
      <c r="I141" s="50"/>
    </row>
    <row r="142" spans="1:9" ht="17.25">
      <c r="A142" s="99"/>
      <c r="B142" s="21" t="s">
        <v>37</v>
      </c>
      <c r="C142" s="93"/>
      <c r="D142" s="42">
        <f>E142+F142+G142+H142+I142</f>
        <v>51000422</v>
      </c>
      <c r="E142" s="43">
        <f>E26+E28+E114+E116+E118+E126+E128+E132+E134+E137</f>
        <v>15356105</v>
      </c>
      <c r="F142" s="43">
        <f>F26+F28+F114+F116+F118+F126+F128+F132+F134+F137</f>
        <v>7786470</v>
      </c>
      <c r="G142" s="43">
        <f>G26+G28+G114+G116+G118+G126+G128+G132+G134+G137</f>
        <v>8259503</v>
      </c>
      <c r="H142" s="43">
        <f>H26+H28+H114+H116+H118+H126+H128+H132+H134+H137</f>
        <v>11843824</v>
      </c>
      <c r="I142" s="43">
        <f>I26+I28+I114+I116+I118+I126+I128+I132+I134+I137</f>
        <v>7754520</v>
      </c>
    </row>
  </sheetData>
  <sheetProtection/>
  <mergeCells count="8">
    <mergeCell ref="A11:I11"/>
    <mergeCell ref="A12:I12"/>
    <mergeCell ref="A15:A16"/>
    <mergeCell ref="B15:B16"/>
    <mergeCell ref="C15:C16"/>
    <mergeCell ref="D15:D16"/>
    <mergeCell ref="E15:I15"/>
    <mergeCell ref="A13:I13"/>
  </mergeCells>
  <printOptions horizontalCentered="1"/>
  <pageMargins left="0.3937007874015748" right="0.3937007874015748" top="0.7874015748031497" bottom="0.3937007874015748" header="0" footer="0"/>
  <pageSetup firstPageNumber="247" useFirstPageNumber="1" fitToHeight="7" horizontalDpi="600" verticalDpi="600" orientation="landscape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ГСТиДХ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maslova</dc:creator>
  <cp:keywords/>
  <dc:description/>
  <cp:lastModifiedBy>Дротенко</cp:lastModifiedBy>
  <cp:lastPrinted>2020-04-07T07:43:30Z</cp:lastPrinted>
  <dcterms:created xsi:type="dcterms:W3CDTF">2014-12-25T06:21:39Z</dcterms:created>
  <dcterms:modified xsi:type="dcterms:W3CDTF">2020-04-07T09:04:54Z</dcterms:modified>
  <cp:category/>
  <cp:version/>
  <cp:contentType/>
  <cp:contentStatus/>
</cp:coreProperties>
</file>