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70" windowWidth="19440" windowHeight="7935" activeTab="0"/>
  </bookViews>
  <sheets>
    <sheet name="Приложение № 6" sheetId="1" r:id="rId1"/>
  </sheets>
  <definedNames>
    <definedName name="_xlnm.Print_Area" localSheetId="0">'Приложение № 6'!$A$1:$P$28</definedName>
  </definedNames>
  <calcPr fullCalcOnLoad="1"/>
</workbook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<sst xmlns="http://schemas.openxmlformats.org/spreadsheetml/2006/main" count="47" uniqueCount="46">
  <si>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</si>
  <si>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</si>
  <si>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</si>
  <si>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</si>
  <si>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</si>
  <si>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6.</t>
  </si>
  <si>
    <t>7.</t>
  </si>
  <si>
    <t>налог с владельцев транспортных средств</t>
  </si>
  <si>
    <t>иные поступления в Дорожный фонд</t>
  </si>
  <si>
    <t>по автомобильным дорогам общего пользования, находящимся в муниципальной собственности</t>
  </si>
  <si>
    <t>Распределение средств для формирования программ развития дорожной отрасли, руб.</t>
  </si>
  <si>
    <t>г.Тирасполь</t>
  </si>
  <si>
    <t>8.</t>
  </si>
  <si>
    <t>№ п/п</t>
  </si>
  <si>
    <t>Источники финансирования расходов по программам развития дорожной отрасли, руб.</t>
  </si>
  <si>
    <t xml:space="preserve">Распределение средств Дорожного фонда Приднестровской Молдавской Республики на 2020 год </t>
  </si>
  <si>
    <t xml:space="preserve">Доля для распределения иных поступлений в Дорожный фонд Приднестровской Молдавской Республики </t>
  </si>
  <si>
    <t>Всего субсидий на исполнение  программ развития дорожной отрасли, руб.</t>
  </si>
  <si>
    <t>Итого расходы за счет средств Дорожного фонда,               руб.</t>
  </si>
  <si>
    <t>г. Днестровск</t>
  </si>
  <si>
    <t>г. Бендеры</t>
  </si>
  <si>
    <t>Всего субсидий</t>
  </si>
  <si>
    <t xml:space="preserve">Министерство экономического развития Приднестровской Молдавской Республики </t>
  </si>
  <si>
    <t>по автомобильным дорогам общего пользования, находящимся в государственной собственности (Приложение № 6.1)</t>
  </si>
  <si>
    <t>на приобретение и модернизацию дорожной спецтехники и оборудование (Приложение № 6.2)</t>
  </si>
  <si>
    <t>на ремонт и реконструкцию тротуаров  населенных пунктов (Приложение № 6.3)</t>
  </si>
  <si>
    <t xml:space="preserve">на благоустройство территории образовательных  и соц.-культ учреждений  (Приложение № 6.4) </t>
  </si>
  <si>
    <t>к Закону Приднестровской Молдавской Республики</t>
  </si>
  <si>
    <t>Приложение № 6</t>
  </si>
  <si>
    <t>"О республиканском бюджете на 2020 год"</t>
  </si>
  <si>
    <t>Наименование государственной администрации</t>
  </si>
  <si>
    <t>Итого субсидий из республиканского бюджета,               руб.</t>
  </si>
  <si>
    <t>Остаток субсидий республиканского бюджета на счете местного бюджета по состоянию на 01.01.2020г., руб.</t>
  </si>
  <si>
    <t>Распределение субсидий на цели финансирования обустройства мест стоянки, парковки, руб.</t>
  </si>
  <si>
    <t xml:space="preserve">ИТОГО расходование средств Дорожного фонда ПМР с учетом перечислений на приобретение оборудования для обследования и диагностики мостовых сооружений, на обследование мостовых сооружений и выполнение проектных работ по ремонту и реконструкции мостовых сооружений </t>
  </si>
  <si>
    <t>Доля для распределения субсидий на цели финансирования обустройства мест стоянки, парковки</t>
  </si>
  <si>
    <t>для перечисления 1,3458244% текущих поступлений Дорожного фонда ПМР в 2020 году (за исключением налога с владельцев транспортных средств, отчислений от акцизного сбора, взимаемого с импортируемых транспортных средств (ТН ВЭД 8703), отчислений от таможенной пошлины за ввоз транспортных средств (коды ТН ВЭД СНГ 8702, 8704)) на приобретение оборудования для обследования и диагностики мостовых сооружений, на обследование мостовых сооружений и выполнение проектных работ по ремонту и реконструкции мостовых сооружений</t>
  </si>
  <si>
    <t>Григориопольский район и г. Григориополь</t>
  </si>
  <si>
    <t>Дубоссарский район и г. Дубоссары</t>
  </si>
  <si>
    <t>Каменский район и г. Каменка</t>
  </si>
  <si>
    <t xml:space="preserve">Рыбницкий район и г. Рыбница </t>
  </si>
  <si>
    <t xml:space="preserve">Слободзейский район и г. Слободзея </t>
  </si>
  <si>
    <t xml:space="preserve">"О внесении изменений и дополнений </t>
  </si>
  <si>
    <t xml:space="preserve">в Закон Приднестровской Молдавской Республики </t>
  </si>
  <si>
    <t xml:space="preserve"> к  Закону Приднестровской Молдавской Республики</t>
  </si>
  <si>
    <t>Приложение № 10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</si>
</sst>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_-* #,##0_р_._-;\-* #,##0_р_._-;_-* &quot;-&quot;??_р_._-;_-@_-"/>
    <numFmt numFmtId="190" formatCode="#,##0.0"/>
    <numFmt numFmtId="191" formatCode="0.0"/>
    <numFmt numFmtId="192" formatCode="_(* #,##0.0_);_(* \(#,##0.0\);_(* &quot;-&quot;??_);_(@_)"/>
    <numFmt numFmtId="193" formatCode="_(* #,##0_);_(* \(#,##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.0%"/>
    <numFmt numFmtId="200" formatCode="0.000"/>
    <numFmt numFmtId="201" formatCode="_-* #,##0.0_р_._-;\-* #,##0.0_р_._-;_-* &quot;-&quot;??_р_._-;_-@_-"/>
    <numFmt numFmtId="202" formatCode="#,##0.000"/>
    <numFmt numFmtId="203" formatCode="#,##0.0000"/>
    <numFmt numFmtId="204" formatCode="0.00000"/>
    <numFmt numFmtId="205" formatCode="0.000000"/>
    <numFmt numFmtId="206" formatCode="0.0000000"/>
    <numFmt numFmtId="207" formatCode="0.0000%"/>
    <numFmt numFmtId="208" formatCode="0.00000%"/>
    <numFmt numFmtId="209" formatCode="0.000000%"/>
    <numFmt numFmtId="210" formatCode="0.0000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07" fontId="3" fillId="0" borderId="10" xfId="55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10" fontId="3" fillId="0" borderId="1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10" fontId="6" fillId="0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9" fontId="6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0" fontId="6" fillId="0" borderId="18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3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/>
    </xf>
    <xf numFmtId="3" fontId="3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205" fontId="3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="75" zoomScaleNormal="75" zoomScaleSheetLayoutView="70" workbookViewId="0" topLeftCell="D1">
      <selection activeCell="P2" sqref="P2"/>
    </sheetView>
  </sheetViews>
  <sheetFormatPr defaultColWidth="9.140625" defaultRowHeight="12.75"/>
  <cols>
    <col min="1" max="1" width="4.57421875" style="3" customWidth="1"/>
    <col min="2" max="2" width="56.00390625" style="3" customWidth="1"/>
    <col min="3" max="3" width="13.140625" style="3" customWidth="1"/>
    <col min="4" max="4" width="15.28125" style="3" customWidth="1"/>
    <col min="5" max="5" width="13.8515625" style="3" customWidth="1"/>
    <col min="6" max="6" width="11.7109375" style="3" customWidth="1"/>
    <col min="7" max="7" width="15.00390625" style="3" customWidth="1"/>
    <col min="8" max="8" width="13.140625" style="3" customWidth="1"/>
    <col min="9" max="9" width="12.421875" style="3" customWidth="1"/>
    <col min="10" max="10" width="17.140625" style="3" customWidth="1"/>
    <col min="11" max="11" width="15.421875" style="3" customWidth="1"/>
    <col min="12" max="12" width="10.421875" style="3" customWidth="1"/>
    <col min="13" max="13" width="12.57421875" style="3" customWidth="1"/>
    <col min="14" max="14" width="16.28125" style="3" customWidth="1"/>
    <col min="15" max="15" width="12.140625" style="3" customWidth="1"/>
    <col min="16" max="16" width="15.7109375" style="3" bestFit="1" customWidth="1"/>
    <col min="17" max="17" width="13.28125" style="3" customWidth="1"/>
    <col min="18" max="18" width="10.421875" style="3" customWidth="1"/>
    <col min="19" max="19" width="11.00390625" style="3" customWidth="1"/>
    <col min="20" max="20" width="13.57421875" style="3" customWidth="1"/>
    <col min="21" max="21" width="12.7109375" style="3" customWidth="1"/>
    <col min="22" max="22" width="14.421875" style="3" customWidth="1"/>
    <col min="23" max="23" width="9.140625" style="3" customWidth="1"/>
    <col min="24" max="16384" width="9.140625" style="3" customWidth="1"/>
  </cols>
  <sheetData>
    <row r="1" ht="18.75">
      <c r="P1" s="4" t="s">
        <v>45</v>
      </c>
    </row>
    <row r="2" ht="18" customHeight="1">
      <c r="P2" s="4" t="s">
        <v>44</v>
      </c>
    </row>
    <row r="3" ht="20.25" customHeight="1">
      <c r="P3" s="5" t="s">
        <v>42</v>
      </c>
    </row>
    <row r="4" ht="19.5" customHeight="1">
      <c r="P4" s="5" t="s">
        <v>43</v>
      </c>
    </row>
    <row r="5" ht="22.5" customHeight="1">
      <c r="P5" s="4" t="s">
        <v>29</v>
      </c>
    </row>
    <row r="6" ht="11.25" customHeight="1"/>
    <row r="7" spans="3:22" ht="18.75">
      <c r="C7" s="6"/>
      <c r="P7" s="7" t="s">
        <v>28</v>
      </c>
      <c r="V7" s="7"/>
    </row>
    <row r="8" ht="18.75">
      <c r="P8" s="7" t="s">
        <v>27</v>
      </c>
    </row>
    <row r="9" ht="22.5" customHeight="1">
      <c r="P9" s="7" t="s">
        <v>29</v>
      </c>
    </row>
    <row r="10" ht="6" customHeight="1">
      <c r="M10" s="7"/>
    </row>
    <row r="11" spans="1:22" ht="18.75">
      <c r="A11" s="60" t="s">
        <v>15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8"/>
      <c r="R11" s="8"/>
      <c r="S11" s="8"/>
      <c r="T11" s="8"/>
      <c r="U11" s="8"/>
      <c r="V11" s="8"/>
    </row>
    <row r="12" spans="1:16" ht="5.2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86.25" customHeight="1">
      <c r="A13" s="65" t="s">
        <v>13</v>
      </c>
      <c r="B13" s="59" t="s">
        <v>30</v>
      </c>
      <c r="C13" s="52" t="s">
        <v>16</v>
      </c>
      <c r="D13" s="56" t="s">
        <v>10</v>
      </c>
      <c r="E13" s="57"/>
      <c r="F13" s="57"/>
      <c r="G13" s="57"/>
      <c r="H13" s="58"/>
      <c r="I13" s="59" t="s">
        <v>14</v>
      </c>
      <c r="J13" s="59"/>
      <c r="K13" s="52" t="s">
        <v>17</v>
      </c>
      <c r="L13" s="52" t="s">
        <v>35</v>
      </c>
      <c r="M13" s="54" t="s">
        <v>33</v>
      </c>
      <c r="N13" s="54" t="s">
        <v>31</v>
      </c>
      <c r="O13" s="63" t="s">
        <v>32</v>
      </c>
      <c r="P13" s="61" t="s">
        <v>18</v>
      </c>
    </row>
    <row r="14" spans="1:16" ht="200.25" customHeight="1">
      <c r="A14" s="66"/>
      <c r="B14" s="67"/>
      <c r="C14" s="53"/>
      <c r="D14" s="1" t="s">
        <v>23</v>
      </c>
      <c r="E14" s="1" t="s">
        <v>9</v>
      </c>
      <c r="F14" s="1" t="s">
        <v>24</v>
      </c>
      <c r="G14" s="1" t="s">
        <v>25</v>
      </c>
      <c r="H14" s="1" t="s">
        <v>26</v>
      </c>
      <c r="I14" s="1" t="s">
        <v>7</v>
      </c>
      <c r="J14" s="1" t="s">
        <v>8</v>
      </c>
      <c r="K14" s="53"/>
      <c r="L14" s="53"/>
      <c r="M14" s="55"/>
      <c r="N14" s="55"/>
      <c r="O14" s="64"/>
      <c r="P14" s="62"/>
    </row>
    <row r="15" spans="1:16" ht="18.75">
      <c r="A15" s="9" t="s">
        <v>0</v>
      </c>
      <c r="B15" s="10" t="s">
        <v>11</v>
      </c>
      <c r="C15" s="11">
        <f>J15/J23</f>
        <v>0.1642358637435268</v>
      </c>
      <c r="D15" s="12"/>
      <c r="E15" s="12">
        <f>17593966+947174-1454767</f>
        <v>17086373</v>
      </c>
      <c r="F15" s="12">
        <v>2557000</v>
      </c>
      <c r="G15" s="12">
        <v>3702126</v>
      </c>
      <c r="H15" s="12">
        <v>4145061</v>
      </c>
      <c r="I15" s="12">
        <v>4281901</v>
      </c>
      <c r="J15" s="12">
        <f>K15-I15</f>
        <v>23208659</v>
      </c>
      <c r="K15" s="12">
        <f>D15+E15+F15+G15+H15</f>
        <v>27490560</v>
      </c>
      <c r="L15" s="13">
        <f>M15/$M$23</f>
        <v>0.3271431591158595</v>
      </c>
      <c r="M15" s="12">
        <f>2775063-1287775</f>
        <v>1487288</v>
      </c>
      <c r="N15" s="12">
        <f aca="true" t="shared" si="0" ref="N15:N21">K15+M15</f>
        <v>28977848</v>
      </c>
      <c r="O15" s="14">
        <v>811094</v>
      </c>
      <c r="P15" s="15">
        <f>N15+O15</f>
        <v>29788942</v>
      </c>
    </row>
    <row r="16" spans="1:16" ht="18.75">
      <c r="A16" s="9" t="s">
        <v>1</v>
      </c>
      <c r="B16" s="10" t="s">
        <v>19</v>
      </c>
      <c r="C16" s="11">
        <f>J16/J23</f>
        <v>0.00409235590520214</v>
      </c>
      <c r="D16" s="12"/>
      <c r="E16" s="12">
        <f>573223+25928</f>
        <v>599151</v>
      </c>
      <c r="F16" s="12">
        <v>0</v>
      </c>
      <c r="G16" s="12">
        <v>256003</v>
      </c>
      <c r="H16" s="12">
        <v>0</v>
      </c>
      <c r="I16" s="12">
        <v>276851</v>
      </c>
      <c r="J16" s="12">
        <f aca="true" t="shared" si="1" ref="J16:J22">K16-I16</f>
        <v>578303</v>
      </c>
      <c r="K16" s="12">
        <f aca="true" t="shared" si="2" ref="K16:K22">D16+E16+F16+G16+H16</f>
        <v>855154</v>
      </c>
      <c r="L16" s="13">
        <f aca="true" t="shared" si="3" ref="L16:L22">M16/$M$23</f>
        <v>0.030273469076220593</v>
      </c>
      <c r="M16" s="12">
        <v>137632</v>
      </c>
      <c r="N16" s="12">
        <f t="shared" si="0"/>
        <v>992786</v>
      </c>
      <c r="O16" s="14">
        <v>51301</v>
      </c>
      <c r="P16" s="15">
        <f aca="true" t="shared" si="4" ref="P16:P21">N16+O16</f>
        <v>1044087</v>
      </c>
    </row>
    <row r="17" spans="1:16" ht="18.75">
      <c r="A17" s="9" t="s">
        <v>2</v>
      </c>
      <c r="B17" s="10" t="s">
        <v>20</v>
      </c>
      <c r="C17" s="11">
        <f>J17/J23</f>
        <v>0.13835864388902766</v>
      </c>
      <c r="D17" s="12"/>
      <c r="E17" s="12">
        <f>13415860+172112+214000</f>
        <v>13801972</v>
      </c>
      <c r="F17" s="12">
        <v>599354</v>
      </c>
      <c r="G17" s="12">
        <v>5562711</v>
      </c>
      <c r="H17" s="12">
        <f>1126638</f>
        <v>1126638</v>
      </c>
      <c r="I17" s="12">
        <v>1538803</v>
      </c>
      <c r="J17" s="12">
        <f t="shared" si="1"/>
        <v>19551872</v>
      </c>
      <c r="K17" s="12">
        <f t="shared" si="2"/>
        <v>21090675</v>
      </c>
      <c r="L17" s="13">
        <f t="shared" si="3"/>
        <v>0.16792963758809104</v>
      </c>
      <c r="M17" s="12">
        <f>1853440-1089983</f>
        <v>763457</v>
      </c>
      <c r="N17" s="12">
        <f t="shared" si="0"/>
        <v>21854132</v>
      </c>
      <c r="O17" s="14">
        <v>313954</v>
      </c>
      <c r="P17" s="15">
        <f t="shared" si="4"/>
        <v>22168086</v>
      </c>
    </row>
    <row r="18" spans="1:16" ht="18.75">
      <c r="A18" s="9" t="s">
        <v>3</v>
      </c>
      <c r="B18" s="10" t="s">
        <v>37</v>
      </c>
      <c r="C18" s="11">
        <f>J18/J23</f>
        <v>0.11425738972113375</v>
      </c>
      <c r="D18" s="12">
        <f>6838723-176366</f>
        <v>6662357</v>
      </c>
      <c r="E18" s="12">
        <f>7355732+126157-109623-272644</f>
        <v>7099622</v>
      </c>
      <c r="F18" s="12">
        <v>542984</v>
      </c>
      <c r="G18" s="12">
        <v>764800</v>
      </c>
      <c r="H18" s="12">
        <v>1411515</v>
      </c>
      <c r="I18" s="12">
        <v>335226</v>
      </c>
      <c r="J18" s="12">
        <f>K18-I18</f>
        <v>16146052</v>
      </c>
      <c r="K18" s="12">
        <f>D18+E18+F18+G18+H18</f>
        <v>16481278</v>
      </c>
      <c r="L18" s="13">
        <f t="shared" si="3"/>
        <v>0</v>
      </c>
      <c r="M18" s="12">
        <f>721803-721803</f>
        <v>0</v>
      </c>
      <c r="N18" s="12">
        <f t="shared" si="0"/>
        <v>16481278</v>
      </c>
      <c r="O18" s="14">
        <v>337670</v>
      </c>
      <c r="P18" s="15">
        <f>N18+O18</f>
        <v>16818948</v>
      </c>
    </row>
    <row r="19" spans="1:16" ht="18.75">
      <c r="A19" s="9" t="s">
        <v>4</v>
      </c>
      <c r="B19" s="16" t="s">
        <v>38</v>
      </c>
      <c r="C19" s="11">
        <f>J19/J23</f>
        <v>0.14115680160671443</v>
      </c>
      <c r="D19" s="12">
        <f>6828895</f>
        <v>6828895</v>
      </c>
      <c r="E19" s="12">
        <f>7409453+788442-3111-100000+1884823</f>
        <v>9979607</v>
      </c>
      <c r="F19" s="12">
        <v>0</v>
      </c>
      <c r="G19" s="12">
        <v>1012025</v>
      </c>
      <c r="H19" s="12">
        <v>2767880</v>
      </c>
      <c r="I19" s="12">
        <v>641119</v>
      </c>
      <c r="J19" s="12">
        <f t="shared" si="1"/>
        <v>19947288</v>
      </c>
      <c r="K19" s="12">
        <f t="shared" si="2"/>
        <v>20588407</v>
      </c>
      <c r="L19" s="13">
        <f t="shared" si="3"/>
        <v>0.008956311859491617</v>
      </c>
      <c r="M19" s="12">
        <f>769718-729000</f>
        <v>40718</v>
      </c>
      <c r="N19" s="12">
        <f t="shared" si="0"/>
        <v>20629125</v>
      </c>
      <c r="O19" s="14">
        <v>678706</v>
      </c>
      <c r="P19" s="15">
        <f>N19+O19</f>
        <v>21307831</v>
      </c>
    </row>
    <row r="20" spans="1:16" ht="18.75">
      <c r="A20" s="9" t="s">
        <v>5</v>
      </c>
      <c r="B20" s="16" t="s">
        <v>39</v>
      </c>
      <c r="C20" s="11">
        <f>J20/J23</f>
        <v>0.09931522354585154</v>
      </c>
      <c r="D20" s="12">
        <f>6312825-9</f>
        <v>6312816</v>
      </c>
      <c r="E20" s="12">
        <f>4888080+327917-1538424</f>
        <v>3677573</v>
      </c>
      <c r="F20" s="12">
        <v>1270802</v>
      </c>
      <c r="G20" s="12">
        <f>754008+300000</f>
        <v>1054008</v>
      </c>
      <c r="H20" s="12">
        <v>1981836</v>
      </c>
      <c r="I20" s="12">
        <v>262505</v>
      </c>
      <c r="J20" s="12">
        <f t="shared" si="1"/>
        <v>14034530</v>
      </c>
      <c r="K20" s="12">
        <f t="shared" si="2"/>
        <v>14297035</v>
      </c>
      <c r="L20" s="13">
        <f t="shared" si="3"/>
        <v>0</v>
      </c>
      <c r="M20" s="12">
        <f>439402-439402</f>
        <v>0</v>
      </c>
      <c r="N20" s="12">
        <f t="shared" si="0"/>
        <v>14297035</v>
      </c>
      <c r="O20" s="14">
        <v>119448</v>
      </c>
      <c r="P20" s="15">
        <f t="shared" si="4"/>
        <v>14416483</v>
      </c>
    </row>
    <row r="21" spans="1:16" ht="18.75">
      <c r="A21" s="9" t="s">
        <v>6</v>
      </c>
      <c r="B21" s="16" t="s">
        <v>40</v>
      </c>
      <c r="C21" s="11">
        <f>J21/J23</f>
        <v>0.15826584590128728</v>
      </c>
      <c r="D21" s="12">
        <f>10343882-619708</f>
        <v>9724174</v>
      </c>
      <c r="E21" s="12">
        <v>10375420</v>
      </c>
      <c r="F21" s="12">
        <v>2191769</v>
      </c>
      <c r="G21" s="12">
        <v>902866</v>
      </c>
      <c r="H21" s="12">
        <v>647781</v>
      </c>
      <c r="I21" s="12">
        <v>1476992</v>
      </c>
      <c r="J21" s="12">
        <f t="shared" si="1"/>
        <v>22365018</v>
      </c>
      <c r="K21" s="12">
        <f t="shared" si="2"/>
        <v>23842010</v>
      </c>
      <c r="L21" s="13">
        <f t="shared" si="3"/>
        <v>0.1771701371513614</v>
      </c>
      <c r="M21" s="12">
        <f>1793290-987823</f>
        <v>805467</v>
      </c>
      <c r="N21" s="12">
        <f t="shared" si="0"/>
        <v>24647477</v>
      </c>
      <c r="O21" s="14">
        <v>619710</v>
      </c>
      <c r="P21" s="15">
        <f t="shared" si="4"/>
        <v>25267187</v>
      </c>
    </row>
    <row r="22" spans="1:16" ht="18.75">
      <c r="A22" s="9" t="s">
        <v>12</v>
      </c>
      <c r="B22" s="16" t="s">
        <v>41</v>
      </c>
      <c r="C22" s="11">
        <f>J22/J23</f>
        <v>0.1803178756872564</v>
      </c>
      <c r="D22" s="12">
        <f>13404590-227409</f>
        <v>13177181</v>
      </c>
      <c r="E22" s="12">
        <f>10096729-580534</f>
        <v>9516195</v>
      </c>
      <c r="F22" s="12">
        <v>474792</v>
      </c>
      <c r="G22" s="12">
        <v>3092762</v>
      </c>
      <c r="H22" s="12">
        <v>168504</v>
      </c>
      <c r="I22" s="12">
        <v>948178</v>
      </c>
      <c r="J22" s="12">
        <f t="shared" si="1"/>
        <v>25481256</v>
      </c>
      <c r="K22" s="12">
        <f t="shared" si="2"/>
        <v>26429434</v>
      </c>
      <c r="L22" s="13">
        <f t="shared" si="3"/>
        <v>0.28852728520897586</v>
      </c>
      <c r="M22" s="12">
        <f>1704594-392865</f>
        <v>1311729</v>
      </c>
      <c r="N22" s="12">
        <f>K22+M22</f>
        <v>27741163</v>
      </c>
      <c r="O22" s="14">
        <v>227409</v>
      </c>
      <c r="P22" s="15">
        <f>N22+O22</f>
        <v>27968572</v>
      </c>
    </row>
    <row r="23" spans="1:16" ht="33.75" customHeight="1" thickBot="1">
      <c r="A23" s="17"/>
      <c r="B23" s="18" t="s">
        <v>21</v>
      </c>
      <c r="C23" s="19">
        <f>SUM(C15:C22)</f>
        <v>1</v>
      </c>
      <c r="D23" s="20">
        <f aca="true" t="shared" si="5" ref="D23:J23">SUM(D15:D22)</f>
        <v>42705423</v>
      </c>
      <c r="E23" s="20">
        <f t="shared" si="5"/>
        <v>72135913</v>
      </c>
      <c r="F23" s="20">
        <f>SUM(F15:F22)</f>
        <v>7636701</v>
      </c>
      <c r="G23" s="20">
        <f t="shared" si="5"/>
        <v>16347301</v>
      </c>
      <c r="H23" s="20">
        <f>SUM(H15:H22)</f>
        <v>12249215</v>
      </c>
      <c r="I23" s="20">
        <f t="shared" si="5"/>
        <v>9761575</v>
      </c>
      <c r="J23" s="20">
        <f t="shared" si="5"/>
        <v>141312978</v>
      </c>
      <c r="K23" s="20">
        <f>I23+J23</f>
        <v>151074553</v>
      </c>
      <c r="L23" s="21">
        <f>SUM(L15:L22)</f>
        <v>1</v>
      </c>
      <c r="M23" s="20">
        <f>SUM(M15:M22)</f>
        <v>4546291</v>
      </c>
      <c r="N23" s="20">
        <f>SUM(N15:N22)</f>
        <v>155620844</v>
      </c>
      <c r="O23" s="20">
        <f>SUM(O15:O22)</f>
        <v>3159292</v>
      </c>
      <c r="P23" s="22">
        <f>SUM(P15:P22)</f>
        <v>158780136</v>
      </c>
    </row>
    <row r="24" spans="1:16" ht="6.75" customHeight="1">
      <c r="A24" s="23"/>
      <c r="B24" s="24"/>
      <c r="C24" s="25"/>
      <c r="D24" s="26"/>
      <c r="E24" s="26"/>
      <c r="F24" s="26"/>
      <c r="G24" s="26"/>
      <c r="H24" s="26"/>
      <c r="I24" s="26"/>
      <c r="J24" s="12"/>
      <c r="K24" s="12"/>
      <c r="L24" s="27"/>
      <c r="M24" s="26"/>
      <c r="N24" s="26"/>
      <c r="O24" s="26"/>
      <c r="P24" s="28"/>
    </row>
    <row r="25" spans="1:16" ht="113.25" customHeight="1">
      <c r="A25" s="29"/>
      <c r="B25" s="30" t="s">
        <v>22</v>
      </c>
      <c r="C25" s="46" t="s">
        <v>36</v>
      </c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31">
        <f>2937707-949142</f>
        <v>1988565</v>
      </c>
      <c r="O25" s="32"/>
      <c r="P25" s="33">
        <f>N25</f>
        <v>1988565</v>
      </c>
    </row>
    <row r="26" spans="1:16" ht="6" customHeight="1">
      <c r="A26" s="34"/>
      <c r="B26" s="30"/>
      <c r="C26" s="35"/>
      <c r="D26" s="35"/>
      <c r="E26" s="35"/>
      <c r="F26" s="35"/>
      <c r="G26" s="35"/>
      <c r="H26" s="35"/>
      <c r="I26" s="36"/>
      <c r="J26" s="37"/>
      <c r="K26" s="37"/>
      <c r="L26" s="37"/>
      <c r="M26" s="37"/>
      <c r="N26" s="38"/>
      <c r="O26" s="39"/>
      <c r="P26" s="40"/>
    </row>
    <row r="27" spans="1:16" ht="64.5" customHeight="1" thickBot="1">
      <c r="A27" s="17"/>
      <c r="B27" s="49" t="s">
        <v>34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41">
        <f>N23+N25+N26</f>
        <v>157609409</v>
      </c>
      <c r="O27" s="42">
        <f>O23</f>
        <v>3159292</v>
      </c>
      <c r="P27" s="43">
        <f>P23+P25+P26</f>
        <v>160768701</v>
      </c>
    </row>
    <row r="28" spans="1:16" ht="6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30" ht="18.75">
      <c r="R30" s="45"/>
    </row>
  </sheetData>
  <sheetProtection/>
  <mergeCells count="14">
    <mergeCell ref="A11:P11"/>
    <mergeCell ref="L13:L14"/>
    <mergeCell ref="P13:P14"/>
    <mergeCell ref="O13:O14"/>
    <mergeCell ref="A13:A14"/>
    <mergeCell ref="N13:N14"/>
    <mergeCell ref="B13:B14"/>
    <mergeCell ref="C25:M25"/>
    <mergeCell ref="B27:M27"/>
    <mergeCell ref="C13:C14"/>
    <mergeCell ref="M13:M14"/>
    <mergeCell ref="D13:H13"/>
    <mergeCell ref="I13:J13"/>
    <mergeCell ref="K13:K14"/>
  </mergeCells>
  <printOptions horizontalCentered="1"/>
  <pageMargins left="0.1968503937007874" right="0.1968503937007874" top="0.5905511811023623" bottom="0.3937007874015748" header="0" footer="0"/>
  <pageSetup firstPageNumber="255" useFirstPageNumber="1" fitToHeight="3" fitToWidth="1" horizontalDpi="600" verticalDpi="600" orientation="landscape" paperSize="9" scale="5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2020-07-28T12:45:51Z</cp:lastPrinted>
  <dcterms:created xsi:type="dcterms:W3CDTF">1996-10-08T23:32:33Z</dcterms:created>
  <dcterms:modified xsi:type="dcterms:W3CDTF">2020-07-28T12:45:53Z</dcterms:modified>
  <cp:category/>
  <cp:version/>
  <cp:contentType/>
  <cp:contentStatus/>
</cp:coreProperties>
</file>