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4 апрель\28 апреля\Законы\Закон № 298  п. 118 (Б21-8)(VII)\Приложения 2 черн\"/>
    </mc:Choice>
  </mc:AlternateContent>
  <bookViews>
    <workbookView xWindow="-120" yWindow="-120" windowWidth="29040" windowHeight="15840"/>
  </bookViews>
  <sheets>
    <sheet name="Приложение № 2.3 (118) " sheetId="1" r:id="rId1"/>
  </sheets>
  <externalReferences>
    <externalReference r:id="rId2"/>
  </externalReferences>
  <definedNames>
    <definedName name="_xlnm.Print_Titles" localSheetId="0">'Приложение № 2.3 (118) '!$13:$14</definedName>
    <definedName name="_xlnm.Print_Area" localSheetId="0">'Приложение № 2.3 (118) '!$A$1:$C$109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1" i="1" l="1"/>
  <c r="C98" i="1" l="1"/>
  <c r="C97" i="1"/>
  <c r="C96" i="1"/>
  <c r="C63" i="1"/>
  <c r="C59" i="1"/>
  <c r="C18" i="1" l="1"/>
  <c r="C29" i="1"/>
  <c r="C45" i="1"/>
  <c r="C62" i="1"/>
  <c r="C73" i="1"/>
  <c r="A2" i="1" l="1"/>
  <c r="A3" i="1"/>
  <c r="A4" i="1"/>
  <c r="A5" i="1"/>
  <c r="C19" i="1" l="1"/>
  <c r="C21" i="1"/>
  <c r="C22" i="1"/>
  <c r="C23" i="1"/>
  <c r="C25" i="1"/>
  <c r="C26" i="1"/>
  <c r="C34" i="1"/>
  <c r="C37" i="1"/>
  <c r="C38" i="1"/>
  <c r="C46" i="1"/>
  <c r="C47" i="1"/>
  <c r="C48" i="1"/>
  <c r="C50" i="1"/>
  <c r="C51" i="1"/>
  <c r="C53" i="1"/>
  <c r="C54" i="1"/>
  <c r="C55" i="1"/>
  <c r="C56" i="1"/>
  <c r="C72" i="1"/>
  <c r="C93" i="1"/>
  <c r="C105" i="1"/>
  <c r="C87" i="1" l="1"/>
  <c r="C27" i="1" l="1"/>
  <c r="C32" i="1"/>
  <c r="C65" i="1"/>
  <c r="C69" i="1"/>
  <c r="C75" i="1"/>
  <c r="C77" i="1"/>
  <c r="C91" i="1"/>
  <c r="C94" i="1"/>
  <c r="C99" i="1"/>
  <c r="C107" i="1"/>
  <c r="C20" i="1"/>
  <c r="C106" i="1" l="1"/>
  <c r="C90" i="1"/>
  <c r="C64" i="1"/>
  <c r="C42" i="1"/>
  <c r="C17" i="1" l="1"/>
  <c r="C89" i="1"/>
  <c r="C16" i="1" l="1"/>
  <c r="C15" i="1" l="1"/>
</calcChain>
</file>

<file path=xl/sharedStrings.xml><?xml version="1.0" encoding="utf-8"?>
<sst xmlns="http://schemas.openxmlformats.org/spreadsheetml/2006/main" count="197" uniqueCount="197">
  <si>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</si>
  <si>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</si>
  <si>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</si>
  <si>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</si>
  <si>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</si>
  <si>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</si>
  <si>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</si>
  <si>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</si>
  <si>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</si>
  <si>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</si>
  <si>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</si>
  <si>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</si>
  <si>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</si>
  <si>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</si>
  <si>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</si>
  <si>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</si>
  <si>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</si>
  <si>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</si>
  <si>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</si>
  <si>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</si>
  <si>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</si>
  <si>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</si>
  <si>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</si>
  <si>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</si>
  <si>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</si>
  <si>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</si>
  <si>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</si>
  <si>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</si>
  <si>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</si>
  <si>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</si>
  <si>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</si>
  <si>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</si>
  <si>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</si>
  <si>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</si>
  <si>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</si>
  <si>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</si>
  <si>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</si>
  <si>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</si>
  <si>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</si>
  <si>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</si>
  <si>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</si>
  <si>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</si>
  <si>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</si>
  <si>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</si>
  <si>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</si>
  <si>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</si>
  <si>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</si>
  <si>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</si>
  <si>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</si>
  <si>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</si>
  <si>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</si>
  <si>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</si>
  <si>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</si>
  <si>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</si>
  <si>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</si>
  <si>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</si>
  <si>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</si>
  <si>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</si>
  <si>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</si>
  <si>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</si>
  <si>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</si>
  <si>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</si>
  <si>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</si>
  <si>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</si>
  <si>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</si>
  <si>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</si>
  <si>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</si>
  <si>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</si>
  <si>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</si>
  <si>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</si>
  <si>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</si>
  <si>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</si>
  <si>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</si>
  <si>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</si>
  <si>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</si>
  <si>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</si>
  <si>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</si>
  <si>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</si>
  <si>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</si>
  <si>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</si>
  <si>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</si>
  <si>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</si>
  <si>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</si>
  <si>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</si>
  <si>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</si>
  <si>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</si>
  <si>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</si>
  <si>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</si>
  <si>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</si>
  <si>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</si>
  <si>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</si>
  <si>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</si>
  <si>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</si>
  <si>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</si>
  <si>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</si>
  <si>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</si>
  <si>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</si>
  <si>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</si>
  <si>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</si>
  <si>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</si>
  <si>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</si>
  <si>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</si>
  <si>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</si>
  <si>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</si>
  <si>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</si>
  <si>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</si>
  <si>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</si>
  <si>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</si>
  <si>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</si>
  <si>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</si>
  <si>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</si>
  <si>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</si>
  <si>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</si>
  <si>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</si>
  <si>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</si>
  <si>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</si>
  <si>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</si>
  <si>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</si>
  <si>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</si>
  <si>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</si>
  <si>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</si>
  <si>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</si>
  <si>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</si>
  <si>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</si>
  <si>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</si>
  <si>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</si>
  <si>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</si>
  <si>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</si>
  <si>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</si>
  <si>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</si>
  <si>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</si>
  <si>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</si>
  <si>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</si>
  <si>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</si>
  <si>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</si>
  <si>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</si>
  <si>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</si>
  <si>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</si>
  <si>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</si>
  <si>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</si>
  <si>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</si>
  <si>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</si>
  <si>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</si>
  <si>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</si>
  <si>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</si>
  <si>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</si>
  <si>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</si>
  <si>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</si>
  <si>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</si>
  <si>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</si>
  <si>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</si>
  <si>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</si>
  <si>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</si>
  <si>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</si>
  <si>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</si>
  <si>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</si>
  <si>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</si>
  <si>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</si>
  <si>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</si>
  <si>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</si>
  <si>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</si>
  <si>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</si>
  <si>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</si>
  <si>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</si>
  <si>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 xml:space="preserve">Повышения пенсий за особые заслуги перед государством 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</si>
  <si>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</si>
  <si>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</si>
  <si>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</si>
  <si>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</si>
  <si>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</si>
  <si>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</si>
  <si>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</si>
  <si>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</si>
  <si>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</si>
  <si>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</si>
  <si>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</si>
  <si>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</si>
  <si>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</si>
  <si>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</si>
  <si>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</si>
  <si>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</si>
  <si>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</si>
  <si>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</si>
  <si>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</si>
  <si>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</si>
  <si>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</si>
  <si>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</si>
  <si>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</si>
  <si>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</si>
  <si>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</si>
  <si>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</si>
  <si>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</si>
  <si>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</si>
  <si>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</si>
  <si>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</si>
  <si>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Приложение № 6</t>
  </si>
  <si>
    <t>Капитальные вложения в строительство коммунальных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</si>
</sst>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164" fontId="12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5;&#1080;&#1081;%20&#1089;&#1090;&#1086;&#1083;/&#1056;&#1040;&#1041;&#1054;&#1058;&#1040;/&#1088;&#1072;&#1073;&#1086;&#1090;&#1072;/2021%20&#1075;&#1086;&#1076;/04%20&#1072;&#1087;&#1088;&#1077;&#1083;&#1100;/28%20&#1072;&#1087;&#1088;&#1077;&#1083;&#1103;/&#1047;&#1072;&#1082;&#1086;&#1085;&#1099;/&#1047;&#1072;&#1082;&#1086;&#1085;%20&#8470;%20%20&#1087;.%20118(VII)/&#1055;&#1088;&#1080;&#1083;&#1086;&#1078;&#1077;&#1085;&#1080;&#1077;%20&#8470;%201%20%20%20%20&#8470;%201%20(&#1087;&#1072;&#1088;&#1072;&#1084;.&#1050;&#1041;)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 (118)"/>
    </sheetNames>
    <sheetDataSet>
      <sheetData sheetId="0">
        <row r="1">
          <cell r="A1" t="str">
            <v>Приложение № 1</v>
          </cell>
        </row>
        <row r="2">
          <cell r="A2" t="str">
            <v xml:space="preserve">к Закону Приднестровской Молдавской Республики </v>
          </cell>
        </row>
        <row r="3">
          <cell r="A3" t="str">
            <v>"О внесении изменений и дополнений в Закон</v>
          </cell>
        </row>
        <row r="4">
          <cell r="A4" t="str">
            <v>Приднестровской Молдавской Республики</v>
          </cell>
        </row>
        <row r="5">
          <cell r="A5" t="str">
            <v>"О республиканском бюджете на 2021 год"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tabSelected="1" view="pageBreakPreview" zoomScale="90" zoomScaleNormal="90" zoomScaleSheetLayoutView="90" workbookViewId="0">
      <pane xSplit="3" ySplit="14" topLeftCell="D15" activePane="bottomRight" state="frozenSplit"/>
      <selection pane="topRight" activeCell="E1" sqref="E1"/>
      <selection pane="bottomLeft" activeCell="A2" sqref="A2"/>
      <selection pane="bottomRight" activeCell="A7" sqref="A7:C7"/>
    </sheetView>
  </sheetViews>
  <sheetFormatPr defaultRowHeight="15.75" x14ac:dyDescent="0.25"/>
  <cols>
    <col min="1" max="1" width="75.28515625" style="1" customWidth="1"/>
    <col min="2" max="2" width="12.42578125" style="2" bestFit="1" customWidth="1"/>
    <col min="3" max="3" width="18" style="13" bestFit="1" customWidth="1"/>
    <col min="4" max="4" width="11.7109375" style="1" customWidth="1"/>
    <col min="5" max="5" width="14.28515625" style="1" bestFit="1" customWidth="1"/>
    <col min="6" max="240" width="11.7109375" style="1" customWidth="1"/>
    <col min="241" max="16384" width="9.140625" style="1"/>
  </cols>
  <sheetData>
    <row r="1" spans="1:3" x14ac:dyDescent="0.25">
      <c r="B1" s="28" t="s">
        <v>195</v>
      </c>
      <c r="C1" s="28"/>
    </row>
    <row r="2" spans="1:3" x14ac:dyDescent="0.25">
      <c r="A2" s="28" t="str">
        <f>'[1]Приложение № 1 (118)'!A2</f>
        <v xml:space="preserve">к Закону Приднестровской Молдавской Республики </v>
      </c>
      <c r="B2" s="28"/>
      <c r="C2" s="28"/>
    </row>
    <row r="3" spans="1:3" x14ac:dyDescent="0.25">
      <c r="A3" s="28" t="str">
        <f>'[1]Приложение № 1 (118)'!A3</f>
        <v>"О внесении изменений и дополнений в Закон</v>
      </c>
      <c r="B3" s="28"/>
      <c r="C3" s="28"/>
    </row>
    <row r="4" spans="1:3" x14ac:dyDescent="0.25">
      <c r="A4" s="28" t="str">
        <f>'[1]Приложение № 1 (118)'!A4</f>
        <v>Приднестровской Молдавской Республики</v>
      </c>
      <c r="B4" s="28"/>
      <c r="C4" s="28"/>
    </row>
    <row r="5" spans="1:3" x14ac:dyDescent="0.25">
      <c r="A5" s="28" t="str">
        <f>'[1]Приложение № 1 (118)'!A5</f>
        <v>"О республиканском бюджете на 2021 год"</v>
      </c>
      <c r="B5" s="28"/>
      <c r="C5" s="28"/>
    </row>
    <row r="7" spans="1:3" ht="15.75" customHeight="1" x14ac:dyDescent="0.25">
      <c r="A7" s="27" t="s">
        <v>121</v>
      </c>
      <c r="B7" s="27"/>
      <c r="C7" s="27"/>
    </row>
    <row r="8" spans="1:3" ht="15.75" customHeight="1" x14ac:dyDescent="0.25">
      <c r="A8" s="27" t="s">
        <v>124</v>
      </c>
      <c r="B8" s="27"/>
      <c r="C8" s="27"/>
    </row>
    <row r="9" spans="1:3" ht="15.75" customHeight="1" x14ac:dyDescent="0.25">
      <c r="A9" s="27" t="s">
        <v>120</v>
      </c>
      <c r="B9" s="27"/>
      <c r="C9" s="27"/>
    </row>
    <row r="11" spans="1:3" x14ac:dyDescent="0.25">
      <c r="A11" s="20" t="s">
        <v>123</v>
      </c>
      <c r="B11" s="20"/>
      <c r="C11" s="20"/>
    </row>
    <row r="12" spans="1:3" ht="16.5" thickBot="1" x14ac:dyDescent="0.3"/>
    <row r="13" spans="1:3" ht="15.75" customHeight="1" x14ac:dyDescent="0.25">
      <c r="A13" s="21" t="s">
        <v>119</v>
      </c>
      <c r="B13" s="23" t="s">
        <v>122</v>
      </c>
      <c r="C13" s="25" t="s">
        <v>188</v>
      </c>
    </row>
    <row r="14" spans="1:3" ht="16.5" thickBot="1" x14ac:dyDescent="0.3">
      <c r="A14" s="22"/>
      <c r="B14" s="24"/>
      <c r="C14" s="26"/>
    </row>
    <row r="15" spans="1:3" ht="18.75" x14ac:dyDescent="0.25">
      <c r="A15" s="11" t="s">
        <v>2</v>
      </c>
      <c r="B15" s="9" t="s">
        <v>0</v>
      </c>
      <c r="C15" s="10">
        <f>SUM(C16+C89+C106)</f>
        <v>4028165790</v>
      </c>
    </row>
    <row r="16" spans="1:3" ht="18.75" x14ac:dyDescent="0.25">
      <c r="A16" s="3" t="s">
        <v>3</v>
      </c>
      <c r="B16" s="5" t="s">
        <v>4</v>
      </c>
      <c r="C16" s="14">
        <f>SUM(C17+C64)</f>
        <v>3602369876</v>
      </c>
    </row>
    <row r="17" spans="1:3" ht="16.5" x14ac:dyDescent="0.25">
      <c r="A17" s="3" t="s">
        <v>5</v>
      </c>
      <c r="B17" s="8" t="s">
        <v>6</v>
      </c>
      <c r="C17" s="15">
        <f>SUM(C18+C19+C20+C27+C30+C31+C32+C42+C41)</f>
        <v>2582735250</v>
      </c>
    </row>
    <row r="18" spans="1:3" x14ac:dyDescent="0.25">
      <c r="A18" s="3" t="s">
        <v>7</v>
      </c>
      <c r="B18" s="4" t="s">
        <v>8</v>
      </c>
      <c r="C18" s="16">
        <f>1572012195+800260-80600+12769</f>
        <v>1572744624</v>
      </c>
    </row>
    <row r="19" spans="1:3" ht="31.5" x14ac:dyDescent="0.25">
      <c r="A19" s="3" t="s">
        <v>125</v>
      </c>
      <c r="B19" s="4" t="s">
        <v>9</v>
      </c>
      <c r="C19" s="16">
        <f>212174828+71303</f>
        <v>212246131</v>
      </c>
    </row>
    <row r="20" spans="1:3" ht="31.5" x14ac:dyDescent="0.25">
      <c r="A20" s="3" t="s">
        <v>126</v>
      </c>
      <c r="B20" s="4" t="s">
        <v>10</v>
      </c>
      <c r="C20" s="16">
        <f>SUM(C21:C26)</f>
        <v>373276738</v>
      </c>
    </row>
    <row r="21" spans="1:3" x14ac:dyDescent="0.25">
      <c r="A21" s="3" t="s">
        <v>127</v>
      </c>
      <c r="B21" s="6" t="s">
        <v>11</v>
      </c>
      <c r="C21" s="17">
        <f>110132910+34516563+5201</f>
        <v>144654674</v>
      </c>
    </row>
    <row r="22" spans="1:3" x14ac:dyDescent="0.25">
      <c r="A22" s="3" t="s">
        <v>128</v>
      </c>
      <c r="B22" s="6" t="s">
        <v>12</v>
      </c>
      <c r="C22" s="17">
        <f>54123631+2255951+614250</f>
        <v>56993832</v>
      </c>
    </row>
    <row r="23" spans="1:3" x14ac:dyDescent="0.25">
      <c r="A23" s="3" t="s">
        <v>13</v>
      </c>
      <c r="B23" s="6" t="s">
        <v>14</v>
      </c>
      <c r="C23" s="17">
        <f>64925593+4750834+9756</f>
        <v>69686183</v>
      </c>
    </row>
    <row r="24" spans="1:3" x14ac:dyDescent="0.25">
      <c r="A24" s="3" t="s">
        <v>15</v>
      </c>
      <c r="B24" s="6" t="s">
        <v>16</v>
      </c>
      <c r="C24" s="17">
        <v>2849769</v>
      </c>
    </row>
    <row r="25" spans="1:3" x14ac:dyDescent="0.25">
      <c r="A25" s="3" t="s">
        <v>129</v>
      </c>
      <c r="B25" s="6" t="s">
        <v>17</v>
      </c>
      <c r="C25" s="17">
        <f>63904404+226001</f>
        <v>64130405</v>
      </c>
    </row>
    <row r="26" spans="1:3" x14ac:dyDescent="0.25">
      <c r="A26" s="3" t="s">
        <v>130</v>
      </c>
      <c r="B26" s="6" t="s">
        <v>18</v>
      </c>
      <c r="C26" s="17">
        <f>34141896+21707+798272</f>
        <v>34961875</v>
      </c>
    </row>
    <row r="27" spans="1:3" x14ac:dyDescent="0.25">
      <c r="A27" s="3" t="s">
        <v>19</v>
      </c>
      <c r="B27" s="4" t="s">
        <v>20</v>
      </c>
      <c r="C27" s="16">
        <f>SUM(C28:C29)</f>
        <v>10408671</v>
      </c>
    </row>
    <row r="28" spans="1:3" x14ac:dyDescent="0.25">
      <c r="A28" s="3" t="s">
        <v>131</v>
      </c>
      <c r="B28" s="6" t="s">
        <v>21</v>
      </c>
      <c r="C28" s="17">
        <v>681984</v>
      </c>
    </row>
    <row r="29" spans="1:3" x14ac:dyDescent="0.25">
      <c r="A29" s="3" t="s">
        <v>132</v>
      </c>
      <c r="B29" s="6" t="s">
        <v>22</v>
      </c>
      <c r="C29" s="17">
        <f>10146087-419400</f>
        <v>9726687</v>
      </c>
    </row>
    <row r="30" spans="1:3" x14ac:dyDescent="0.25">
      <c r="A30" s="3" t="s">
        <v>133</v>
      </c>
      <c r="B30" s="4" t="s">
        <v>23</v>
      </c>
      <c r="C30" s="16">
        <v>115377</v>
      </c>
    </row>
    <row r="31" spans="1:3" x14ac:dyDescent="0.25">
      <c r="A31" s="3" t="s">
        <v>24</v>
      </c>
      <c r="B31" s="4" t="s">
        <v>25</v>
      </c>
      <c r="C31" s="16">
        <v>20419710</v>
      </c>
    </row>
    <row r="32" spans="1:3" x14ac:dyDescent="0.25">
      <c r="A32" s="3" t="s">
        <v>134</v>
      </c>
      <c r="B32" s="4" t="s">
        <v>26</v>
      </c>
      <c r="C32" s="16">
        <f>SUM(C33:C40)</f>
        <v>100489268</v>
      </c>
    </row>
    <row r="33" spans="1:3" x14ac:dyDescent="0.25">
      <c r="A33" s="3" t="s">
        <v>135</v>
      </c>
      <c r="B33" s="6" t="s">
        <v>27</v>
      </c>
      <c r="C33" s="17">
        <v>5542059</v>
      </c>
    </row>
    <row r="34" spans="1:3" x14ac:dyDescent="0.25">
      <c r="A34" s="3" t="s">
        <v>28</v>
      </c>
      <c r="B34" s="6" t="s">
        <v>29</v>
      </c>
      <c r="C34" s="17">
        <f>18901809+1759</f>
        <v>18903568</v>
      </c>
    </row>
    <row r="35" spans="1:3" x14ac:dyDescent="0.25">
      <c r="A35" s="3" t="s">
        <v>189</v>
      </c>
      <c r="B35" s="6" t="s">
        <v>30</v>
      </c>
      <c r="C35" s="17">
        <v>13870399</v>
      </c>
    </row>
    <row r="36" spans="1:3" x14ac:dyDescent="0.25">
      <c r="A36" s="3" t="s">
        <v>136</v>
      </c>
      <c r="B36" s="6" t="s">
        <v>31</v>
      </c>
      <c r="C36" s="17">
        <v>7977610</v>
      </c>
    </row>
    <row r="37" spans="1:3" x14ac:dyDescent="0.25">
      <c r="A37" s="3" t="s">
        <v>32</v>
      </c>
      <c r="B37" s="6" t="s">
        <v>33</v>
      </c>
      <c r="C37" s="17">
        <f>2444412+6721</f>
        <v>2451133</v>
      </c>
    </row>
    <row r="38" spans="1:3" x14ac:dyDescent="0.25">
      <c r="A38" s="3" t="s">
        <v>34</v>
      </c>
      <c r="B38" s="6" t="s">
        <v>35</v>
      </c>
      <c r="C38" s="17">
        <f>2364944+20749</f>
        <v>2385693</v>
      </c>
    </row>
    <row r="39" spans="1:3" ht="31.5" x14ac:dyDescent="0.25">
      <c r="A39" s="3" t="s">
        <v>137</v>
      </c>
      <c r="B39" s="6" t="s">
        <v>36</v>
      </c>
      <c r="C39" s="17">
        <v>48357906</v>
      </c>
    </row>
    <row r="40" spans="1:3" x14ac:dyDescent="0.25">
      <c r="A40" s="3" t="s">
        <v>37</v>
      </c>
      <c r="B40" s="6" t="s">
        <v>38</v>
      </c>
      <c r="C40" s="17">
        <v>1000900</v>
      </c>
    </row>
    <row r="41" spans="1:3" x14ac:dyDescent="0.25">
      <c r="A41" s="3" t="s">
        <v>39</v>
      </c>
      <c r="B41" s="4" t="s">
        <v>40</v>
      </c>
      <c r="C41" s="16">
        <v>2897</v>
      </c>
    </row>
    <row r="42" spans="1:3" ht="31.5" x14ac:dyDescent="0.25">
      <c r="A42" s="3" t="s">
        <v>138</v>
      </c>
      <c r="B42" s="4" t="s">
        <v>41</v>
      </c>
      <c r="C42" s="16">
        <f>SUM(C43:C63)</f>
        <v>293031834</v>
      </c>
    </row>
    <row r="43" spans="1:3" x14ac:dyDescent="0.25">
      <c r="A43" s="3" t="s">
        <v>139</v>
      </c>
      <c r="B43" s="6" t="s">
        <v>42</v>
      </c>
      <c r="C43" s="17">
        <v>483689</v>
      </c>
    </row>
    <row r="44" spans="1:3" ht="47.25" x14ac:dyDescent="0.25">
      <c r="A44" s="3" t="s">
        <v>140</v>
      </c>
      <c r="B44" s="6" t="s">
        <v>43</v>
      </c>
      <c r="C44" s="17">
        <v>7500000</v>
      </c>
    </row>
    <row r="45" spans="1:3" x14ac:dyDescent="0.25">
      <c r="A45" s="3" t="s">
        <v>141</v>
      </c>
      <c r="B45" s="6" t="s">
        <v>44</v>
      </c>
      <c r="C45" s="17">
        <f>4225740+1542+25000</f>
        <v>4252282</v>
      </c>
    </row>
    <row r="46" spans="1:3" x14ac:dyDescent="0.25">
      <c r="A46" s="3" t="s">
        <v>142</v>
      </c>
      <c r="B46" s="6" t="s">
        <v>45</v>
      </c>
      <c r="C46" s="17">
        <f>12079290+2432+92575</f>
        <v>12174297</v>
      </c>
    </row>
    <row r="47" spans="1:3" ht="31.5" x14ac:dyDescent="0.25">
      <c r="A47" s="3" t="s">
        <v>194</v>
      </c>
      <c r="B47" s="6" t="s">
        <v>46</v>
      </c>
      <c r="C47" s="17">
        <f>1035327+16426</f>
        <v>1051753</v>
      </c>
    </row>
    <row r="48" spans="1:3" x14ac:dyDescent="0.25">
      <c r="A48" s="3" t="s">
        <v>47</v>
      </c>
      <c r="B48" s="6" t="s">
        <v>48</v>
      </c>
      <c r="C48" s="17">
        <f>2619048+27024</f>
        <v>2646072</v>
      </c>
    </row>
    <row r="49" spans="1:3" x14ac:dyDescent="0.25">
      <c r="A49" s="3" t="s">
        <v>143</v>
      </c>
      <c r="B49" s="6" t="s">
        <v>49</v>
      </c>
      <c r="C49" s="17">
        <v>1345200</v>
      </c>
    </row>
    <row r="50" spans="1:3" x14ac:dyDescent="0.25">
      <c r="A50" s="3" t="s">
        <v>50</v>
      </c>
      <c r="B50" s="6" t="s">
        <v>51</v>
      </c>
      <c r="C50" s="17">
        <f>2327229+10423</f>
        <v>2337652</v>
      </c>
    </row>
    <row r="51" spans="1:3" x14ac:dyDescent="0.25">
      <c r="A51" s="3" t="s">
        <v>144</v>
      </c>
      <c r="B51" s="6" t="s">
        <v>52</v>
      </c>
      <c r="C51" s="17">
        <f>7108103+25240</f>
        <v>7133343</v>
      </c>
    </row>
    <row r="52" spans="1:3" x14ac:dyDescent="0.25">
      <c r="A52" s="3" t="s">
        <v>145</v>
      </c>
      <c r="B52" s="6" t="s">
        <v>53</v>
      </c>
      <c r="C52" s="17">
        <v>5214244</v>
      </c>
    </row>
    <row r="53" spans="1:3" x14ac:dyDescent="0.25">
      <c r="A53" s="3" t="s">
        <v>146</v>
      </c>
      <c r="B53" s="6" t="s">
        <v>54</v>
      </c>
      <c r="C53" s="17">
        <f>105476+82</f>
        <v>105558</v>
      </c>
    </row>
    <row r="54" spans="1:3" x14ac:dyDescent="0.25">
      <c r="A54" s="3" t="s">
        <v>148</v>
      </c>
      <c r="B54" s="6" t="s">
        <v>55</v>
      </c>
      <c r="C54" s="17">
        <f>10561188+662146</f>
        <v>11223334</v>
      </c>
    </row>
    <row r="55" spans="1:3" x14ac:dyDescent="0.25">
      <c r="A55" s="3" t="s">
        <v>147</v>
      </c>
      <c r="B55" s="6" t="s">
        <v>56</v>
      </c>
      <c r="C55" s="17">
        <f>6057875+20041</f>
        <v>6077916</v>
      </c>
    </row>
    <row r="56" spans="1:3" x14ac:dyDescent="0.25">
      <c r="A56" s="3" t="s">
        <v>149</v>
      </c>
      <c r="B56" s="6" t="s">
        <v>57</v>
      </c>
      <c r="C56" s="17">
        <f>827314+62689</f>
        <v>890003</v>
      </c>
    </row>
    <row r="57" spans="1:3" x14ac:dyDescent="0.25">
      <c r="A57" s="3" t="s">
        <v>190</v>
      </c>
      <c r="B57" s="6" t="s">
        <v>58</v>
      </c>
      <c r="C57" s="17">
        <v>524239</v>
      </c>
    </row>
    <row r="58" spans="1:3" x14ac:dyDescent="0.25">
      <c r="A58" s="3" t="s">
        <v>150</v>
      </c>
      <c r="B58" s="6" t="s">
        <v>59</v>
      </c>
      <c r="C58" s="17">
        <v>1586158</v>
      </c>
    </row>
    <row r="59" spans="1:3" x14ac:dyDescent="0.25">
      <c r="A59" s="3" t="s">
        <v>60</v>
      </c>
      <c r="B59" s="6" t="s">
        <v>61</v>
      </c>
      <c r="C59" s="17">
        <f>14078396+202138-14640</f>
        <v>14265894</v>
      </c>
    </row>
    <row r="60" spans="1:3" x14ac:dyDescent="0.25">
      <c r="A60" s="3" t="s">
        <v>151</v>
      </c>
      <c r="B60" s="6" t="s">
        <v>62</v>
      </c>
      <c r="C60" s="17">
        <v>60194938</v>
      </c>
    </row>
    <row r="61" spans="1:3" x14ac:dyDescent="0.25">
      <c r="A61" s="3" t="s">
        <v>63</v>
      </c>
      <c r="B61" s="6" t="s">
        <v>64</v>
      </c>
      <c r="C61" s="17">
        <v>1034</v>
      </c>
    </row>
    <row r="62" spans="1:3" x14ac:dyDescent="0.25">
      <c r="A62" s="3" t="s">
        <v>152</v>
      </c>
      <c r="B62" s="6" t="s">
        <v>65</v>
      </c>
      <c r="C62" s="17">
        <f>3285867-45000</f>
        <v>3240867</v>
      </c>
    </row>
    <row r="63" spans="1:3" x14ac:dyDescent="0.25">
      <c r="A63" s="3" t="s">
        <v>153</v>
      </c>
      <c r="B63" s="6" t="s">
        <v>66</v>
      </c>
      <c r="C63" s="17">
        <f>150728982+19739+20000+14640</f>
        <v>150783361</v>
      </c>
    </row>
    <row r="64" spans="1:3" x14ac:dyDescent="0.25">
      <c r="A64" s="3" t="s">
        <v>67</v>
      </c>
      <c r="B64" s="4" t="s">
        <v>68</v>
      </c>
      <c r="C64" s="16">
        <f>SUM(C65+C69+C73+C75+C77)</f>
        <v>1019634626</v>
      </c>
    </row>
    <row r="65" spans="1:3" x14ac:dyDescent="0.25">
      <c r="A65" s="3" t="s">
        <v>154</v>
      </c>
      <c r="B65" s="4" t="s">
        <v>69</v>
      </c>
      <c r="C65" s="16">
        <f>SUM(C66:C68)</f>
        <v>190470621</v>
      </c>
    </row>
    <row r="66" spans="1:3" x14ac:dyDescent="0.25">
      <c r="A66" s="3" t="s">
        <v>70</v>
      </c>
      <c r="B66" s="6" t="s">
        <v>71</v>
      </c>
      <c r="C66" s="17">
        <v>166028344</v>
      </c>
    </row>
    <row r="67" spans="1:3" x14ac:dyDescent="0.25">
      <c r="A67" s="3" t="s">
        <v>155</v>
      </c>
      <c r="B67" s="6" t="s">
        <v>72</v>
      </c>
      <c r="C67" s="17">
        <v>4213175</v>
      </c>
    </row>
    <row r="68" spans="1:3" x14ac:dyDescent="0.25">
      <c r="A68" s="3" t="s">
        <v>156</v>
      </c>
      <c r="B68" s="6" t="s">
        <v>73</v>
      </c>
      <c r="C68" s="17">
        <v>20229102</v>
      </c>
    </row>
    <row r="69" spans="1:3" x14ac:dyDescent="0.25">
      <c r="A69" s="3" t="s">
        <v>157</v>
      </c>
      <c r="B69" s="4" t="s">
        <v>74</v>
      </c>
      <c r="C69" s="16">
        <f>SUM(C70:C72)</f>
        <v>15521917</v>
      </c>
    </row>
    <row r="70" spans="1:3" x14ac:dyDescent="0.25">
      <c r="A70" s="3" t="s">
        <v>191</v>
      </c>
      <c r="B70" s="6" t="s">
        <v>75</v>
      </c>
      <c r="C70" s="17">
        <v>1151526</v>
      </c>
    </row>
    <row r="71" spans="1:3" x14ac:dyDescent="0.25">
      <c r="A71" s="3" t="s">
        <v>158</v>
      </c>
      <c r="B71" s="6" t="s">
        <v>76</v>
      </c>
      <c r="C71" s="17">
        <v>8642083</v>
      </c>
    </row>
    <row r="72" spans="1:3" x14ac:dyDescent="0.25">
      <c r="A72" s="3" t="s">
        <v>159</v>
      </c>
      <c r="B72" s="6" t="s">
        <v>77</v>
      </c>
      <c r="C72" s="17">
        <f>5720162+8146</f>
        <v>5728308</v>
      </c>
    </row>
    <row r="73" spans="1:3" x14ac:dyDescent="0.25">
      <c r="A73" s="3" t="s">
        <v>193</v>
      </c>
      <c r="B73" s="4" t="s">
        <v>78</v>
      </c>
      <c r="C73" s="16">
        <f>311769157+4492529+2382384+380000</f>
        <v>319024070</v>
      </c>
    </row>
    <row r="74" spans="1:3" x14ac:dyDescent="0.25">
      <c r="A74" s="3" t="s">
        <v>160</v>
      </c>
      <c r="B74" s="4" t="s">
        <v>79</v>
      </c>
      <c r="C74" s="16">
        <v>3999587</v>
      </c>
    </row>
    <row r="75" spans="1:3" x14ac:dyDescent="0.25">
      <c r="A75" s="3" t="s">
        <v>161</v>
      </c>
      <c r="B75" s="4" t="s">
        <v>80</v>
      </c>
      <c r="C75" s="16">
        <f>SUM(C76)</f>
        <v>744656</v>
      </c>
    </row>
    <row r="76" spans="1:3" ht="31.5" x14ac:dyDescent="0.25">
      <c r="A76" s="3" t="s">
        <v>162</v>
      </c>
      <c r="B76" s="6" t="s">
        <v>81</v>
      </c>
      <c r="C76" s="17">
        <v>744656</v>
      </c>
    </row>
    <row r="77" spans="1:3" x14ac:dyDescent="0.25">
      <c r="A77" s="3" t="s">
        <v>82</v>
      </c>
      <c r="B77" s="4" t="s">
        <v>83</v>
      </c>
      <c r="C77" s="16">
        <f>SUM(C78:C88)</f>
        <v>493873362</v>
      </c>
    </row>
    <row r="78" spans="1:3" x14ac:dyDescent="0.25">
      <c r="A78" s="3" t="s">
        <v>163</v>
      </c>
      <c r="B78" s="6" t="s">
        <v>84</v>
      </c>
      <c r="C78" s="17">
        <v>64209546</v>
      </c>
    </row>
    <row r="79" spans="1:3" x14ac:dyDescent="0.25">
      <c r="A79" s="3" t="s">
        <v>164</v>
      </c>
      <c r="B79" s="6" t="s">
        <v>85</v>
      </c>
      <c r="C79" s="17">
        <v>4586664</v>
      </c>
    </row>
    <row r="80" spans="1:3" x14ac:dyDescent="0.25">
      <c r="A80" s="3" t="s">
        <v>86</v>
      </c>
      <c r="B80" s="6" t="s">
        <v>87</v>
      </c>
      <c r="C80" s="17">
        <v>16697827</v>
      </c>
    </row>
    <row r="81" spans="1:3" x14ac:dyDescent="0.25">
      <c r="A81" s="3" t="s">
        <v>165</v>
      </c>
      <c r="B81" s="6" t="s">
        <v>88</v>
      </c>
      <c r="C81" s="17">
        <v>17279783</v>
      </c>
    </row>
    <row r="82" spans="1:3" x14ac:dyDescent="0.25">
      <c r="A82" s="3" t="s">
        <v>166</v>
      </c>
      <c r="B82" s="6" t="s">
        <v>89</v>
      </c>
      <c r="C82" s="17">
        <v>100000</v>
      </c>
    </row>
    <row r="83" spans="1:3" x14ac:dyDescent="0.25">
      <c r="A83" s="3" t="s">
        <v>167</v>
      </c>
      <c r="B83" s="6" t="s">
        <v>90</v>
      </c>
      <c r="C83" s="17">
        <v>407888</v>
      </c>
    </row>
    <row r="84" spans="1:3" x14ac:dyDescent="0.25">
      <c r="A84" s="3" t="s">
        <v>1</v>
      </c>
      <c r="B84" s="6" t="s">
        <v>91</v>
      </c>
      <c r="C84" s="17">
        <v>176028444</v>
      </c>
    </row>
    <row r="85" spans="1:3" x14ac:dyDescent="0.25">
      <c r="A85" s="3" t="s">
        <v>168</v>
      </c>
      <c r="B85" s="6" t="s">
        <v>92</v>
      </c>
      <c r="C85" s="17">
        <v>1310400</v>
      </c>
    </row>
    <row r="86" spans="1:3" x14ac:dyDescent="0.25">
      <c r="A86" s="3" t="s">
        <v>169</v>
      </c>
      <c r="B86" s="6" t="s">
        <v>93</v>
      </c>
      <c r="C86" s="17">
        <v>339880</v>
      </c>
    </row>
    <row r="87" spans="1:3" x14ac:dyDescent="0.25">
      <c r="A87" s="3" t="s">
        <v>94</v>
      </c>
      <c r="B87" s="6" t="s">
        <v>95</v>
      </c>
      <c r="C87" s="17">
        <f>159746150-1759</f>
        <v>159744391</v>
      </c>
    </row>
    <row r="88" spans="1:3" x14ac:dyDescent="0.25">
      <c r="A88" s="3" t="s">
        <v>170</v>
      </c>
      <c r="B88" s="6" t="s">
        <v>96</v>
      </c>
      <c r="C88" s="17">
        <v>53168539</v>
      </c>
    </row>
    <row r="89" spans="1:3" ht="18.75" x14ac:dyDescent="0.25">
      <c r="A89" s="3" t="s">
        <v>97</v>
      </c>
      <c r="B89" s="5" t="s">
        <v>98</v>
      </c>
      <c r="C89" s="14">
        <f>SUM(C90+C105)</f>
        <v>351791914</v>
      </c>
    </row>
    <row r="90" spans="1:3" ht="16.5" x14ac:dyDescent="0.25">
      <c r="A90" s="3" t="s">
        <v>171</v>
      </c>
      <c r="B90" s="8" t="s">
        <v>99</v>
      </c>
      <c r="C90" s="15">
        <f>SUM(C91+C94+C99)</f>
        <v>271727350</v>
      </c>
    </row>
    <row r="91" spans="1:3" ht="31.5" x14ac:dyDescent="0.25">
      <c r="A91" s="3" t="s">
        <v>172</v>
      </c>
      <c r="B91" s="4" t="s">
        <v>100</v>
      </c>
      <c r="C91" s="16">
        <f>SUM(C92:C93)</f>
        <v>79703590</v>
      </c>
    </row>
    <row r="92" spans="1:3" ht="31.5" x14ac:dyDescent="0.25">
      <c r="A92" s="3" t="s">
        <v>173</v>
      </c>
      <c r="B92" s="6" t="s">
        <v>101</v>
      </c>
      <c r="C92" s="17">
        <v>195000</v>
      </c>
    </row>
    <row r="93" spans="1:3" ht="31.5" x14ac:dyDescent="0.25">
      <c r="A93" s="3" t="s">
        <v>174</v>
      </c>
      <c r="B93" s="6" t="s">
        <v>102</v>
      </c>
      <c r="C93" s="17">
        <f>73190734+101985+3206923+3008948</f>
        <v>79508590</v>
      </c>
    </row>
    <row r="94" spans="1:3" x14ac:dyDescent="0.25">
      <c r="A94" s="3" t="s">
        <v>175</v>
      </c>
      <c r="B94" s="4" t="s">
        <v>103</v>
      </c>
      <c r="C94" s="16">
        <f>SUM(C95:C98)</f>
        <v>100079246</v>
      </c>
    </row>
    <row r="95" spans="1:3" x14ac:dyDescent="0.25">
      <c r="A95" s="3" t="s">
        <v>176</v>
      </c>
      <c r="B95" s="6" t="s">
        <v>104</v>
      </c>
      <c r="C95" s="17">
        <v>795729</v>
      </c>
    </row>
    <row r="96" spans="1:3" ht="31.5" x14ac:dyDescent="0.25">
      <c r="A96" s="3" t="s">
        <v>177</v>
      </c>
      <c r="B96" s="6" t="s">
        <v>105</v>
      </c>
      <c r="C96" s="17">
        <f>60715188+8552299+16522874-1700000-380000+5104230</f>
        <v>88814591</v>
      </c>
    </row>
    <row r="97" spans="1:3" x14ac:dyDescent="0.25">
      <c r="A97" s="3" t="s">
        <v>178</v>
      </c>
      <c r="B97" s="6" t="s">
        <v>106</v>
      </c>
      <c r="C97" s="17">
        <f>9936337+532589-532589</f>
        <v>9936337</v>
      </c>
    </row>
    <row r="98" spans="1:3" x14ac:dyDescent="0.25">
      <c r="A98" s="19" t="s">
        <v>196</v>
      </c>
      <c r="B98" s="6">
        <v>240250</v>
      </c>
      <c r="C98" s="17">
        <f>0+532589</f>
        <v>532589</v>
      </c>
    </row>
    <row r="99" spans="1:3" x14ac:dyDescent="0.25">
      <c r="A99" s="3" t="s">
        <v>107</v>
      </c>
      <c r="B99" s="4" t="s">
        <v>108</v>
      </c>
      <c r="C99" s="16">
        <f>SUM(C100:C104)</f>
        <v>91944514</v>
      </c>
    </row>
    <row r="100" spans="1:3" x14ac:dyDescent="0.25">
      <c r="A100" s="3" t="s">
        <v>179</v>
      </c>
      <c r="B100" s="6" t="s">
        <v>109</v>
      </c>
      <c r="C100" s="17">
        <v>620000</v>
      </c>
    </row>
    <row r="101" spans="1:3" x14ac:dyDescent="0.25">
      <c r="A101" s="3" t="s">
        <v>180</v>
      </c>
      <c r="B101" s="6" t="s">
        <v>110</v>
      </c>
      <c r="C101" s="17">
        <f>87453018-8178875+1700000-5104230</f>
        <v>75869913</v>
      </c>
    </row>
    <row r="102" spans="1:3" x14ac:dyDescent="0.25">
      <c r="A102" s="3" t="s">
        <v>181</v>
      </c>
      <c r="B102" s="6" t="s">
        <v>111</v>
      </c>
      <c r="C102" s="17">
        <v>13358417</v>
      </c>
    </row>
    <row r="103" spans="1:3" x14ac:dyDescent="0.25">
      <c r="A103" s="3" t="s">
        <v>182</v>
      </c>
      <c r="B103" s="6" t="s">
        <v>112</v>
      </c>
      <c r="C103" s="17">
        <v>96184</v>
      </c>
    </row>
    <row r="104" spans="1:3" x14ac:dyDescent="0.25">
      <c r="A104" s="3" t="s">
        <v>183</v>
      </c>
      <c r="B104" s="6" t="s">
        <v>113</v>
      </c>
      <c r="C104" s="17">
        <v>2000000</v>
      </c>
    </row>
    <row r="105" spans="1:3" ht="31.5" x14ac:dyDescent="0.25">
      <c r="A105" s="3" t="s">
        <v>192</v>
      </c>
      <c r="B105" s="8" t="s">
        <v>114</v>
      </c>
      <c r="C105" s="15">
        <f>79627709+436855</f>
        <v>80064564</v>
      </c>
    </row>
    <row r="106" spans="1:3" ht="47.25" x14ac:dyDescent="0.25">
      <c r="A106" s="3" t="s">
        <v>184</v>
      </c>
      <c r="B106" s="8" t="s">
        <v>115</v>
      </c>
      <c r="C106" s="15">
        <f>SUM(C107)</f>
        <v>74004000</v>
      </c>
    </row>
    <row r="107" spans="1:3" x14ac:dyDescent="0.25">
      <c r="A107" s="3" t="s">
        <v>185</v>
      </c>
      <c r="B107" s="4" t="s">
        <v>116</v>
      </c>
      <c r="C107" s="16">
        <f>SUM(C108:C109)</f>
        <v>74004000</v>
      </c>
    </row>
    <row r="108" spans="1:3" x14ac:dyDescent="0.25">
      <c r="A108" s="3" t="s">
        <v>187</v>
      </c>
      <c r="B108" s="6" t="s">
        <v>117</v>
      </c>
      <c r="C108" s="17">
        <v>4000</v>
      </c>
    </row>
    <row r="109" spans="1:3" ht="16.5" thickBot="1" x14ac:dyDescent="0.3">
      <c r="A109" s="12" t="s">
        <v>186</v>
      </c>
      <c r="B109" s="7" t="s">
        <v>118</v>
      </c>
      <c r="C109" s="18">
        <v>74000000</v>
      </c>
    </row>
  </sheetData>
  <mergeCells count="12">
    <mergeCell ref="B1:C1"/>
    <mergeCell ref="A2:C2"/>
    <mergeCell ref="A3:C3"/>
    <mergeCell ref="A4:C4"/>
    <mergeCell ref="A5:C5"/>
    <mergeCell ref="A11:C11"/>
    <mergeCell ref="A13:A14"/>
    <mergeCell ref="B13:B14"/>
    <mergeCell ref="C13:C14"/>
    <mergeCell ref="A7:C7"/>
    <mergeCell ref="A8:C8"/>
    <mergeCell ref="A9:C9"/>
  </mergeCells>
  <pageMargins left="0.59055118110236227" right="0.19685039370078741" top="0.59055118110236227" bottom="0.27559055118110237" header="0" footer="0"/>
  <pageSetup paperSize="9" scale="90" firstPageNumber="155" fitToHeight="7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2.3 (118) </vt:lpstr>
      <vt:lpstr>'Приложение № 2.3 (118) '!Заголовки_для_печати</vt:lpstr>
      <vt:lpstr>'Приложение № 2.3 (118)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Дротенко</cp:lastModifiedBy>
  <cp:lastPrinted>2021-04-29T11:36:55Z</cp:lastPrinted>
  <dcterms:created xsi:type="dcterms:W3CDTF">2020-10-17T17:53:10Z</dcterms:created>
  <dcterms:modified xsi:type="dcterms:W3CDTF">2021-04-29T11:37:15Z</dcterms:modified>
</cp:coreProperties>
</file>