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НА ПОДПИСЬ\"/>
    </mc:Choice>
  </mc:AlternateContent>
  <bookViews>
    <workbookView xWindow="-120" yWindow="-120" windowWidth="24915" windowHeight="13515"/>
  </bookViews>
  <sheets>
    <sheet name="Приложение № 2.6 (118)" sheetId="1" r:id="rId1"/>
  </sheets>
  <definedNames>
    <definedName name="_xlnm.Print_Area" localSheetId="0">'Приложение № 2.6 (118)'!$A$1:$E$617</definedName>
  </definedNames>
  <calcPr calcId="162913"/>
</workbook>
</file>

<file path=xl/calcChain.xml><?xml version="1.0" encoding="utf-8"?>
<calcChain xmlns="http://schemas.openxmlformats.org/spreadsheetml/2006/main">
  <c r="E165" i="1" l="1"/>
  <c r="E20" i="1"/>
  <c r="E43" i="1"/>
  <c r="E270" i="1" l="1"/>
  <c r="E266" i="1"/>
  <c r="E201" i="1"/>
  <c r="E195" i="1"/>
  <c r="E190" i="1"/>
  <c r="E176" i="1"/>
  <c r="E174" i="1"/>
  <c r="E168" i="1"/>
  <c r="E157" i="1"/>
  <c r="E156" i="1"/>
  <c r="E143" i="1"/>
  <c r="E142" i="1"/>
  <c r="E124" i="1"/>
  <c r="E125" i="1" s="1"/>
  <c r="E109" i="1"/>
  <c r="E108" i="1"/>
  <c r="E81" i="1"/>
  <c r="E80" i="1"/>
  <c r="E79" i="1"/>
  <c r="E78" i="1"/>
  <c r="E67" i="1"/>
  <c r="E45" i="1"/>
  <c r="E48" i="1"/>
  <c r="E47" i="1"/>
  <c r="E110" i="1" l="1"/>
  <c r="E42" i="1" l="1"/>
  <c r="E41" i="1"/>
  <c r="E37" i="1"/>
  <c r="E249" i="1" l="1"/>
  <c r="E250" i="1" s="1"/>
  <c r="E14" i="1"/>
  <c r="E610" i="1" l="1"/>
  <c r="E588" i="1"/>
  <c r="E559" i="1"/>
  <c r="E541" i="1"/>
  <c r="E529" i="1"/>
  <c r="E525" i="1"/>
  <c r="E508" i="1"/>
  <c r="E488" i="1"/>
  <c r="E478" i="1"/>
  <c r="E435" i="1"/>
  <c r="E429" i="1"/>
  <c r="E394" i="1"/>
  <c r="E390" i="1"/>
  <c r="E385" i="1"/>
  <c r="E368" i="1"/>
  <c r="E363" i="1"/>
  <c r="E344" i="1"/>
  <c r="E317" i="1"/>
  <c r="E309" i="1"/>
  <c r="E306" i="1"/>
  <c r="E273" i="1"/>
  <c r="E259" i="1"/>
  <c r="E260" i="1" s="1"/>
  <c r="E244" i="1"/>
  <c r="E245" i="1" s="1"/>
  <c r="E239" i="1"/>
  <c r="E240" i="1" s="1"/>
  <c r="E234" i="1"/>
  <c r="E231" i="1"/>
  <c r="E228" i="1"/>
  <c r="E225" i="1"/>
  <c r="E222" i="1"/>
  <c r="E219" i="1"/>
  <c r="E216" i="1"/>
  <c r="E209" i="1"/>
  <c r="E206" i="1"/>
  <c r="E203" i="1"/>
  <c r="E199" i="1"/>
  <c r="E196" i="1"/>
  <c r="E191" i="1"/>
  <c r="E187" i="1"/>
  <c r="E182" i="1"/>
  <c r="E177" i="1"/>
  <c r="E172" i="1"/>
  <c r="E169" i="1"/>
  <c r="E166" i="1"/>
  <c r="E135" i="1"/>
  <c r="E136" i="1" s="1"/>
  <c r="E130" i="1"/>
  <c r="E131" i="1" s="1"/>
  <c r="E119" i="1"/>
  <c r="E116" i="1"/>
  <c r="E106" i="1"/>
  <c r="E101" i="1"/>
  <c r="E93" i="1"/>
  <c r="E89" i="1"/>
  <c r="E82" i="1"/>
  <c r="E74" i="1"/>
  <c r="E34" i="1"/>
  <c r="E31" i="1"/>
  <c r="E28" i="1"/>
  <c r="E19" i="1"/>
  <c r="E38" i="1" l="1"/>
  <c r="E120" i="1"/>
  <c r="E210" i="1"/>
  <c r="E235" i="1"/>
  <c r="E310" i="1"/>
  <c r="E509" i="1"/>
  <c r="E530" i="1"/>
  <c r="E560" i="1"/>
  <c r="E611" i="1"/>
  <c r="E364" i="1"/>
  <c r="E436" i="1"/>
  <c r="E466" i="1"/>
  <c r="E479" i="1" s="1"/>
  <c r="E324" i="1"/>
  <c r="E300" i="1"/>
  <c r="E251" i="1" l="1"/>
  <c r="E612" i="1"/>
  <c r="E617" i="1" s="1"/>
  <c r="E64" i="1"/>
  <c r="E111" i="1" l="1"/>
  <c r="E275" i="1"/>
  <c r="E137" i="1" l="1"/>
  <c r="E261" i="1" s="1"/>
  <c r="E23" i="1" s="1"/>
</calcChain>
</file>

<file path=xl/sharedStrings.xml><?xml version="1.0" encoding="utf-8"?>
<sst xmlns="http://schemas.openxmlformats.org/spreadsheetml/2006/main" count="634" uniqueCount="492">
  <si>
    <t xml:space="preserve">Государственная администрация Рыбницкого района и г. Рыбницы </t>
  </si>
  <si>
    <t>Итого по подстатье 240 230</t>
  </si>
  <si>
    <t>Министерство обороны Приднестровской Молдавской Республики</t>
  </si>
  <si>
    <t>Итого по подстатье 240 240</t>
  </si>
  <si>
    <t>Приобретение прочих расходных материалов и предметов снабжения (110 360)</t>
  </si>
  <si>
    <t xml:space="preserve">Министерство обороны Приднестровской Молдавской Республики </t>
  </si>
  <si>
    <t>Итого по подстатье 110 360</t>
  </si>
  <si>
    <t>Государственная администрация Григориопольского района и г. Григориополя</t>
  </si>
  <si>
    <t>Итого по программе капитальных вложений</t>
  </si>
  <si>
    <t>Капитальный ремонт объектов социально-культурного назначения (240 330)</t>
  </si>
  <si>
    <t>Министерство по социальной защите и труду  Приднестровской Молдавской Республики</t>
  </si>
  <si>
    <t>Государственная администрация г. Тирасполя и г. Днестровска</t>
  </si>
  <si>
    <t>Государственная администрация Слобоздейского района и г. Слободзеи</t>
  </si>
  <si>
    <t>Государственная администрация  Рыбницкого района и г. Рыбницы</t>
  </si>
  <si>
    <t>Государственная администрация Каменского района и г. Каменки</t>
  </si>
  <si>
    <t>Итого по подстатье 240 330</t>
  </si>
  <si>
    <t xml:space="preserve">Центральная избирательная комиссия Приднестровской Молдавской Республики </t>
  </si>
  <si>
    <t>Итого по подстатье 240 340</t>
  </si>
  <si>
    <t>Капитальный ремонт прочих объектов (240 360)</t>
  </si>
  <si>
    <t>Итого по подстатье 240 360</t>
  </si>
  <si>
    <t>Итого по программе капитального ремонта</t>
  </si>
  <si>
    <t>Программа развития материально-технической базы</t>
  </si>
  <si>
    <t>№ п/п</t>
  </si>
  <si>
    <t xml:space="preserve">Наименование объекта </t>
  </si>
  <si>
    <t>Программа капитальных вложений</t>
  </si>
  <si>
    <t>Итого</t>
  </si>
  <si>
    <t>Государственная администрация г. Бендеры</t>
  </si>
  <si>
    <t>Приобретение непроизводственного оборудования и предметов длительного пользования для государственных учреждений (240 120)</t>
  </si>
  <si>
    <t>Государственная администрация Слободзейского района и г. Слободзеи</t>
  </si>
  <si>
    <t>Реконструкция центральной части г. Слободзеи (парк молодоженов), в том числе проектные работы</t>
  </si>
  <si>
    <t>Создание парка "Набережный" по ул. Вальченко, г. Рыбница, в том числе проектные работы</t>
  </si>
  <si>
    <t>Государственная администрация  Каменского района и г. Каменки</t>
  </si>
  <si>
    <t>Итого по программе развития материально-технической базы</t>
  </si>
  <si>
    <t>Государственная администрация Дубоссарского района и г. Дубоссары</t>
  </si>
  <si>
    <t>Итого по подстатье 240 120</t>
  </si>
  <si>
    <t>Министерство здравоохранения Приднестровской Молдавской Республики</t>
  </si>
  <si>
    <t>Капитальный ремонт административных зданий (240 340)</t>
  </si>
  <si>
    <t>Капитальные вложения в строительство административных зданий  (240 240)</t>
  </si>
  <si>
    <t>Укрепление противопаводковой дамбы Тирасполь-Суклея</t>
  </si>
  <si>
    <t xml:space="preserve">Сумма, руб. </t>
  </si>
  <si>
    <t>Государственная администрация Рыбницкого района и г. Рыбницы</t>
  </si>
  <si>
    <t>Строительство ФАП в с. Ленино ГУ "Рыбницкая центральная районная больница", в том числе проектные работы</t>
  </si>
  <si>
    <t xml:space="preserve">Министерство финансов Приднестровской Молдавской Республики </t>
  </si>
  <si>
    <t>Благоустройство центральной части города Бендеры</t>
  </si>
  <si>
    <t xml:space="preserve">Капитальный ремонт Дома культуры с. Терновка </t>
  </si>
  <si>
    <t xml:space="preserve">Прокуратура Приднестровской Молдавской Республики </t>
  </si>
  <si>
    <t>Товары и услуги, не отнесенные к другим подстатьям (111 070)</t>
  </si>
  <si>
    <t>Министерство экономического развития Приднестровской Молдавской Республики</t>
  </si>
  <si>
    <t xml:space="preserve">Разработка и экспертиза проектно-сметной документации по строительству зданий и сооружений </t>
  </si>
  <si>
    <t>Итого по подстатье 111 070</t>
  </si>
  <si>
    <t>Министерство внутренних дел Приднестровской Молдавской Республики</t>
  </si>
  <si>
    <t>Капитальный ремонт здания ГАИ г. Бендеры (пождепо)</t>
  </si>
  <si>
    <t>Участие Правительства в осуществлении отдельных программ (290 000)</t>
  </si>
  <si>
    <t>Программа "Пожарная безопасность объектов социально-культурного назначения"</t>
  </si>
  <si>
    <t>Итого по программе "Пожарная безопасность объектов социально-культурного назначения"</t>
  </si>
  <si>
    <t>Итого по подстатье 290 000</t>
  </si>
  <si>
    <t>Министерство юстиции Приднестровской Молдавской Республики</t>
  </si>
  <si>
    <t>Судебный департамент при Верховном суде Приднестровской Молдавской Республики</t>
  </si>
  <si>
    <t xml:space="preserve">Государственная служба по культуре и историческому наследию Приднестровской Молдавской Республики </t>
  </si>
  <si>
    <t xml:space="preserve">Таможенный комитет Приднестровской Молдавской Республики </t>
  </si>
  <si>
    <t>Приобретение оборудования для системы "Безопасный город"</t>
  </si>
  <si>
    <t>Министерство по социальной защите и труду Приднестровской Молдавской Республики</t>
  </si>
  <si>
    <t>Протезирование льготной категории граждан (за исключением зубопротезирования) (статья 111 054)</t>
  </si>
  <si>
    <t>Приобретение инвалидных колясок для инвалидов (статья 130 630)</t>
  </si>
  <si>
    <t xml:space="preserve">Министерство здравоохранения Приднестровской Молдавской Республики </t>
  </si>
  <si>
    <t>в том числе:</t>
  </si>
  <si>
    <t>наименование медицинской техники</t>
  </si>
  <si>
    <t>кол-во</t>
  </si>
  <si>
    <t>цена за единицу, руб.</t>
  </si>
  <si>
    <t>итого стоимость, руб.</t>
  </si>
  <si>
    <t>1.1</t>
  </si>
  <si>
    <t>Приобретение оборудования, предметов длительного пользования</t>
  </si>
  <si>
    <t>(подстатья 240120)</t>
  </si>
  <si>
    <t>Автоматический биохимический анализатор</t>
  </si>
  <si>
    <t>Портативный электрокардиограф 3-канальный</t>
  </si>
  <si>
    <t>Портативный электрокардиограф 12-канальный</t>
  </si>
  <si>
    <t>Аппарат для мониторирования по холтеру</t>
  </si>
  <si>
    <t>Набор инструментов для сосудистой хирургии</t>
  </si>
  <si>
    <t>Набор микрохирургических инструментов</t>
  </si>
  <si>
    <t>Аппарат УЗИ</t>
  </si>
  <si>
    <t>Анализатор дорона</t>
  </si>
  <si>
    <t>Секторный датчик к аппарату УЗИ Sonoase X6</t>
  </si>
  <si>
    <t>Линейный датчик к аппарату УЗИ Acuson X700</t>
  </si>
  <si>
    <t>Стол операционный общехирургический</t>
  </si>
  <si>
    <t>Авторефрактометр</t>
  </si>
  <si>
    <t>Сферопериметр</t>
  </si>
  <si>
    <t>Набор пробных очковых стекол</t>
  </si>
  <si>
    <t>Щелевая лампа</t>
  </si>
  <si>
    <t>Эндоскопический комплекс для детей</t>
  </si>
  <si>
    <t>Комплект оборудования для урологических операций</t>
  </si>
  <si>
    <t>Алкотестеры</t>
  </si>
  <si>
    <t>Эндоскопическая система для исследования желудочно-кишечного тракта</t>
  </si>
  <si>
    <t>Итого 240120</t>
  </si>
  <si>
    <t>1.2</t>
  </si>
  <si>
    <t>Приобретение оборудования, расходных материалов и предметов снабжения для реализации программы по укреплению материально-технической базы всех звеньев медицинской службы, осуществляющих диспансеризацию</t>
  </si>
  <si>
    <t>(подстатья 110360)</t>
  </si>
  <si>
    <t>Портативный анализатор глюкозы и холестерина</t>
  </si>
  <si>
    <t>Тонометр Маклакова</t>
  </si>
  <si>
    <t>Итого 110360</t>
  </si>
  <si>
    <t>Пневмотонометр бесконтактный</t>
  </si>
  <si>
    <t>1.3</t>
  </si>
  <si>
    <t>Робот – симулятор с системой мониторинга основных показателей жизнедеятельности (2 монитора, компьютер, клавиатура, мышь, стойка на 2 монитора)</t>
  </si>
  <si>
    <t>Манекен – симулятор для отработки навыков первой помощи при травмах</t>
  </si>
  <si>
    <t>Манекен – симулятор роженицы для отработки акушерских, гинекологических, неонатологических навыков, а также навыков оказания неотложной помощи в родах и новорожденным (принятие родов, оказание первой помощи роженице и младенцу, сестринский уход, эл. контроль процесса родов, СЛР)</t>
  </si>
  <si>
    <t>Жилет для аускультации с пультом беспроводного управления (надеваемый жилет)</t>
  </si>
  <si>
    <t>1.4</t>
  </si>
  <si>
    <t>Приобретение оборудования для оснащения патологоанатомического отделения ГУ "Республиканская клиническая больница"</t>
  </si>
  <si>
    <t>Микротом</t>
  </si>
  <si>
    <t>Автоматический гистологический процессор</t>
  </si>
  <si>
    <t>Автомат для окрашивания гистологических срезов</t>
  </si>
  <si>
    <t>Стол патологоанатомический</t>
  </si>
  <si>
    <t>1.5</t>
  </si>
  <si>
    <t>1.6</t>
  </si>
  <si>
    <t>Оргтехника в комплекте</t>
  </si>
  <si>
    <t>1.7</t>
  </si>
  <si>
    <t>Аппарат УЗИ в комплектации</t>
  </si>
  <si>
    <t>Ларингоскоп и комплект инструментов</t>
  </si>
  <si>
    <t>Игла костно-мозговая с упором</t>
  </si>
  <si>
    <t>Аппарат электрохирургический высокочастотный</t>
  </si>
  <si>
    <t>Аппарат для радиоволновой хирургии</t>
  </si>
  <si>
    <t xml:space="preserve">Набор гинекологический хирургический </t>
  </si>
  <si>
    <t xml:space="preserve">Большой хирургический набор </t>
  </si>
  <si>
    <t xml:space="preserve">Малый хирургический набор </t>
  </si>
  <si>
    <t>Светильник бестеневой потолочный</t>
  </si>
  <si>
    <t>Стерилизатор воздушный с рабочей камерой не менее 40 л</t>
  </si>
  <si>
    <t>Эндоскопическая стойка</t>
  </si>
  <si>
    <t>Ультразвуковой диссектор</t>
  </si>
  <si>
    <t>Циркулярный сшивающий аппарат многократного использования</t>
  </si>
  <si>
    <t>Комплект оборудования для оснащения гистологической лаборатории, в комплектации</t>
  </si>
  <si>
    <t>1.8</t>
  </si>
  <si>
    <t>Обеспечение и оснащение оборудованием в рамках реализации государственной целевой  программы "Профилактика вирусных гепатитов В и С в Приднестровской Молдавской Республике на 2021–2024 годы"</t>
  </si>
  <si>
    <t>Аппарат для неинвазивного измерения эластичности печени в комплекте</t>
  </si>
  <si>
    <t>Модульный анализатор для молекулярной биологии</t>
  </si>
  <si>
    <t>1.9</t>
  </si>
  <si>
    <t>Оснащение отделения эндоскопической и малоинвазивной хирургии ГУ "Республиканская клиническая больница"</t>
  </si>
  <si>
    <t>1.10</t>
  </si>
  <si>
    <t>Оснащение медицинским оборудованием педиатрических стационаров</t>
  </si>
  <si>
    <t>Монитор пациента</t>
  </si>
  <si>
    <t>Насос инфузионный шприцевой</t>
  </si>
  <si>
    <t>Анализатор газов крови</t>
  </si>
  <si>
    <t>Облучатель ожоговый передвижной</t>
  </si>
  <si>
    <t>Артроскоп</t>
  </si>
  <si>
    <t>Аппарат УЗИ портативный</t>
  </si>
  <si>
    <t>Анализатор билирубина у новорожденных</t>
  </si>
  <si>
    <t>Автоматизированное рабочее место врача-рентгенолога</t>
  </si>
  <si>
    <t>Монитор для рентгенологии</t>
  </si>
  <si>
    <t>Отсасыватель хирургический</t>
  </si>
  <si>
    <t>Гемоглобинометр</t>
  </si>
  <si>
    <t>Биопсийные щипцы для видеогастроскопа</t>
  </si>
  <si>
    <t>Ксеноновая лампа для видеопроцессора</t>
  </si>
  <si>
    <t xml:space="preserve">Установка для фототерапии </t>
  </si>
  <si>
    <t>Прибор для транскутанного определения билирубина</t>
  </si>
  <si>
    <t>Инкубатор новорожденных</t>
  </si>
  <si>
    <t>Набор хирургических ЛОР инструментов</t>
  </si>
  <si>
    <t>Налобный осветитель</t>
  </si>
  <si>
    <t>Бинокулярная лупа</t>
  </si>
  <si>
    <t>Оториноофтальмоскоп детский</t>
  </si>
  <si>
    <t>Набор инструментов для удаления инородных тел ЛОР-органов</t>
  </si>
  <si>
    <t>Кресло Барани</t>
  </si>
  <si>
    <t>Хирургический инструментарий</t>
  </si>
  <si>
    <t>Аппарат для обработки костей с набором инструментов</t>
  </si>
  <si>
    <t>Дрель медицинская реверсная</t>
  </si>
  <si>
    <t>Набор для кесарева сечения</t>
  </si>
  <si>
    <t>Автоклав, рабочая камера не менее 100 л</t>
  </si>
  <si>
    <t>Автоклав, рабочая камера не менее 400 л</t>
  </si>
  <si>
    <t>Стерилизатор воздушный, рабочая камера не менее 160</t>
  </si>
  <si>
    <t>Стерилизатор воздушный, рабочая камера не менее 40</t>
  </si>
  <si>
    <t xml:space="preserve">Ингалятор компрессорный </t>
  </si>
  <si>
    <t>Баллон для продувания ушей с запасными оливами</t>
  </si>
  <si>
    <t>Лейкосчетчики</t>
  </si>
  <si>
    <t>Пульсоксиметр</t>
  </si>
  <si>
    <t>1.11</t>
  </si>
  <si>
    <t>Весы для новорожденных</t>
  </si>
  <si>
    <t>Весы медицинские с ростомером</t>
  </si>
  <si>
    <t>Весы медицинские напольные электронные</t>
  </si>
  <si>
    <t>Бактерицидный облучатель рециркулятор</t>
  </si>
  <si>
    <t>Облучатель бактерицидный</t>
  </si>
  <si>
    <t>Спирограф портативный</t>
  </si>
  <si>
    <t>Электроэнцефалограф</t>
  </si>
  <si>
    <t>Реоэнцефалограф</t>
  </si>
  <si>
    <t>Эхоэнцефалограф</t>
  </si>
  <si>
    <t>Негатоскоп 1-кадровый</t>
  </si>
  <si>
    <t>Аудиометр</t>
  </si>
  <si>
    <t>Светильник бестеневой передвижной</t>
  </si>
  <si>
    <t>Бактерицидный облучатель передвижной</t>
  </si>
  <si>
    <t>Стерилизатор воздушный, рабочая камера не менее 20 л</t>
  </si>
  <si>
    <t>Аппарат для УВЧ-терапии</t>
  </si>
  <si>
    <t>Аппарат для низкочастотной терапии</t>
  </si>
  <si>
    <t>Парафинонагреватель</t>
  </si>
  <si>
    <t>Холодильник фармацевтический</t>
  </si>
  <si>
    <t>Кондиционер</t>
  </si>
  <si>
    <t>Медицинский морозильник</t>
  </si>
  <si>
    <t>Ингалятор компрессорный</t>
  </si>
  <si>
    <t>Ингалятор аэрозольный групповой</t>
  </si>
  <si>
    <t>Ростомер</t>
  </si>
  <si>
    <t>Стетофонендоскоп</t>
  </si>
  <si>
    <t>Аппарат для измерения артериального давления</t>
  </si>
  <si>
    <t>Термометр электронный бесконтактный</t>
  </si>
  <si>
    <t>Механический метроном</t>
  </si>
  <si>
    <t>Аппарат для фототерапии</t>
  </si>
  <si>
    <t>Сумка-холодильник</t>
  </si>
  <si>
    <t>1.12</t>
  </si>
  <si>
    <t>Микроволновая печь для буфета</t>
  </si>
  <si>
    <t>Холодильник объемом до 100 л</t>
  </si>
  <si>
    <t>Плитка электрическая</t>
  </si>
  <si>
    <t>Сейф медицинский</t>
  </si>
  <si>
    <t>Диван медицинский обрабатываемый</t>
  </si>
  <si>
    <t>Штатив медицинский</t>
  </si>
  <si>
    <t>Стул табурет газлифт без спинки медицинский</t>
  </si>
  <si>
    <t>Стул офисный медицинский неразборный</t>
  </si>
  <si>
    <t>Тумбочка прикроватная медицинская</t>
  </si>
  <si>
    <t>Банкетка медицинская</t>
  </si>
  <si>
    <t>Кушетка медицинская</t>
  </si>
  <si>
    <t>Стол медицинский для инструментов</t>
  </si>
  <si>
    <t>Стол  для инструментов медицинский</t>
  </si>
  <si>
    <t>Шкаф для медикаментов</t>
  </si>
  <si>
    <t>Стул офисный</t>
  </si>
  <si>
    <t>Стол письменный с тумбочкой</t>
  </si>
  <si>
    <t>Шкаф для чистого белья с полками</t>
  </si>
  <si>
    <t>Набор кухонной мебели</t>
  </si>
  <si>
    <t>Набор кабинетной мебели</t>
  </si>
  <si>
    <t>Шкаф книжный высокий</t>
  </si>
  <si>
    <t>1.13</t>
  </si>
  <si>
    <t>Ванна моечная</t>
  </si>
  <si>
    <t>Мойка</t>
  </si>
  <si>
    <t>Картофелечистка</t>
  </si>
  <si>
    <t>Котел электрический</t>
  </si>
  <si>
    <t>Машина овощерезательная</t>
  </si>
  <si>
    <t>Пароконвектомат электрический</t>
  </si>
  <si>
    <t>Плита электрическая</t>
  </si>
  <si>
    <t>Тестомес</t>
  </si>
  <si>
    <t>Сковорода электрическая</t>
  </si>
  <si>
    <t>Весы платформенные</t>
  </si>
  <si>
    <t>Стол из нержавеющей стали</t>
  </si>
  <si>
    <t>Шкаф холодильный</t>
  </si>
  <si>
    <t>Электромясорубка</t>
  </si>
  <si>
    <t>Стеллаж</t>
  </si>
  <si>
    <t>Смягчитель для воды</t>
  </si>
  <si>
    <t>1.14</t>
  </si>
  <si>
    <t>Стерилизатор, рабочая камера не менее 80</t>
  </si>
  <si>
    <t xml:space="preserve">Дистиллятор </t>
  </si>
  <si>
    <t>Термометр бесконтактный</t>
  </si>
  <si>
    <t>Стол манипуляционный</t>
  </si>
  <si>
    <t xml:space="preserve">Холодильник фармацевтический </t>
  </si>
  <si>
    <t>Стиральная машина</t>
  </si>
  <si>
    <t>Передвижной облучатель медицинский</t>
  </si>
  <si>
    <t>Измеритель артериального давления</t>
  </si>
  <si>
    <t>Измеритель пиковой скорости выдоха (пикфлоуметр)</t>
  </si>
  <si>
    <t xml:space="preserve">Банкетка </t>
  </si>
  <si>
    <t xml:space="preserve">Шкаф для медикаментов </t>
  </si>
  <si>
    <t>Шкаф для одежды</t>
  </si>
  <si>
    <t>Вешалка для одежды</t>
  </si>
  <si>
    <t>Тумба медицинская под аппаратуру</t>
  </si>
  <si>
    <t xml:space="preserve">Стул офисный </t>
  </si>
  <si>
    <t>Подставка д/внутривенного вливания</t>
  </si>
  <si>
    <t>Стеллажи для регистратуры</t>
  </si>
  <si>
    <t>Жалюзи</t>
  </si>
  <si>
    <t>*</t>
  </si>
  <si>
    <t>ДОХОДЫ ВСЕГО, в том числе:</t>
  </si>
  <si>
    <t>Отчисления от единого социального налога</t>
  </si>
  <si>
    <t>РАСХОДЫ ВСЕГО, в том числе:</t>
  </si>
  <si>
    <t xml:space="preserve">ВСЕГО по программе капитальных вложений и капитального ремонта </t>
  </si>
  <si>
    <t>Приложение № 2.6</t>
  </si>
  <si>
    <t>Создание сквера "Солнечный", г. Бендеры, в том числе проектные работы</t>
  </si>
  <si>
    <t>Компьютерный томограф</t>
  </si>
  <si>
    <t>Стол лабораторный письменный</t>
  </si>
  <si>
    <t>Столик-тележка для инструментов</t>
  </si>
  <si>
    <t>Стол препаровочный базовый</t>
  </si>
  <si>
    <t xml:space="preserve">Чемодан «судебно-медицинский эксперт» </t>
  </si>
  <si>
    <t>Большой секционный набор (для аутопсии)</t>
  </si>
  <si>
    <t>Сухожаровой шкаф, размер рабочей камеры не менее 80</t>
  </si>
  <si>
    <t>Микроскоп медицинский</t>
  </si>
  <si>
    <t>Муляж скелета человека</t>
  </si>
  <si>
    <t>Шкаф сушильный</t>
  </si>
  <si>
    <t>Плита нагревательная</t>
  </si>
  <si>
    <t>Стереомикроскоп</t>
  </si>
  <si>
    <t>Шкаф-архив для хранения гистологических стекол</t>
  </si>
  <si>
    <t>Стол лабораторный</t>
  </si>
  <si>
    <t>Столик для инструментов</t>
  </si>
  <si>
    <t>Негатоскоп</t>
  </si>
  <si>
    <t>Комплект лабораторной мебели</t>
  </si>
  <si>
    <t>Медицинские стеллажи</t>
  </si>
  <si>
    <t>Термометры игольчатые электронные</t>
  </si>
  <si>
    <t>Каталки со съемными носилками</t>
  </si>
  <si>
    <t>Пила листовая анатомическая</t>
  </si>
  <si>
    <t>Облучатель настенный бактерицидный</t>
  </si>
  <si>
    <t>Дополнителные бактерицидные лампы</t>
  </si>
  <si>
    <t>Источник инфракрасного излучения</t>
  </si>
  <si>
    <t>Источник ультрафиолетового излучения</t>
  </si>
  <si>
    <t>Биксы  для укладки (круглые)</t>
  </si>
  <si>
    <t>Набор остеометрических инструментов</t>
  </si>
  <si>
    <t>Биксы для инструментария (прямоугольные)</t>
  </si>
  <si>
    <t>Электрическая маятниковая аутопсическая пила</t>
  </si>
  <si>
    <t>Термометры ректальные</t>
  </si>
  <si>
    <t>Хирургический инструментарий и расходные материалы для отделения эндоскопической и малоинвазивной хирургии</t>
  </si>
  <si>
    <t>1.15</t>
  </si>
  <si>
    <t>Дистиллятор</t>
  </si>
  <si>
    <t>Автоклав</t>
  </si>
  <si>
    <t>Диатермокоагулятор электрический для гинекологии</t>
  </si>
  <si>
    <t>Кресло гинекологическое</t>
  </si>
  <si>
    <t>Кольпоскоп</t>
  </si>
  <si>
    <t>Прибор для контроля сердечной деятельности плода</t>
  </si>
  <si>
    <t>Аппарат для магнитотерапии</t>
  </si>
  <si>
    <t>Аппарат лазеротерапии</t>
  </si>
  <si>
    <t>Аппарат УЗТ</t>
  </si>
  <si>
    <t>Столик пеленальный детский</t>
  </si>
  <si>
    <t>Стиральная машина автоматическая</t>
  </si>
  <si>
    <t>Микроволновая печь</t>
  </si>
  <si>
    <t>Облучатель медицинский передвижной</t>
  </si>
  <si>
    <t>Оборудование для утилизации медицинских отходов</t>
  </si>
  <si>
    <t>Кушетка медицинская смотровая</t>
  </si>
  <si>
    <t>Банкетки</t>
  </si>
  <si>
    <t>Биксы</t>
  </si>
  <si>
    <t>Коляска инвалидная для взрослых</t>
  </si>
  <si>
    <t>Коляска инвалидная для детей</t>
  </si>
  <si>
    <t>Носилки-каталка</t>
  </si>
  <si>
    <t xml:space="preserve">Итого </t>
  </si>
  <si>
    <t xml:space="preserve">Приобретение оборудования, предметов длительного пользования, расходных материалов и предметов снабжения </t>
  </si>
  <si>
    <t xml:space="preserve">к Закону Приднестровской Молдавской Республики </t>
  </si>
  <si>
    <t>Программа исполнения наказов избирателей                                                                                                                                                       (Участие Правительства в осуществлении отдельных программ (290 000))</t>
  </si>
  <si>
    <t>Итого по программе исполнения наказов избирателей</t>
  </si>
  <si>
    <t>Завершение реконструкции объекта, не завершенного строительством, "Стоматологическая поликлиника", г. Тирасполь, под акушерско-гинекологический стационар  ГУ "Республиканский центр матери и ребенка", г. Тирасполь, ул. Свердлова, 84, в том числе проектные работы</t>
  </si>
  <si>
    <t>Реконструкция входной группы Площади защитников Приднестровья</t>
  </si>
  <si>
    <t>Строительство комбинированной спортивной площадки, в том числе мини-футбольное поле</t>
  </si>
  <si>
    <t>Благоустройство центральной площади города Рыбницы</t>
  </si>
  <si>
    <t xml:space="preserve">Реконструкция главного входа в Центральный парк культуры и отдыха в г. Григориополе со строительством пандуса, в том числе проектные работы </t>
  </si>
  <si>
    <t xml:space="preserve">Приобретение материалов для строительства мойки и ЕТО  в военном городке № 17, г. Бендеры  </t>
  </si>
  <si>
    <t>Капитальный ремонт операционного блока (гл. корпус, литер А) ГУ "Бендерская центральная городская больница", г. Бендеры, ул. Б. Восстания, 146, в том числе проектные работы</t>
  </si>
  <si>
    <t>Капитальный ремонт республиканского отделения неврологии ГУ "Бендерский центр матери и ребенка"</t>
  </si>
  <si>
    <t>Капитальный ремонт ФАП в селе Кременчуг ГУ "Тираспольский клинический центр амбулаторно-поликлинической помощи", ул. Ленина, 56</t>
  </si>
  <si>
    <t>Капитальный ремонт ФАП  в селе Приозерное ГУ "Слободзейская центральная районная больница", ул. Фрунзе, 1</t>
  </si>
  <si>
    <t>Капитальный ремонт МОУ БДС № 26, м-н "Северный", г. Бендеры</t>
  </si>
  <si>
    <t>Капитальный ремонт "Детский сад "Сказка", г. Григориополь</t>
  </si>
  <si>
    <t>Капитальный ремонт Каменского районного дома культуры, г. Каменка, ул. Кирова, 266</t>
  </si>
  <si>
    <t>Капитальный ремонт, здание № 1, столовая, военный городок № 16, с. Парканы</t>
  </si>
  <si>
    <t>Капитальный ремонт  кровли, здание № 23, склады, военный  городок  № 21а, г. Тирасполь</t>
  </si>
  <si>
    <t>Капитальный ремонт кровли, здание № 24, склады, военный  городок  № 21а, г. Тирасполь</t>
  </si>
  <si>
    <t>Симуляционное оборудование для медицинского факультета Приднестровского государственного университета им. Т. Г. Шевченко</t>
  </si>
  <si>
    <t>Стеллажи и/или столы для трупов (3-ярусные)</t>
  </si>
  <si>
    <t>Лабораторная репродукционная установка, комплект</t>
  </si>
  <si>
    <t>Электрозаточное устройство для заточки секционных инструментов</t>
  </si>
  <si>
    <t>Итого по подпункту 1.5</t>
  </si>
  <si>
    <t>Итого по подпункту 1.10</t>
  </si>
  <si>
    <t>Сплит-система для охлаждения воздуха</t>
  </si>
  <si>
    <t>Итого по 240120</t>
  </si>
  <si>
    <t>Шкаф платяной однодверный с замком</t>
  </si>
  <si>
    <t>Шкаф платяной двухдверный</t>
  </si>
  <si>
    <t>Итого по подпункту 1.12</t>
  </si>
  <si>
    <t>Итого по 110360</t>
  </si>
  <si>
    <t>Итого по подпункту 1.13</t>
  </si>
  <si>
    <t>Стол двухтумбовый</t>
  </si>
  <si>
    <t xml:space="preserve">Стол однотумбовый </t>
  </si>
  <si>
    <t>Итого по подпункту 1.14</t>
  </si>
  <si>
    <t>Аппарат КВЧ-терапии</t>
  </si>
  <si>
    <t>Аппарат УВЧ-терапии</t>
  </si>
  <si>
    <t>Аппарат НЧ-терапии</t>
  </si>
  <si>
    <t>Аппарат ДМВ-терапии</t>
  </si>
  <si>
    <t>Аппарат УЗ-терапии</t>
  </si>
  <si>
    <t>Аппарат СМВ-терапии</t>
  </si>
  <si>
    <t>Стол однотумбовый</t>
  </si>
  <si>
    <t>Ширма 3-створчатая</t>
  </si>
  <si>
    <t>Итого по подпункту 1.15</t>
  </si>
  <si>
    <t>Капитальный ремонт СВА с. Незавертайловка ГУЗ "Днестровская городская больница",                       ул. Жукова, 32</t>
  </si>
  <si>
    <t>Капитальный ремонт здания МОУ "Тираспольская гуманитарно-математическая гимназия"                        (2 этап), г. Тирасполь,  пер. Бочковского, 2</t>
  </si>
  <si>
    <t>Итого по подпункту 1.2</t>
  </si>
  <si>
    <t>Итого по подпункту 1.11</t>
  </si>
  <si>
    <t>Капитальный ремонт фасада и входной группы здания поликлиники  ГУ "Дубоссарская центральная районная больница", г. Дубоссары, ул. Моргулец, 3, в том числе проектные работы</t>
  </si>
  <si>
    <t>Капитальный ремонт ГОУ "Парканская средняя общеобразовательная школа-интернат", Слободзейский район, с. Парканы,  ул. Димитрова, 1</t>
  </si>
  <si>
    <t>Устройство пешеходного фонтана г. Слободзеи в районе РДК с элементами благоустройства,  в том числе проектные работы</t>
  </si>
  <si>
    <t>Строительство  4-этажной казармы на 400 человек, военный городок № 15, г. Тирасполь</t>
  </si>
  <si>
    <t xml:space="preserve">Капитальный ремонт СВА в селе Ближний Хутор ГУ "Тираспольский клинический центр амбулаторно-поликлинической помощи", ул. Ленина, 48 </t>
  </si>
  <si>
    <t>Приобретение оборудования для тренажерного зала МУ "Спорткомплекс "Юбилейный",                               г. Рыбница, ул. Юбилейная, 33А</t>
  </si>
  <si>
    <t>Капитальный ремонт МДОУ № 5, г. Тирасполь, ул. Сакриера, 61</t>
  </si>
  <si>
    <t>Капитальный ремонт МОУ "Терновская РМСОШ", с. Терновка, ул. Ленина, 52а</t>
  </si>
  <si>
    <t>Капитальный ремонт МОУ "Суклейская РМСОШ", с. Суклея, ул. Гагарина, 96</t>
  </si>
  <si>
    <t>Капитальный ремонт МДОУ "Детский сад общеразвивающего вида № 10 "Чайка" пос. Карманово</t>
  </si>
  <si>
    <t>Капитальный ремонт здания прокуратуры г. Бендеры, г. Бендеры, ул. Пушкина, 71</t>
  </si>
  <si>
    <t>Капитальный ремонт кровли административного здания МЮ ПМР, г. Бендеры, ул. Кавриаго, 1А</t>
  </si>
  <si>
    <t xml:space="preserve">Завершение строительства 2-этажной казармы на 200 человек, военный городок №  4,                          г. Тирасполь </t>
  </si>
  <si>
    <t>Реконструкция административного здания налоговой инспекции по г. Бендеры, г. Бендеры,                ул. Московская, 17</t>
  </si>
  <si>
    <t xml:space="preserve">Приобретение материалов для строительства хранилища грузовых автомобилей военного городка № 17, г. Бендеры </t>
  </si>
  <si>
    <t>Капитальный ремонт СВА в посёлке Первомайск ГУЗ "Днестровская городская больница",             ул. Садовая, 16 "б"</t>
  </si>
  <si>
    <t>Капитальный ремонт оконных и дверных блоков ГУ "Каменская центральная районная больница", ул. Кирова, 300</t>
  </si>
  <si>
    <t>Капитальный ремонт СВА в селе Ташлык ГУ "Григориопольская центральная районная больница", ул. Целых, б/н</t>
  </si>
  <si>
    <t>Капитальный ремонт ГОУ "Республиканский кадетский корпус им. светлейшего князя                      Г. А. Потемкина-Таврического" МВД ПМР</t>
  </si>
  <si>
    <t>Завершение работ по облицовке фасада административного здания ГТК ПМР, г. Тирасполь,          ул. Украинская, 15а</t>
  </si>
  <si>
    <t>"О республиканском бюджете на 2021 год"</t>
  </si>
  <si>
    <t>Оснащение медицинским оборудованием амбулаторно-поликлинических центров</t>
  </si>
  <si>
    <t>ОСТАТКИ по состоянию на 01.01.2021 г. ВСЕГО, в том числе:</t>
  </si>
  <si>
    <t>Отчисления от ввозной таможенной пошлины</t>
  </si>
  <si>
    <t>Прочие поступления</t>
  </si>
  <si>
    <t xml:space="preserve">Министерство сельского хозяйства и природных ресурсов Приднестровской Молдавской Республики </t>
  </si>
  <si>
    <t>Приобретение оборудования для ремонта государственных мелиоративных объектов</t>
  </si>
  <si>
    <t>Приобретение и установка кондиционеров в здании Центральной избирательной комиссии ПМР, г. Тирасполь, ул. Шевченко, 12 в</t>
  </si>
  <si>
    <r>
      <t>Приобретение мебели и оборудования для МУ "Центр социально-психологической реабилитации детей с ОПЖ", г. Дубоссары, в том числе проектные работы</t>
    </r>
    <r>
      <rPr>
        <b/>
        <sz val="11"/>
        <rFont val="Times New Roman"/>
        <family val="1"/>
        <charset val="204"/>
      </rPr>
      <t xml:space="preserve"> (в том числе кредиторская задолженность за 2020 год в сумме 10 587 руб.)</t>
    </r>
  </si>
  <si>
    <t>Завершение строительства здания по линии АНО "Евразийская интеграция",  г. Бендеры,                                ул. Б. Восстания, 148, под лечебный корпус № 1 ГУ "Республиканская туберкулезная больница",  в том числе проектные работы</t>
  </si>
  <si>
    <t>Реконструкция части здания лечебного корпуса № 1 ГУ "Дубоссарская центральная районная больница" для размещения компьютерного томографа по адресу: г. Дубоссары, ул. Фрунзе, 46, в том числе проектные работы и благоустройство  прилегающей территории</t>
  </si>
  <si>
    <r>
      <t xml:space="preserve">Завершение строительства ФАП с. Броштяны ГУ "Рыбницкая центральная районная больница", в том числе проектные работы </t>
    </r>
    <r>
      <rPr>
        <b/>
        <sz val="11"/>
        <rFont val="Times New Roman"/>
        <family val="1"/>
        <charset val="204"/>
      </rPr>
      <t>(в том числе кредиторская задолженность за 2020 год в сумме 45 655 руб.)</t>
    </r>
  </si>
  <si>
    <r>
      <t xml:space="preserve">Завершение строительства ФАП с. Ивановка  ГУ "Рыбницкая центральная районная больница", в том числе проектные работы </t>
    </r>
    <r>
      <rPr>
        <b/>
        <sz val="11"/>
        <rFont val="Times New Roman"/>
        <family val="1"/>
        <charset val="204"/>
      </rPr>
      <t>(в том числе кредиторская задолженность за 2020 год в сумме 45 655 руб.)</t>
    </r>
  </si>
  <si>
    <t xml:space="preserve">Министерство по социальной защите и труду Приднестровской Молдавской Республики </t>
  </si>
  <si>
    <r>
      <t xml:space="preserve">Создание парка имени  Александра Невского на территории исторического военно-мемориального комплекса "Бендерская крепость" и реконструкция исторического военно-мемориального  комплекса "Бендерская крепость", в том числе проектные работы </t>
    </r>
    <r>
      <rPr>
        <b/>
        <sz val="11"/>
        <rFont val="Times New Roman"/>
        <family val="1"/>
        <charset val="204"/>
      </rPr>
      <t>(в том числе кредиторская задолженность за 2020 год в сумме 915 958 руб.)</t>
    </r>
  </si>
  <si>
    <r>
      <t xml:space="preserve">Реконструкция гребной базы в г. Бендеры, в том числе проектные работы </t>
    </r>
    <r>
      <rPr>
        <b/>
        <sz val="11"/>
        <rFont val="Times New Roman"/>
        <family val="1"/>
        <charset val="204"/>
      </rPr>
      <t>(кредиторская задолженность за 2020 год )</t>
    </r>
  </si>
  <si>
    <r>
      <t xml:space="preserve"> Реконструкция  кинотеатра  "Восток"  в  детский культурно-досуговый центр с доступом ММГН</t>
    </r>
    <r>
      <rPr>
        <b/>
        <sz val="11"/>
        <rFont val="Times New Roman"/>
        <family val="1"/>
        <charset val="204"/>
      </rPr>
      <t xml:space="preserve"> (кредиторская задолженность за 2020 г.)  </t>
    </r>
  </si>
  <si>
    <t>Благоустройство городского парка им. Кирова</t>
  </si>
  <si>
    <r>
      <t xml:space="preserve">Восстановление парка Витгенштейна, г. Каменка, в том числе проектные работы </t>
    </r>
    <r>
      <rPr>
        <b/>
        <sz val="11"/>
        <rFont val="Times New Roman"/>
        <family val="1"/>
        <charset val="204"/>
      </rPr>
      <t>(в том числе кредиторская задолженность за 2020 год в сумме 915 958 руб.)</t>
    </r>
  </si>
  <si>
    <t>Капитальные вложения в строительство коммунальных объектов (240 250)</t>
  </si>
  <si>
    <t xml:space="preserve">Министерство экономического развития Приднестровской Молдавской Республики </t>
  </si>
  <si>
    <r>
      <t xml:space="preserve">Строительство водопроводной сети с. Мочаровка (с. Веселое), Григориопольский район </t>
    </r>
    <r>
      <rPr>
        <b/>
        <sz val="11"/>
        <rFont val="Times New Roman"/>
        <family val="1"/>
        <charset val="204"/>
      </rPr>
      <t xml:space="preserve">(кредиторская задолженность за 2020 г.)  </t>
    </r>
  </si>
  <si>
    <t>Итого по подстатье 240 250</t>
  </si>
  <si>
    <t>Завершение работ по капитальному ремонту педиатрического стационара  ГУ "Бендерский центр матери и ребенка", г. Бендеры, ул. Протягайловская, 6, в том числе благоустройство прилегающей территории</t>
  </si>
  <si>
    <t>Капитальный ремонт канализационной насосной станции ГУ "Республиканская клиническая больница", г. Тирасполь, ул. Мира, 33</t>
  </si>
  <si>
    <t>Капитальный ремонт кровли  главного лечебного корпуса 6-8 этажного здания ГУ "Дубоссарская центральная районная больница" по адресу: г. Дубоссары, ул. Фрунзе, 46</t>
  </si>
  <si>
    <r>
      <t xml:space="preserve">Капитальный ремонт оконных и дверных блоков ГУ "Республиканская туберкулезная больница" </t>
    </r>
    <r>
      <rPr>
        <b/>
        <sz val="11"/>
        <rFont val="Times New Roman"/>
        <family val="1"/>
        <charset val="204"/>
      </rPr>
      <t xml:space="preserve">(кредиторская задолженность за 2020 г.) </t>
    </r>
    <r>
      <rPr>
        <sz val="11"/>
        <rFont val="Times New Roman"/>
        <family val="1"/>
        <charset val="204"/>
      </rPr>
      <t xml:space="preserve"> </t>
    </r>
  </si>
  <si>
    <t>Капитальный ремонт части наружного участка надземных сетей горячего водоснабжения общежития, расположенного на территории ГОУ "Тираспольский медицинский колледж им. Л. А. Тарасевича" по адресу: г. Тирасполь, ул. К. Маркса, 1-Б"</t>
  </si>
  <si>
    <r>
      <t xml:space="preserve">Капитальный ремонт Дома культуры с. Малаешты Григориопольского района </t>
    </r>
    <r>
      <rPr>
        <b/>
        <sz val="11"/>
        <rFont val="Times New Roman"/>
        <family val="1"/>
        <charset val="204"/>
      </rPr>
      <t>(в том числе кредиторская задолженность за 2020 год в сумме 437 331 руб.)</t>
    </r>
  </si>
  <si>
    <r>
      <t xml:space="preserve">Капитальный ремонт Дома культуры, Каменский район, с. Подойма, ул. Ленина, 92 </t>
    </r>
    <r>
      <rPr>
        <b/>
        <sz val="11"/>
        <rFont val="Times New Roman"/>
        <family val="1"/>
        <charset val="204"/>
      </rPr>
      <t>(в том числе кредиторская задолженность за 2020 год в сумме 610 108 руб.)</t>
    </r>
  </si>
  <si>
    <t>Капитальный ремонт зданий, благоустройство территории Приднестровского государственного университета им. Т. Г. Шевченко</t>
  </si>
  <si>
    <r>
      <t xml:space="preserve">Министерство внутренних дел Приднестровской Молдавской Республики </t>
    </r>
    <r>
      <rPr>
        <b/>
        <sz val="11"/>
        <rFont val="Times New Roman"/>
        <family val="1"/>
        <charset val="204"/>
      </rPr>
      <t>(кредиторская задолженность за 2020 г.)</t>
    </r>
  </si>
  <si>
    <t>Программа капитального ремонта</t>
  </si>
  <si>
    <t>Программа исполнения наказов избирателей</t>
  </si>
  <si>
    <t>Погашение кредиторской задолженности по договорам, заключенным в 2020 году</t>
  </si>
  <si>
    <r>
      <rPr>
        <b/>
        <sz val="11"/>
        <rFont val="Times New Roman"/>
        <family val="1"/>
        <charset val="204"/>
      </rPr>
      <t>Погашение кредиторской задолженности за 2019 год</t>
    </r>
    <r>
      <rPr>
        <sz val="11"/>
        <rFont val="Times New Roman"/>
        <family val="1"/>
        <charset val="204"/>
      </rPr>
      <t xml:space="preserve">   (статья 111070)</t>
    </r>
  </si>
  <si>
    <t>Погашение кредиторской задолженности по состоянию на 01.01.2021 года по содержанию автотранспорта в лечебных учреждениях республики, оказывающих скорую медицинскую помощь, специализированных лечебных учреждениях (республиканские туберкулезная и психиатрическая больницы, Центр по профилактике и борьбе со СПИДом и инфекционными заболеваниями, комиссии врачебной экспертизы жизнеспособности) (статья 110350)</t>
  </si>
  <si>
    <t>Погашение кредиторской задолженности по состоянию на 01.01.2021 года  на протезирование льготной категории граждан (за исключением зубопротезирования) (статья 111054)</t>
  </si>
  <si>
    <t xml:space="preserve">"О внесении изменений и дополнений в Закон </t>
  </si>
  <si>
    <t xml:space="preserve">Приднестровской Молдавской Республики </t>
  </si>
  <si>
    <t>Капитальные вложения в строительство объектов социально-культурного назначения                                                             (240 230)</t>
  </si>
  <si>
    <r>
      <t xml:space="preserve">Завершение строительства здания судебно-медицинской экспертизы и патологоанатомического отделения на территории ГУ "Республиканская клиническая больница" по ул. Мира, 33, г. Тирасполь, в том числе проектные работы </t>
    </r>
    <r>
      <rPr>
        <b/>
        <sz val="11"/>
        <rFont val="Times New Roman"/>
        <family val="1"/>
        <charset val="204"/>
      </rPr>
      <t xml:space="preserve"> (в том числе кредиторская задолженность за 2020 год в сумме                                                                                             2 872 308 руб.)</t>
    </r>
  </si>
  <si>
    <t>Благоустройство территории ГУ "Бендерский центр матери и ребенка",  г. Бендеры,                                                                            ул. Протягайловская, 6,  в том числе проектные работы</t>
  </si>
  <si>
    <t>Завершение строительства ГУ "Республиканский спортивный  реабилитационно-восстановительный центр инвалидов",  расположенного по адресу: г. Тирасполь,   ул.Ленина, 1/3, в том числе проектные работы</t>
  </si>
  <si>
    <t>Реконструкция стадиона, расположенного на прилегающей территории к МОУ "ТСШГК № 18"</t>
  </si>
  <si>
    <r>
      <t xml:space="preserve">Завершение работ по реконструкции  помещения в здании, расположенном по адресу:                                                                                                 г. Бендеры, ул. Первомайская, 49, с целью создания центра спортивной подготовки для людей с ограниченными физическими возможностями, в том числе проектные работы </t>
    </r>
    <r>
      <rPr>
        <b/>
        <sz val="11"/>
        <rFont val="Times New Roman"/>
        <family val="1"/>
        <charset val="204"/>
      </rPr>
      <t>(кредиторская задолженность за 2020 г.)</t>
    </r>
  </si>
  <si>
    <r>
      <t xml:space="preserve">Благоустройство въезда на территорию ГУ "Бендерская центральная городская больница", расположенного по адресу: г. Бендеры,  ул. Б. Восстания, 146 </t>
    </r>
    <r>
      <rPr>
        <b/>
        <sz val="11"/>
        <rFont val="Times New Roman"/>
        <family val="1"/>
        <charset val="204"/>
      </rPr>
      <t>(кредиторская задолженность                                                    за 2020 г.)</t>
    </r>
  </si>
  <si>
    <t>Реконструкция раздевалок сельского стадиона, с. Чобручи, ул. С. Лазо, д. 32</t>
  </si>
  <si>
    <t xml:space="preserve">Обустройство ограждения территории МОУ "Ближнехуторская СОШ", с. Ближний Хутор </t>
  </si>
  <si>
    <t>Создание парка культуры и отдыха, пгт. Первомайск</t>
  </si>
  <si>
    <t xml:space="preserve">Создание парка энергетиков, г. Дубоссары </t>
  </si>
  <si>
    <r>
      <t xml:space="preserve">Строительство спортивного зала стадиона "Октомбрие", г. Каменка, пер. Кирова, 2, в том числе проектные работы </t>
    </r>
    <r>
      <rPr>
        <b/>
        <sz val="11"/>
        <rFont val="Times New Roman"/>
        <family val="1"/>
        <charset val="204"/>
      </rPr>
      <t xml:space="preserve">(кредиторская задолженность за 2020 г.)  </t>
    </r>
  </si>
  <si>
    <t>Капитальный ремонт филиала поликлиники № 3 ГУ "Тираспольский клинический центр амбулаторно-поликлинической помощи", г.Тирасполь, ул. Зелинского, 3/1, в том числе проектные работы</t>
  </si>
  <si>
    <t>Капитальный ремонт отделения эндоскопии ГУ "Бендерская центральная городская больница" по адресу: г. Бендеры, ул. Б. Восстания, 146</t>
  </si>
  <si>
    <r>
      <t xml:space="preserve">Завершение капитального ремонта поликлиники № 2 ГУ "Бендерский центр амбулаторно-поликлинической помощи" по адресу: г. Бендеры,  ул. Калинина, 62, в том числе проектные работы и благоустройство территории </t>
    </r>
    <r>
      <rPr>
        <b/>
        <sz val="11"/>
        <rFont val="Times New Roman"/>
        <family val="1"/>
        <charset val="204"/>
      </rPr>
      <t xml:space="preserve">(кредиторская задолженность за 2020 г.)  </t>
    </r>
  </si>
  <si>
    <r>
      <t xml:space="preserve">Капитальный ремонт кровли административного корпуса ГУ "Республиканская туберкулезная больница" по адресу: г. Бендеры, ул. Б. Восстания, 148 </t>
    </r>
    <r>
      <rPr>
        <b/>
        <sz val="11"/>
        <rFont val="Times New Roman"/>
        <family val="1"/>
        <charset val="204"/>
      </rPr>
      <t xml:space="preserve">(кредиторская задолженность за 2020 г.)  </t>
    </r>
  </si>
  <si>
    <t>Капитальный ремонт МОУ "БСОШ №17", м-н "Северный", г. Бендеры</t>
  </si>
  <si>
    <r>
      <t xml:space="preserve">Капитальный ремонт по объекту МОУ "Бендерская гимназия № 1", г. Бендеры,                                                                  ул. Шестакова, 27 </t>
    </r>
    <r>
      <rPr>
        <b/>
        <sz val="11"/>
        <rFont val="Times New Roman"/>
        <family val="1"/>
        <charset val="204"/>
      </rPr>
      <t>(кредиторская задолженность за 2020 г.)</t>
    </r>
  </si>
  <si>
    <t>Капитальный ремонт ГУ "Приднестровский государственный художественный музей", здание                                                           литер А, г. Бендеры,  ул. Коммунистическая, 77</t>
  </si>
  <si>
    <t>Капитальный ремонт здания Центральной избирательной комиссии ПМР, г. Тирасполь,                                                                     ул. Шевченко, 12в</t>
  </si>
  <si>
    <t>Отоофтальмоскоп</t>
  </si>
  <si>
    <t>Приобретение оборудования для оснащения секционных залов и лабораторных помещений                                                                                      ГУ "Республиканская клиническая больница"</t>
  </si>
  <si>
    <t>Приобретение и оснащение оборудованием в рамках реализации государственной целевой программы "Профилактика туберкулеза" на 2021–2025 годы</t>
  </si>
  <si>
    <t>Обеспечение и оснащение оборудованием в рамках реализации государственной целевой  программы "Онкология: Совершенствование онкологической помощи населению Приднестровской Молдавской Республики" на 2021–2025 годы</t>
  </si>
  <si>
    <t>Погашение кредиторской задолженности по состоянию на 01.01.2021 года на приобретение прочих расходных материалов и предметов снабжения (статья 110360)</t>
  </si>
  <si>
    <t>Погашение кредиторской задолженности по состоянию на 01.01.2021 года на приобретение  оборудования и предметов длительного пользования (статья 240120)</t>
  </si>
  <si>
    <r>
      <t xml:space="preserve">Завершение капитального ремонта ФАП с. Янтарное ГУ "Каменская центральная районная больница", в том числе проектные работы </t>
    </r>
    <r>
      <rPr>
        <b/>
        <sz val="11"/>
        <rFont val="Times New Roman"/>
        <family val="1"/>
        <charset val="204"/>
      </rPr>
      <t>(в том числе кредиторская задолженность за 2020 год                                                                                               в сумме 341 473 руб.)</t>
    </r>
  </si>
  <si>
    <t>Приложение №  7</t>
  </si>
  <si>
    <t>Отчисления от единого таможенного платежа в размере 28,01%</t>
  </si>
  <si>
    <t>Создание сквера "Солнечный", г. Тирасполь, ул. Милева</t>
  </si>
  <si>
    <t>Капитальный ремонт  МУ "Спорткомплекс "Юбилейный", г. Рыбница, ул. Юбилейная, 33А</t>
  </si>
  <si>
    <t>Приднестровский государственный университет им. Т. Г. Шевченко</t>
  </si>
  <si>
    <t>Оснащение оборудованием и мебелью завершенного объекта филиала поликлиники № 3 ГУ "Тираспольский клинический центр амбулаторно-поликлинической помощи",  г. Тирасполь, ул. Зелинского, 3/1</t>
  </si>
  <si>
    <t>Оснащение оборудованием и мебелью завершенного объекта поликлиники № 1 ГУ "Тираспольский клинический центр амбулаторно-поликлинической помощи", г. Тирасполь, ул. Краснодонская, 68</t>
  </si>
  <si>
    <t>Основные характеристики, источники формирования и направления расходования средств                                                      Фонда капитальных вложений Приднестровской Молдавской Республики на 2021 год</t>
  </si>
  <si>
    <t>Строительство уличного бассейна для МУ "Центр социально-психологической реабилитации для детей с особыми потребностями жизнедеятельности", г. Дубоссары, в том числе ограждение территории</t>
  </si>
  <si>
    <t>Реконструкция теплоснабжения корпуса № 3 котельной МОУ "Григориопольская ОСШ № 2           им. А. Стоева с лицейскими классами"</t>
  </si>
  <si>
    <t>Реконструкция "Шипская ОСШ-детский сад имени А. Паши Григориопольского района", проектные работы</t>
  </si>
  <si>
    <t>Капитальный ремонт МДОУ № 23 "Рябинушка", г. Тирасполь, ул. Шевченко, 87</t>
  </si>
  <si>
    <t>Капитальный ремонт МДОУ "Детский сад компенсирующего вида "Красная шапочка"</t>
  </si>
  <si>
    <t>Капитальный ремонт ДОУ "Центр развития ребенка "Ивушка"</t>
  </si>
  <si>
    <t xml:space="preserve">Оснащение медицинским оборудованием и мебелью завершенного объекта "Стоматологическая поликлиника", г. Тирасполь, под акушерско-гинекологический стационар ГУ "Республиканский центр матери и ребенка",                                                              г. Тирасполь, ул. Свердлова, 8 </t>
  </si>
  <si>
    <t>Оснащение завершенного объекта "Капитальный ремонт пищеблока-хозяйственного корпуса, лит. Д,                                                                        ГУ "Республиканская клиническая больница", г. Тирасполь, ул. Мира, 33</t>
  </si>
  <si>
    <t>Завершение строительства ФАП с. Гидирим  ГУ "Рыбницкая центральная районная больница", в том числе проектные работы</t>
  </si>
  <si>
    <t>Завершение строительства ФАП с. Дубово  ГУ "Дубоссарская центральная районная больница", в том числе проектные работы</t>
  </si>
  <si>
    <t>Заврешение строительства ФАП с. Койково  ГУ "Дубоссарская центральная районная больница", в том числе проектные работы</t>
  </si>
  <si>
    <t>Благоустройство территории ГУ "Дубоссарская центральная районная больница", г. Дубоссары, в том числе проектные работы</t>
  </si>
  <si>
    <t>Благоустройство территории ГУ "Республиканская клиническая больница",  г. Тирасполь, ул. Мира, 33, в том числе проектные работы</t>
  </si>
  <si>
    <t>Благоустройство территории ГУ "Республиканский госпиталь инвалидов ВОВ",  г. Тирасполь,                                                                 ул. Юности, 33, в том числе проектные работы</t>
  </si>
  <si>
    <t>Благоустройство территории ГУ "Республиканская туберкулезная больница",  г. Бендеры,                                                                       ул. Б. Восстания, 148, в том числе проектные работы</t>
  </si>
  <si>
    <t>Благоустройство территории ГУЗ "Днестровская городская больница",  г. Днестровск,                                                                       ул. Терпиловского, 1, в том числе проектные работы</t>
  </si>
  <si>
    <t>Благоустройство территории ГУ "Слободзейская центральная районная больница",  г. Слободзея,                                                           пер. Больничный, 1, в том числе проектные работы</t>
  </si>
  <si>
    <t>Благоустройство территории ГУ "Григориопольская центральная районная больница",                                                                        г. Григориополь, ул. Урицкого, 73а, в том числе проектные работы</t>
  </si>
  <si>
    <t>Благоустройство территории ГУ "Рыбницкая центральная районная больница",  г. Рыбница, в том числе проектные работы</t>
  </si>
  <si>
    <t>Благоустройство территории ГУ "Республиканская психиатрическая больница",  с. Выхватинцы Рыбницкого района, ул. Днестровская, 83, в том числе проектные работы</t>
  </si>
  <si>
    <t>Благоустройство территории ГУ "Каменская центральная районная больница",  г. Каменка, ул. Кирова, 300/2, в том числе проектные работы</t>
  </si>
  <si>
    <t>Завершение строительства (3-й этап-реконструкция) специализированного учреждения МСКОУ № 2,                                                                                               г. Тирасполь,  ул. К. Либкнехта, 144а</t>
  </si>
  <si>
    <t>Капитальный ремонт здания суда г. Рыбницы и Рыбницкого района, ул. Ленина, 1а</t>
  </si>
  <si>
    <t>Капитальный ремонт поликлиники № 1 ГУ "Тираспольский клинический центр амбулаторно-поликлинической помощи", г.Тирасполь, ул. Краснодонская, 68, в том числе проектные работы</t>
  </si>
  <si>
    <t xml:space="preserve">Создание Центрального парка «Екатерининский» по ул. 25 Октября (от ул. Шевченко 
до пер. Бочковского)
</t>
  </si>
  <si>
    <t>Создание государственного историко-краеведческого музея (в составе МУП «Екатерининский парк»), в том числе проектные работы</t>
  </si>
  <si>
    <t xml:space="preserve">Капитальный ремонт пищеблока-хозяйственного корпуса,  лит. Д,  ГУ "Республиканская клиническая больница", г. Тирасполь, ул. Мира, 33, в том числе проектные работы </t>
  </si>
  <si>
    <t>Строительство станции термического обеззараживания сточных вод на территории ГУ "Республиканская туберкулезная больница",  г. Бендеры, ул. Б. Восстания, 148, в том числе проектные работы</t>
  </si>
  <si>
    <t>Благоустройство территории ГУ "Бендерская центральная городская больница",  г. Бендеры, ул. Б. Восстания, 146, в том числе проектные работы</t>
  </si>
  <si>
    <t>Завершение работ по капитальному ремонту СВА в с. Воронково, ул. Ленина, 22</t>
  </si>
  <si>
    <t>Капитальный ремонт поликлиники ГУ «Григориопольская центральная районная больница» по адресу: г. Григориополь, ул. Дзержинского, 34, в том числе проектные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</si>
</sst>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2" fillId="2" borderId="0" xfId="0" applyFont="1" applyFill="1" applyAlignment="1">
      <alignment horizontal="right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right" wrapText="1"/>
    </xf>
    <xf numFmtId="0" fontId="8" fillId="0" borderId="0" xfId="0" applyFont="1" applyFill="1"/>
    <xf numFmtId="0" fontId="9" fillId="0" borderId="1" xfId="0" applyFont="1" applyFill="1" applyBorder="1"/>
    <xf numFmtId="0" fontId="9" fillId="0" borderId="1" xfId="0" applyFont="1" applyFill="1" applyBorder="1" applyAlignment="1">
      <alignment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3" fontId="2" fillId="0" borderId="11" xfId="0" applyNumberFormat="1" applyFont="1" applyFill="1" applyBorder="1" applyAlignment="1">
      <alignment horizontal="right" vertical="center" wrapText="1"/>
    </xf>
    <xf numFmtId="3" fontId="4" fillId="0" borderId="4" xfId="0" applyNumberFormat="1" applyFont="1" applyFill="1" applyBorder="1" applyAlignment="1">
      <alignment horizontal="right" vertical="center" wrapText="1"/>
    </xf>
    <xf numFmtId="3" fontId="10" fillId="3" borderId="11" xfId="0" applyNumberFormat="1" applyFont="1" applyFill="1" applyBorder="1" applyAlignment="1">
      <alignment horizontal="right" vertical="center" wrapText="1"/>
    </xf>
    <xf numFmtId="0" fontId="12" fillId="2" borderId="2" xfId="0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right" vertical="center" wrapText="1"/>
    </xf>
    <xf numFmtId="3" fontId="4" fillId="2" borderId="4" xfId="0" applyNumberFormat="1" applyFont="1" applyFill="1" applyBorder="1" applyAlignment="1">
      <alignment horizontal="right" vertical="center" wrapText="1"/>
    </xf>
    <xf numFmtId="3" fontId="4" fillId="2" borderId="16" xfId="0" applyNumberFormat="1" applyFont="1" applyFill="1" applyBorder="1" applyAlignment="1">
      <alignment horizontal="right" vertical="center" wrapText="1"/>
    </xf>
    <xf numFmtId="0" fontId="2" fillId="2" borderId="24" xfId="0" applyFont="1" applyFill="1" applyBorder="1" applyAlignment="1">
      <alignment horizontal="center" vertical="center" wrapText="1"/>
    </xf>
    <xf numFmtId="3" fontId="2" fillId="2" borderId="25" xfId="0" applyNumberFormat="1" applyFont="1" applyFill="1" applyBorder="1" applyAlignment="1">
      <alignment horizontal="right" vertical="center" wrapText="1"/>
    </xf>
    <xf numFmtId="0" fontId="9" fillId="2" borderId="0" xfId="0" applyFont="1" applyFill="1" applyAlignment="1">
      <alignment wrapText="1"/>
    </xf>
    <xf numFmtId="0" fontId="13" fillId="2" borderId="0" xfId="0" applyFont="1" applyFill="1" applyAlignment="1">
      <alignment wrapText="1"/>
    </xf>
    <xf numFmtId="0" fontId="14" fillId="2" borderId="0" xfId="0" applyFont="1" applyFill="1" applyAlignment="1">
      <alignment horizontal="right" wrapText="1"/>
    </xf>
    <xf numFmtId="0" fontId="9" fillId="2" borderId="0" xfId="0" applyFont="1" applyFill="1" applyAlignment="1">
      <alignment horizontal="righ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right" vertical="center" wrapText="1"/>
    </xf>
    <xf numFmtId="3" fontId="10" fillId="3" borderId="4" xfId="0" applyNumberFormat="1" applyFont="1" applyFill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10" fillId="2" borderId="4" xfId="0" applyNumberFormat="1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right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wrapText="1"/>
    </xf>
    <xf numFmtId="0" fontId="4" fillId="2" borderId="26" xfId="0" applyFont="1" applyFill="1" applyBorder="1" applyAlignment="1">
      <alignment horizontal="right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distributed" wrapText="1"/>
    </xf>
    <xf numFmtId="0" fontId="10" fillId="2" borderId="1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4" fontId="2" fillId="2" borderId="7" xfId="0" applyNumberFormat="1" applyFont="1" applyFill="1" applyBorder="1" applyAlignment="1">
      <alignment horizontal="left" vertical="center" wrapText="1"/>
    </xf>
    <xf numFmtId="4" fontId="2" fillId="2" borderId="8" xfId="0" applyNumberFormat="1" applyFont="1" applyFill="1" applyBorder="1" applyAlignment="1">
      <alignment horizontal="left" vertical="center" wrapText="1"/>
    </xf>
    <xf numFmtId="4" fontId="2" fillId="2" borderId="9" xfId="0" applyNumberFormat="1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3" fontId="4" fillId="2" borderId="1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4" fillId="0" borderId="0" xfId="0" applyFont="1" applyFill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B618"/>
  <sheetViews>
    <sheetView tabSelected="1" view="pageBreakPreview" zoomScale="75" zoomScaleNormal="90" zoomScaleSheetLayoutView="75" workbookViewId="0">
      <pane ySplit="13" topLeftCell="A364" activePane="bottomLeft" state="frozen"/>
      <selection pane="bottomLeft" activeCell="A11" sqref="A11:XFD369"/>
    </sheetView>
  </sheetViews>
  <sheetFormatPr defaultColWidth="8.85546875" defaultRowHeight="15" x14ac:dyDescent="0.25"/>
  <cols>
    <col min="1" max="1" width="5" style="1" customWidth="1"/>
    <col min="2" max="2" width="65.7109375" style="2" customWidth="1"/>
    <col min="3" max="3" width="8.42578125" style="2" customWidth="1"/>
    <col min="4" max="4" width="13.42578125" style="2" customWidth="1"/>
    <col min="5" max="5" width="15.42578125" style="9" customWidth="1"/>
    <col min="6" max="16384" width="8.85546875" style="2"/>
  </cols>
  <sheetData>
    <row r="1" spans="1:5" ht="15" customHeight="1" x14ac:dyDescent="0.25">
      <c r="A1" s="32"/>
      <c r="B1" s="32"/>
      <c r="C1" s="32"/>
      <c r="D1" s="60" t="s">
        <v>453</v>
      </c>
      <c r="E1" s="60"/>
    </row>
    <row r="2" spans="1:5" ht="15" customHeight="1" x14ac:dyDescent="0.25">
      <c r="A2" s="60" t="s">
        <v>318</v>
      </c>
      <c r="B2" s="60"/>
      <c r="C2" s="60"/>
      <c r="D2" s="60"/>
      <c r="E2" s="60"/>
    </row>
    <row r="3" spans="1:5" ht="15" customHeight="1" x14ac:dyDescent="0.25">
      <c r="A3" s="60" t="s">
        <v>424</v>
      </c>
      <c r="B3" s="60"/>
      <c r="C3" s="60"/>
      <c r="D3" s="60"/>
      <c r="E3" s="60"/>
    </row>
    <row r="4" spans="1:5" ht="15.75" x14ac:dyDescent="0.25">
      <c r="A4" s="60" t="s">
        <v>425</v>
      </c>
      <c r="B4" s="60"/>
      <c r="C4" s="60"/>
      <c r="D4" s="60"/>
      <c r="E4" s="60"/>
    </row>
    <row r="5" spans="1:5" ht="15.75" x14ac:dyDescent="0.25">
      <c r="A5" s="60" t="s">
        <v>386</v>
      </c>
      <c r="B5" s="60"/>
      <c r="C5" s="60"/>
      <c r="D5" s="60"/>
      <c r="E5" s="60"/>
    </row>
    <row r="6" spans="1:5" ht="15.75" x14ac:dyDescent="0.25">
      <c r="A6" s="32"/>
      <c r="B6" s="33"/>
      <c r="C6" s="33"/>
      <c r="D6" s="33"/>
      <c r="E6" s="34"/>
    </row>
    <row r="7" spans="1:5" ht="15.75" x14ac:dyDescent="0.25">
      <c r="A7" s="35"/>
      <c r="B7" s="35"/>
      <c r="C7" s="60" t="s">
        <v>262</v>
      </c>
      <c r="D7" s="60"/>
      <c r="E7" s="60"/>
    </row>
    <row r="8" spans="1:5" ht="15.75" x14ac:dyDescent="0.25">
      <c r="A8" s="35"/>
      <c r="B8" s="60" t="s">
        <v>318</v>
      </c>
      <c r="C8" s="60"/>
      <c r="D8" s="60"/>
      <c r="E8" s="60"/>
    </row>
    <row r="9" spans="1:5" ht="15.75" x14ac:dyDescent="0.25">
      <c r="A9" s="35"/>
      <c r="B9" s="60" t="s">
        <v>386</v>
      </c>
      <c r="C9" s="60"/>
      <c r="D9" s="60"/>
      <c r="E9" s="60"/>
    </row>
    <row r="10" spans="1:5" x14ac:dyDescent="0.25">
      <c r="A10" s="3"/>
      <c r="B10" s="3"/>
      <c r="C10" s="3"/>
      <c r="D10" s="3"/>
    </row>
    <row r="11" spans="1:5" s="1" customFormat="1" ht="36" customHeight="1" x14ac:dyDescent="0.25">
      <c r="A11" s="67" t="s">
        <v>460</v>
      </c>
      <c r="B11" s="67"/>
      <c r="C11" s="67"/>
      <c r="D11" s="67"/>
      <c r="E11" s="67"/>
    </row>
    <row r="12" spans="1:5" s="1" customFormat="1" ht="15.75" thickBot="1" x14ac:dyDescent="0.3">
      <c r="A12" s="68"/>
      <c r="B12" s="68"/>
      <c r="C12" s="68"/>
      <c r="D12" s="68"/>
      <c r="E12" s="68"/>
    </row>
    <row r="13" spans="1:5" s="1" customFormat="1" ht="29.25" thickBot="1" x14ac:dyDescent="0.3">
      <c r="A13" s="8" t="s">
        <v>22</v>
      </c>
      <c r="B13" s="69" t="s">
        <v>23</v>
      </c>
      <c r="C13" s="69"/>
      <c r="D13" s="69"/>
      <c r="E13" s="126" t="s">
        <v>39</v>
      </c>
    </row>
    <row r="14" spans="1:5" s="1" customFormat="1" ht="16.5" x14ac:dyDescent="0.25">
      <c r="A14" s="64" t="s">
        <v>388</v>
      </c>
      <c r="B14" s="65"/>
      <c r="C14" s="65"/>
      <c r="D14" s="66"/>
      <c r="E14" s="25">
        <f>SUM(E15:E17)</f>
        <v>6959473</v>
      </c>
    </row>
    <row r="15" spans="1:5" s="1" customFormat="1" x14ac:dyDescent="0.25">
      <c r="A15" s="4">
        <v>1</v>
      </c>
      <c r="B15" s="61" t="s">
        <v>389</v>
      </c>
      <c r="C15" s="62"/>
      <c r="D15" s="63"/>
      <c r="E15" s="18">
        <v>40053</v>
      </c>
    </row>
    <row r="16" spans="1:5" s="1" customFormat="1" x14ac:dyDescent="0.25">
      <c r="A16" s="4">
        <v>2</v>
      </c>
      <c r="B16" s="61" t="s">
        <v>259</v>
      </c>
      <c r="C16" s="62"/>
      <c r="D16" s="63"/>
      <c r="E16" s="18">
        <v>5945623</v>
      </c>
    </row>
    <row r="17" spans="1:5" s="1" customFormat="1" x14ac:dyDescent="0.25">
      <c r="A17" s="4">
        <v>3</v>
      </c>
      <c r="B17" s="61" t="s">
        <v>390</v>
      </c>
      <c r="C17" s="62"/>
      <c r="D17" s="63"/>
      <c r="E17" s="18">
        <v>973797</v>
      </c>
    </row>
    <row r="18" spans="1:5" s="1" customFormat="1" x14ac:dyDescent="0.25">
      <c r="A18" s="19"/>
      <c r="B18" s="20"/>
      <c r="C18" s="21"/>
      <c r="D18" s="22"/>
      <c r="E18" s="23"/>
    </row>
    <row r="19" spans="1:5" s="1" customFormat="1" ht="16.5" x14ac:dyDescent="0.25">
      <c r="A19" s="98" t="s">
        <v>258</v>
      </c>
      <c r="B19" s="99"/>
      <c r="C19" s="99"/>
      <c r="D19" s="111"/>
      <c r="E19" s="25">
        <f>SUM(E20:E21)</f>
        <v>238903533</v>
      </c>
    </row>
    <row r="20" spans="1:5" s="1" customFormat="1" x14ac:dyDescent="0.25">
      <c r="A20" s="4">
        <v>1</v>
      </c>
      <c r="B20" s="76" t="s">
        <v>454</v>
      </c>
      <c r="C20" s="76"/>
      <c r="D20" s="76"/>
      <c r="E20" s="27">
        <f>171894647+4799749+10327977-380000</f>
        <v>186642373</v>
      </c>
    </row>
    <row r="21" spans="1:5" s="1" customFormat="1" x14ac:dyDescent="0.25">
      <c r="A21" s="4">
        <v>2</v>
      </c>
      <c r="B21" s="76" t="s">
        <v>259</v>
      </c>
      <c r="C21" s="76"/>
      <c r="D21" s="76"/>
      <c r="E21" s="27">
        <v>52261160</v>
      </c>
    </row>
    <row r="22" spans="1:5" s="1" customFormat="1" x14ac:dyDescent="0.25">
      <c r="A22" s="80"/>
      <c r="B22" s="81"/>
      <c r="C22" s="81"/>
      <c r="D22" s="81"/>
      <c r="E22" s="82"/>
    </row>
    <row r="23" spans="1:5" s="1" customFormat="1" ht="16.5" x14ac:dyDescent="0.25">
      <c r="A23" s="106" t="s">
        <v>260</v>
      </c>
      <c r="B23" s="107"/>
      <c r="C23" s="107"/>
      <c r="D23" s="108"/>
      <c r="E23" s="51">
        <f>SUM(E261+E617+E266)</f>
        <v>245863006</v>
      </c>
    </row>
    <row r="24" spans="1:5" s="1" customFormat="1" ht="16.5" customHeight="1" x14ac:dyDescent="0.25">
      <c r="A24" s="98" t="s">
        <v>24</v>
      </c>
      <c r="B24" s="99"/>
      <c r="C24" s="99"/>
      <c r="D24" s="99"/>
      <c r="E24" s="100"/>
    </row>
    <row r="25" spans="1:5" s="5" customFormat="1" ht="30.75" customHeight="1" x14ac:dyDescent="0.25">
      <c r="A25" s="95" t="s">
        <v>27</v>
      </c>
      <c r="B25" s="96"/>
      <c r="C25" s="96"/>
      <c r="D25" s="96"/>
      <c r="E25" s="97"/>
    </row>
    <row r="26" spans="1:5" s="5" customFormat="1" ht="15" customHeight="1" x14ac:dyDescent="0.25">
      <c r="A26" s="80" t="s">
        <v>50</v>
      </c>
      <c r="B26" s="81"/>
      <c r="C26" s="81"/>
      <c r="D26" s="81"/>
      <c r="E26" s="82"/>
    </row>
    <row r="27" spans="1:5" s="5" customFormat="1" x14ac:dyDescent="0.25">
      <c r="A27" s="17"/>
      <c r="B27" s="76" t="s">
        <v>60</v>
      </c>
      <c r="C27" s="76"/>
      <c r="D27" s="76"/>
      <c r="E27" s="27">
        <v>1000000</v>
      </c>
    </row>
    <row r="28" spans="1:5" s="5" customFormat="1" x14ac:dyDescent="0.25">
      <c r="A28" s="17"/>
      <c r="B28" s="77" t="s">
        <v>25</v>
      </c>
      <c r="C28" s="77"/>
      <c r="D28" s="77"/>
      <c r="E28" s="28">
        <f>E27</f>
        <v>1000000</v>
      </c>
    </row>
    <row r="29" spans="1:5" s="5" customFormat="1" ht="15" customHeight="1" x14ac:dyDescent="0.25">
      <c r="A29" s="80" t="s">
        <v>40</v>
      </c>
      <c r="B29" s="81"/>
      <c r="C29" s="81"/>
      <c r="D29" s="81"/>
      <c r="E29" s="82"/>
    </row>
    <row r="30" spans="1:5" s="5" customFormat="1" ht="33" customHeight="1" x14ac:dyDescent="0.25">
      <c r="A30" s="4">
        <v>1</v>
      </c>
      <c r="B30" s="76" t="s">
        <v>371</v>
      </c>
      <c r="C30" s="76"/>
      <c r="D30" s="76"/>
      <c r="E30" s="27">
        <v>372565</v>
      </c>
    </row>
    <row r="31" spans="1:5" s="5" customFormat="1" x14ac:dyDescent="0.25">
      <c r="A31" s="4"/>
      <c r="B31" s="77" t="s">
        <v>25</v>
      </c>
      <c r="C31" s="77"/>
      <c r="D31" s="77"/>
      <c r="E31" s="28">
        <f>E30</f>
        <v>372565</v>
      </c>
    </row>
    <row r="32" spans="1:5" s="5" customFormat="1" ht="15" customHeight="1" x14ac:dyDescent="0.25">
      <c r="A32" s="80" t="s">
        <v>16</v>
      </c>
      <c r="B32" s="81"/>
      <c r="C32" s="81"/>
      <c r="D32" s="81"/>
      <c r="E32" s="82"/>
    </row>
    <row r="33" spans="1:5" s="5" customFormat="1" ht="30.75" customHeight="1" x14ac:dyDescent="0.25">
      <c r="A33" s="4">
        <v>1</v>
      </c>
      <c r="B33" s="76" t="s">
        <v>393</v>
      </c>
      <c r="C33" s="76"/>
      <c r="D33" s="76"/>
      <c r="E33" s="27">
        <v>57152</v>
      </c>
    </row>
    <row r="34" spans="1:5" s="5" customFormat="1" x14ac:dyDescent="0.25">
      <c r="A34" s="4"/>
      <c r="B34" s="77" t="s">
        <v>25</v>
      </c>
      <c r="C34" s="77"/>
      <c r="D34" s="77"/>
      <c r="E34" s="28">
        <f>E33</f>
        <v>57152</v>
      </c>
    </row>
    <row r="35" spans="1:5" s="5" customFormat="1" ht="15" customHeight="1" x14ac:dyDescent="0.25">
      <c r="A35" s="80" t="s">
        <v>33</v>
      </c>
      <c r="B35" s="81"/>
      <c r="C35" s="81"/>
      <c r="D35" s="81"/>
      <c r="E35" s="82"/>
    </row>
    <row r="36" spans="1:5" s="5" customFormat="1" ht="45" customHeight="1" x14ac:dyDescent="0.25">
      <c r="A36" s="4">
        <v>1</v>
      </c>
      <c r="B36" s="76" t="s">
        <v>394</v>
      </c>
      <c r="C36" s="76"/>
      <c r="D36" s="76"/>
      <c r="E36" s="27">
        <v>52579</v>
      </c>
    </row>
    <row r="37" spans="1:5" s="5" customFormat="1" x14ac:dyDescent="0.25">
      <c r="A37" s="4"/>
      <c r="B37" s="77" t="s">
        <v>25</v>
      </c>
      <c r="C37" s="77"/>
      <c r="D37" s="77"/>
      <c r="E37" s="28">
        <f>E36</f>
        <v>52579</v>
      </c>
    </row>
    <row r="38" spans="1:5" s="5" customFormat="1" x14ac:dyDescent="0.25">
      <c r="A38" s="4"/>
      <c r="B38" s="77" t="s">
        <v>34</v>
      </c>
      <c r="C38" s="77"/>
      <c r="D38" s="77"/>
      <c r="E38" s="28">
        <f>SUM(E28+E31+E34+E37)</f>
        <v>1482296</v>
      </c>
    </row>
    <row r="39" spans="1:5" s="5" customFormat="1" ht="34.5" customHeight="1" x14ac:dyDescent="0.25">
      <c r="A39" s="95" t="s">
        <v>426</v>
      </c>
      <c r="B39" s="96"/>
      <c r="C39" s="96"/>
      <c r="D39" s="96"/>
      <c r="E39" s="97"/>
    </row>
    <row r="40" spans="1:5" s="5" customFormat="1" ht="15" customHeight="1" x14ac:dyDescent="0.25">
      <c r="A40" s="80" t="s">
        <v>35</v>
      </c>
      <c r="B40" s="81"/>
      <c r="C40" s="81"/>
      <c r="D40" s="81"/>
      <c r="E40" s="82"/>
    </row>
    <row r="41" spans="1:5" s="5" customFormat="1" ht="60" customHeight="1" x14ac:dyDescent="0.25">
      <c r="A41" s="4">
        <v>1</v>
      </c>
      <c r="B41" s="76" t="s">
        <v>321</v>
      </c>
      <c r="C41" s="76"/>
      <c r="D41" s="76"/>
      <c r="E41" s="27">
        <f>2500000+1087668</f>
        <v>3587668</v>
      </c>
    </row>
    <row r="42" spans="1:5" s="5" customFormat="1" ht="30.75" customHeight="1" x14ac:dyDescent="0.25">
      <c r="A42" s="4">
        <v>2</v>
      </c>
      <c r="B42" s="76" t="s">
        <v>41</v>
      </c>
      <c r="C42" s="76"/>
      <c r="D42" s="76"/>
      <c r="E42" s="27">
        <f>240000+290000</f>
        <v>530000</v>
      </c>
    </row>
    <row r="43" spans="1:5" s="5" customFormat="1" ht="45" customHeight="1" x14ac:dyDescent="0.25">
      <c r="A43" s="4">
        <v>3</v>
      </c>
      <c r="B43" s="76" t="s">
        <v>395</v>
      </c>
      <c r="C43" s="76"/>
      <c r="D43" s="76"/>
      <c r="E43" s="27">
        <f>11704358-814026-921887-1700000-380000</f>
        <v>7888445</v>
      </c>
    </row>
    <row r="44" spans="1:5" s="5" customFormat="1" ht="45" customHeight="1" x14ac:dyDescent="0.25">
      <c r="A44" s="4">
        <v>4</v>
      </c>
      <c r="B44" s="76" t="s">
        <v>488</v>
      </c>
      <c r="C44" s="76"/>
      <c r="D44" s="76"/>
      <c r="E44" s="27">
        <v>195000</v>
      </c>
    </row>
    <row r="45" spans="1:5" s="5" customFormat="1" ht="64.5" customHeight="1" x14ac:dyDescent="0.25">
      <c r="A45" s="4">
        <v>5</v>
      </c>
      <c r="B45" s="76" t="s">
        <v>427</v>
      </c>
      <c r="C45" s="76"/>
      <c r="D45" s="76"/>
      <c r="E45" s="27">
        <f>8018146+2872308+1052535</f>
        <v>11942989</v>
      </c>
    </row>
    <row r="46" spans="1:5" s="5" customFormat="1" ht="33.75" customHeight="1" x14ac:dyDescent="0.25">
      <c r="A46" s="4">
        <v>6</v>
      </c>
      <c r="B46" s="76" t="s">
        <v>469</v>
      </c>
      <c r="C46" s="76"/>
      <c r="D46" s="76"/>
      <c r="E46" s="27">
        <v>162301</v>
      </c>
    </row>
    <row r="47" spans="1:5" s="5" customFormat="1" ht="45" customHeight="1" x14ac:dyDescent="0.25">
      <c r="A47" s="4">
        <v>7</v>
      </c>
      <c r="B47" s="76" t="s">
        <v>397</v>
      </c>
      <c r="C47" s="76"/>
      <c r="D47" s="76"/>
      <c r="E47" s="27">
        <f>101847+45655</f>
        <v>147502</v>
      </c>
    </row>
    <row r="48" spans="1:5" s="5" customFormat="1" ht="45" customHeight="1" x14ac:dyDescent="0.25">
      <c r="A48" s="4">
        <v>8</v>
      </c>
      <c r="B48" s="76" t="s">
        <v>398</v>
      </c>
      <c r="C48" s="76"/>
      <c r="D48" s="76"/>
      <c r="E48" s="27">
        <f>92810+45655</f>
        <v>138465</v>
      </c>
    </row>
    <row r="49" spans="1:5" s="5" customFormat="1" ht="33.75" customHeight="1" x14ac:dyDescent="0.25">
      <c r="A49" s="4">
        <v>9</v>
      </c>
      <c r="B49" s="76" t="s">
        <v>470</v>
      </c>
      <c r="C49" s="76"/>
      <c r="D49" s="76"/>
      <c r="E49" s="27">
        <v>190516</v>
      </c>
    </row>
    <row r="50" spans="1:5" s="5" customFormat="1" ht="31.5" customHeight="1" x14ac:dyDescent="0.25">
      <c r="A50" s="4">
        <v>10</v>
      </c>
      <c r="B50" s="76" t="s">
        <v>471</v>
      </c>
      <c r="C50" s="76"/>
      <c r="D50" s="76"/>
      <c r="E50" s="27">
        <v>212226</v>
      </c>
    </row>
    <row r="51" spans="1:5" s="5" customFormat="1" ht="48.75" customHeight="1" x14ac:dyDescent="0.25">
      <c r="A51" s="4">
        <v>11</v>
      </c>
      <c r="B51" s="76" t="s">
        <v>396</v>
      </c>
      <c r="C51" s="76"/>
      <c r="D51" s="76"/>
      <c r="E51" s="27">
        <v>800000</v>
      </c>
    </row>
    <row r="52" spans="1:5" s="5" customFormat="1" ht="33.75" customHeight="1" x14ac:dyDescent="0.25">
      <c r="A52" s="4">
        <v>12</v>
      </c>
      <c r="B52" s="76" t="s">
        <v>472</v>
      </c>
      <c r="C52" s="76"/>
      <c r="D52" s="76"/>
      <c r="E52" s="27">
        <v>149100</v>
      </c>
    </row>
    <row r="53" spans="1:5" s="5" customFormat="1" ht="33.75" customHeight="1" x14ac:dyDescent="0.25">
      <c r="A53" s="4">
        <v>13</v>
      </c>
      <c r="B53" s="76" t="s">
        <v>473</v>
      </c>
      <c r="C53" s="76"/>
      <c r="D53" s="76"/>
      <c r="E53" s="27">
        <v>1199740</v>
      </c>
    </row>
    <row r="54" spans="1:5" s="5" customFormat="1" ht="29.25" customHeight="1" x14ac:dyDescent="0.25">
      <c r="A54" s="4">
        <v>14</v>
      </c>
      <c r="B54" s="76" t="s">
        <v>474</v>
      </c>
      <c r="C54" s="76"/>
      <c r="D54" s="76"/>
      <c r="E54" s="27">
        <v>30600</v>
      </c>
    </row>
    <row r="55" spans="1:5" s="5" customFormat="1" ht="30" customHeight="1" x14ac:dyDescent="0.25">
      <c r="A55" s="4">
        <v>15</v>
      </c>
      <c r="B55" s="76" t="s">
        <v>489</v>
      </c>
      <c r="C55" s="76"/>
      <c r="D55" s="76"/>
      <c r="E55" s="27">
        <v>32860</v>
      </c>
    </row>
    <row r="56" spans="1:5" s="5" customFormat="1" ht="37.5" customHeight="1" x14ac:dyDescent="0.25">
      <c r="A56" s="4">
        <v>16</v>
      </c>
      <c r="B56" s="76" t="s">
        <v>428</v>
      </c>
      <c r="C56" s="76"/>
      <c r="D56" s="76"/>
      <c r="E56" s="27">
        <v>560000</v>
      </c>
    </row>
    <row r="57" spans="1:5" s="5" customFormat="1" ht="30.75" customHeight="1" x14ac:dyDescent="0.25">
      <c r="A57" s="4">
        <v>17</v>
      </c>
      <c r="B57" s="76" t="s">
        <v>475</v>
      </c>
      <c r="C57" s="76"/>
      <c r="D57" s="76"/>
      <c r="E57" s="27">
        <v>6388</v>
      </c>
    </row>
    <row r="58" spans="1:5" s="5" customFormat="1" ht="33.75" customHeight="1" x14ac:dyDescent="0.25">
      <c r="A58" s="4">
        <v>18</v>
      </c>
      <c r="B58" s="76" t="s">
        <v>476</v>
      </c>
      <c r="C58" s="76"/>
      <c r="D58" s="76"/>
      <c r="E58" s="27">
        <v>43580</v>
      </c>
    </row>
    <row r="59" spans="1:5" s="5" customFormat="1" ht="31.5" customHeight="1" x14ac:dyDescent="0.25">
      <c r="A59" s="4">
        <v>19</v>
      </c>
      <c r="B59" s="76" t="s">
        <v>477</v>
      </c>
      <c r="C59" s="76"/>
      <c r="D59" s="76"/>
      <c r="E59" s="27">
        <v>52152</v>
      </c>
    </row>
    <row r="60" spans="1:5" s="5" customFormat="1" ht="31.5" customHeight="1" x14ac:dyDescent="0.25">
      <c r="A60" s="4">
        <v>20</v>
      </c>
      <c r="B60" s="76" t="s">
        <v>478</v>
      </c>
      <c r="C60" s="76"/>
      <c r="D60" s="76"/>
      <c r="E60" s="27">
        <v>74490</v>
      </c>
    </row>
    <row r="61" spans="1:5" s="5" customFormat="1" ht="31.5" customHeight="1" x14ac:dyDescent="0.25">
      <c r="A61" s="4">
        <v>21</v>
      </c>
      <c r="B61" s="76" t="s">
        <v>479</v>
      </c>
      <c r="C61" s="76"/>
      <c r="D61" s="76"/>
      <c r="E61" s="27">
        <v>71459</v>
      </c>
    </row>
    <row r="62" spans="1:5" s="5" customFormat="1" ht="38.25" customHeight="1" x14ac:dyDescent="0.25">
      <c r="A62" s="4">
        <v>22</v>
      </c>
      <c r="B62" s="76" t="s">
        <v>480</v>
      </c>
      <c r="C62" s="76"/>
      <c r="D62" s="76"/>
      <c r="E62" s="27">
        <v>10365</v>
      </c>
    </row>
    <row r="63" spans="1:5" s="5" customFormat="1" ht="34.5" customHeight="1" x14ac:dyDescent="0.25">
      <c r="A63" s="4">
        <v>23</v>
      </c>
      <c r="B63" s="76" t="s">
        <v>481</v>
      </c>
      <c r="C63" s="76"/>
      <c r="D63" s="76"/>
      <c r="E63" s="27">
        <v>6125</v>
      </c>
    </row>
    <row r="64" spans="1:5" s="5" customFormat="1" x14ac:dyDescent="0.25">
      <c r="A64" s="4"/>
      <c r="B64" s="77" t="s">
        <v>25</v>
      </c>
      <c r="C64" s="77"/>
      <c r="D64" s="77"/>
      <c r="E64" s="28">
        <f>SUM(E41:E63)</f>
        <v>28031971</v>
      </c>
    </row>
    <row r="65" spans="1:5" s="5" customFormat="1" ht="15" customHeight="1" x14ac:dyDescent="0.25">
      <c r="A65" s="80" t="s">
        <v>399</v>
      </c>
      <c r="B65" s="81"/>
      <c r="C65" s="81"/>
      <c r="D65" s="81"/>
      <c r="E65" s="82"/>
    </row>
    <row r="66" spans="1:5" s="5" customFormat="1" ht="52.5" customHeight="1" x14ac:dyDescent="0.25">
      <c r="A66" s="4">
        <v>1</v>
      </c>
      <c r="B66" s="61" t="s">
        <v>429</v>
      </c>
      <c r="C66" s="62"/>
      <c r="D66" s="63"/>
      <c r="E66" s="27">
        <v>184583</v>
      </c>
    </row>
    <row r="67" spans="1:5" s="5" customFormat="1" x14ac:dyDescent="0.25">
      <c r="A67" s="4"/>
      <c r="B67" s="77" t="s">
        <v>25</v>
      </c>
      <c r="C67" s="77"/>
      <c r="D67" s="77"/>
      <c r="E67" s="28">
        <f>E66</f>
        <v>184583</v>
      </c>
    </row>
    <row r="68" spans="1:5" s="5" customFormat="1" ht="15" customHeight="1" x14ac:dyDescent="0.25">
      <c r="A68" s="80" t="s">
        <v>11</v>
      </c>
      <c r="B68" s="81"/>
      <c r="C68" s="81"/>
      <c r="D68" s="81"/>
      <c r="E68" s="82"/>
    </row>
    <row r="69" spans="1:5" s="5" customFormat="1" ht="30.75" customHeight="1" x14ac:dyDescent="0.25">
      <c r="A69" s="4">
        <v>1</v>
      </c>
      <c r="B69" s="76" t="s">
        <v>482</v>
      </c>
      <c r="C69" s="76"/>
      <c r="D69" s="76"/>
      <c r="E69" s="27">
        <v>3000000</v>
      </c>
    </row>
    <row r="70" spans="1:5" s="5" customFormat="1" ht="30" customHeight="1" x14ac:dyDescent="0.25">
      <c r="A70" s="4">
        <v>2</v>
      </c>
      <c r="B70" s="76" t="s">
        <v>430</v>
      </c>
      <c r="C70" s="76"/>
      <c r="D70" s="76"/>
      <c r="E70" s="27">
        <v>3000000</v>
      </c>
    </row>
    <row r="71" spans="1:5" s="5" customFormat="1" ht="30" customHeight="1" x14ac:dyDescent="0.25">
      <c r="A71" s="4">
        <v>3</v>
      </c>
      <c r="B71" s="109" t="s">
        <v>485</v>
      </c>
      <c r="C71" s="109"/>
      <c r="D71" s="109"/>
      <c r="E71" s="27">
        <v>8172743</v>
      </c>
    </row>
    <row r="72" spans="1:5" s="5" customFormat="1" ht="36" customHeight="1" x14ac:dyDescent="0.25">
      <c r="A72" s="4">
        <v>4</v>
      </c>
      <c r="B72" s="76" t="s">
        <v>486</v>
      </c>
      <c r="C72" s="76"/>
      <c r="D72" s="76"/>
      <c r="E72" s="27">
        <v>379556</v>
      </c>
    </row>
    <row r="73" spans="1:5" s="5" customFormat="1" x14ac:dyDescent="0.25">
      <c r="A73" s="4">
        <v>5</v>
      </c>
      <c r="B73" s="76" t="s">
        <v>455</v>
      </c>
      <c r="C73" s="76"/>
      <c r="D73" s="76"/>
      <c r="E73" s="27">
        <v>292115</v>
      </c>
    </row>
    <row r="74" spans="1:5" s="5" customFormat="1" x14ac:dyDescent="0.25">
      <c r="A74" s="4"/>
      <c r="B74" s="77" t="s">
        <v>25</v>
      </c>
      <c r="C74" s="77"/>
      <c r="D74" s="77"/>
      <c r="E74" s="28">
        <f>SUM(E69:E73)</f>
        <v>14844414</v>
      </c>
    </row>
    <row r="75" spans="1:5" s="5" customFormat="1" ht="15" customHeight="1" x14ac:dyDescent="0.25">
      <c r="A75" s="80" t="s">
        <v>26</v>
      </c>
      <c r="B75" s="81"/>
      <c r="C75" s="81"/>
      <c r="D75" s="81"/>
      <c r="E75" s="82"/>
    </row>
    <row r="76" spans="1:5" s="5" customFormat="1" x14ac:dyDescent="0.25">
      <c r="A76" s="4">
        <v>1</v>
      </c>
      <c r="B76" s="76" t="s">
        <v>43</v>
      </c>
      <c r="C76" s="76"/>
      <c r="D76" s="76"/>
      <c r="E76" s="27">
        <v>7000000</v>
      </c>
    </row>
    <row r="77" spans="1:5" s="5" customFormat="1" ht="16.350000000000001" customHeight="1" x14ac:dyDescent="0.25">
      <c r="A77" s="4">
        <v>2</v>
      </c>
      <c r="B77" s="76" t="s">
        <v>263</v>
      </c>
      <c r="C77" s="76"/>
      <c r="D77" s="76"/>
      <c r="E77" s="27">
        <v>1900000</v>
      </c>
    </row>
    <row r="78" spans="1:5" s="5" customFormat="1" ht="67.5" customHeight="1" x14ac:dyDescent="0.25">
      <c r="A78" s="4">
        <v>3</v>
      </c>
      <c r="B78" s="76" t="s">
        <v>400</v>
      </c>
      <c r="C78" s="76"/>
      <c r="D78" s="76"/>
      <c r="E78" s="27">
        <f>2000000+915958</f>
        <v>2915958</v>
      </c>
    </row>
    <row r="79" spans="1:5" s="5" customFormat="1" ht="33" customHeight="1" x14ac:dyDescent="0.25">
      <c r="A79" s="4">
        <v>4</v>
      </c>
      <c r="B79" s="61" t="s">
        <v>401</v>
      </c>
      <c r="C79" s="62"/>
      <c r="D79" s="63"/>
      <c r="E79" s="27">
        <f>0+53840</f>
        <v>53840</v>
      </c>
    </row>
    <row r="80" spans="1:5" s="5" customFormat="1" ht="67.5" customHeight="1" x14ac:dyDescent="0.25">
      <c r="A80" s="4">
        <v>5</v>
      </c>
      <c r="B80" s="61" t="s">
        <v>431</v>
      </c>
      <c r="C80" s="62"/>
      <c r="D80" s="63"/>
      <c r="E80" s="27">
        <f>0+42769</f>
        <v>42769</v>
      </c>
    </row>
    <row r="81" spans="1:5" s="5" customFormat="1" ht="47.25" customHeight="1" x14ac:dyDescent="0.25">
      <c r="A81" s="4">
        <v>6</v>
      </c>
      <c r="B81" s="61" t="s">
        <v>432</v>
      </c>
      <c r="C81" s="62"/>
      <c r="D81" s="63"/>
      <c r="E81" s="27">
        <f>0+595000</f>
        <v>595000</v>
      </c>
    </row>
    <row r="82" spans="1:5" s="5" customFormat="1" x14ac:dyDescent="0.25">
      <c r="A82" s="4"/>
      <c r="B82" s="77" t="s">
        <v>25</v>
      </c>
      <c r="C82" s="77"/>
      <c r="D82" s="77"/>
      <c r="E82" s="28">
        <f>SUM(E76:E81)</f>
        <v>12507567</v>
      </c>
    </row>
    <row r="83" spans="1:5" s="5" customFormat="1" ht="15" customHeight="1" x14ac:dyDescent="0.25">
      <c r="A83" s="80" t="s">
        <v>28</v>
      </c>
      <c r="B83" s="81"/>
      <c r="C83" s="81"/>
      <c r="D83" s="81"/>
      <c r="E83" s="82"/>
    </row>
    <row r="84" spans="1:5" s="5" customFormat="1" ht="34.5" customHeight="1" x14ac:dyDescent="0.25">
      <c r="A84" s="4">
        <v>1</v>
      </c>
      <c r="B84" s="112" t="s">
        <v>29</v>
      </c>
      <c r="C84" s="112"/>
      <c r="D84" s="112"/>
      <c r="E84" s="27">
        <v>1712634</v>
      </c>
    </row>
    <row r="85" spans="1:5" s="5" customFormat="1" ht="31.5" customHeight="1" x14ac:dyDescent="0.25">
      <c r="A85" s="4">
        <v>2</v>
      </c>
      <c r="B85" s="112" t="s">
        <v>368</v>
      </c>
      <c r="C85" s="112"/>
      <c r="D85" s="112"/>
      <c r="E85" s="27">
        <v>1324640</v>
      </c>
    </row>
    <row r="86" spans="1:5" s="5" customFormat="1" x14ac:dyDescent="0.25">
      <c r="A86" s="4">
        <v>3</v>
      </c>
      <c r="B86" s="112" t="s">
        <v>433</v>
      </c>
      <c r="C86" s="112"/>
      <c r="D86" s="112"/>
      <c r="E86" s="27">
        <v>1369359</v>
      </c>
    </row>
    <row r="87" spans="1:5" s="5" customFormat="1" x14ac:dyDescent="0.25">
      <c r="A87" s="4">
        <v>4</v>
      </c>
      <c r="B87" s="112" t="s">
        <v>434</v>
      </c>
      <c r="C87" s="112"/>
      <c r="D87" s="112"/>
      <c r="E87" s="27">
        <v>754864</v>
      </c>
    </row>
    <row r="88" spans="1:5" s="5" customFormat="1" x14ac:dyDescent="0.25">
      <c r="A88" s="4">
        <v>5</v>
      </c>
      <c r="B88" s="122" t="s">
        <v>435</v>
      </c>
      <c r="C88" s="123"/>
      <c r="D88" s="124"/>
      <c r="E88" s="27">
        <v>1500000</v>
      </c>
    </row>
    <row r="89" spans="1:5" s="5" customFormat="1" x14ac:dyDescent="0.25">
      <c r="A89" s="4"/>
      <c r="B89" s="77" t="s">
        <v>25</v>
      </c>
      <c r="C89" s="77"/>
      <c r="D89" s="77"/>
      <c r="E89" s="28">
        <f>SUM(E84:E88)</f>
        <v>6661497</v>
      </c>
    </row>
    <row r="90" spans="1:5" s="5" customFormat="1" ht="15" customHeight="1" x14ac:dyDescent="0.25">
      <c r="A90" s="80" t="s">
        <v>33</v>
      </c>
      <c r="B90" s="81"/>
      <c r="C90" s="81"/>
      <c r="D90" s="81"/>
      <c r="E90" s="82"/>
    </row>
    <row r="91" spans="1:5" s="5" customFormat="1" x14ac:dyDescent="0.25">
      <c r="A91" s="4">
        <v>1</v>
      </c>
      <c r="B91" s="112" t="s">
        <v>436</v>
      </c>
      <c r="C91" s="112"/>
      <c r="D91" s="112"/>
      <c r="E91" s="27">
        <v>3000000</v>
      </c>
    </row>
    <row r="92" spans="1:5" s="5" customFormat="1" ht="48.75" customHeight="1" x14ac:dyDescent="0.25">
      <c r="A92" s="4">
        <v>2</v>
      </c>
      <c r="B92" s="112" t="s">
        <v>461</v>
      </c>
      <c r="C92" s="112"/>
      <c r="D92" s="112"/>
      <c r="E92" s="27">
        <v>905270</v>
      </c>
    </row>
    <row r="93" spans="1:5" s="5" customFormat="1" x14ac:dyDescent="0.25">
      <c r="A93" s="4"/>
      <c r="B93" s="77" t="s">
        <v>25</v>
      </c>
      <c r="C93" s="77"/>
      <c r="D93" s="77"/>
      <c r="E93" s="28">
        <f>SUM(E91:E92)</f>
        <v>3905270</v>
      </c>
    </row>
    <row r="94" spans="1:5" s="5" customFormat="1" ht="15" customHeight="1" x14ac:dyDescent="0.25">
      <c r="A94" s="80" t="s">
        <v>7</v>
      </c>
      <c r="B94" s="81"/>
      <c r="C94" s="81"/>
      <c r="D94" s="81"/>
      <c r="E94" s="82"/>
    </row>
    <row r="95" spans="1:5" s="5" customFormat="1" ht="35.25" customHeight="1" x14ac:dyDescent="0.25">
      <c r="A95" s="4">
        <v>1</v>
      </c>
      <c r="B95" s="76" t="s">
        <v>325</v>
      </c>
      <c r="C95" s="76"/>
      <c r="D95" s="76"/>
      <c r="E95" s="27">
        <v>897908</v>
      </c>
    </row>
    <row r="96" spans="1:5" s="5" customFormat="1" ht="31.5" customHeight="1" x14ac:dyDescent="0.25">
      <c r="A96" s="4">
        <v>2</v>
      </c>
      <c r="B96" s="76" t="s">
        <v>462</v>
      </c>
      <c r="C96" s="76"/>
      <c r="D96" s="76"/>
      <c r="E96" s="27">
        <v>745000</v>
      </c>
    </row>
    <row r="97" spans="1:5" s="5" customFormat="1" x14ac:dyDescent="0.25">
      <c r="A97" s="4">
        <v>3</v>
      </c>
      <c r="B97" s="76" t="s">
        <v>322</v>
      </c>
      <c r="C97" s="76"/>
      <c r="D97" s="76"/>
      <c r="E97" s="27">
        <v>780181</v>
      </c>
    </row>
    <row r="98" spans="1:5" s="5" customFormat="1" x14ac:dyDescent="0.25">
      <c r="A98" s="4">
        <v>4</v>
      </c>
      <c r="B98" s="76" t="s">
        <v>323</v>
      </c>
      <c r="C98" s="76"/>
      <c r="D98" s="76"/>
      <c r="E98" s="27">
        <v>1000000</v>
      </c>
    </row>
    <row r="99" spans="1:5" s="5" customFormat="1" ht="31.5" customHeight="1" x14ac:dyDescent="0.25">
      <c r="A99" s="4">
        <v>5</v>
      </c>
      <c r="B99" s="61" t="s">
        <v>402</v>
      </c>
      <c r="C99" s="62"/>
      <c r="D99" s="63"/>
      <c r="E99" s="27">
        <v>1863116</v>
      </c>
    </row>
    <row r="100" spans="1:5" s="5" customFormat="1" ht="30" customHeight="1" x14ac:dyDescent="0.25">
      <c r="A100" s="4">
        <v>6</v>
      </c>
      <c r="B100" s="61" t="s">
        <v>463</v>
      </c>
      <c r="C100" s="62"/>
      <c r="D100" s="63"/>
      <c r="E100" s="27">
        <v>383452</v>
      </c>
    </row>
    <row r="101" spans="1:5" s="5" customFormat="1" x14ac:dyDescent="0.25">
      <c r="A101" s="4"/>
      <c r="B101" s="77" t="s">
        <v>25</v>
      </c>
      <c r="C101" s="77"/>
      <c r="D101" s="77"/>
      <c r="E101" s="28">
        <f>SUM(E95:E100)</f>
        <v>5669657</v>
      </c>
    </row>
    <row r="102" spans="1:5" s="5" customFormat="1" ht="15" customHeight="1" x14ac:dyDescent="0.25">
      <c r="A102" s="80" t="s">
        <v>0</v>
      </c>
      <c r="B102" s="81"/>
      <c r="C102" s="81"/>
      <c r="D102" s="81"/>
      <c r="E102" s="82"/>
    </row>
    <row r="103" spans="1:5" s="5" customFormat="1" x14ac:dyDescent="0.25">
      <c r="A103" s="4">
        <v>1</v>
      </c>
      <c r="B103" s="112" t="s">
        <v>30</v>
      </c>
      <c r="C103" s="112"/>
      <c r="D103" s="112"/>
      <c r="E103" s="27">
        <v>1000000</v>
      </c>
    </row>
    <row r="104" spans="1:5" s="5" customFormat="1" x14ac:dyDescent="0.25">
      <c r="A104" s="4">
        <v>2</v>
      </c>
      <c r="B104" s="112" t="s">
        <v>324</v>
      </c>
      <c r="C104" s="112"/>
      <c r="D104" s="112"/>
      <c r="E104" s="27">
        <v>5000000</v>
      </c>
    </row>
    <row r="105" spans="1:5" s="5" customFormat="1" x14ac:dyDescent="0.25">
      <c r="A105" s="4">
        <v>3</v>
      </c>
      <c r="B105" s="112" t="s">
        <v>403</v>
      </c>
      <c r="C105" s="112"/>
      <c r="D105" s="112"/>
      <c r="E105" s="27">
        <v>3000000</v>
      </c>
    </row>
    <row r="106" spans="1:5" s="5" customFormat="1" x14ac:dyDescent="0.25">
      <c r="A106" s="4"/>
      <c r="B106" s="77" t="s">
        <v>25</v>
      </c>
      <c r="C106" s="77"/>
      <c r="D106" s="77"/>
      <c r="E106" s="28">
        <f>SUM(E103:E105)</f>
        <v>9000000</v>
      </c>
    </row>
    <row r="107" spans="1:5" s="5" customFormat="1" ht="15" customHeight="1" x14ac:dyDescent="0.25">
      <c r="A107" s="80" t="s">
        <v>31</v>
      </c>
      <c r="B107" s="81"/>
      <c r="C107" s="81"/>
      <c r="D107" s="81"/>
      <c r="E107" s="82"/>
    </row>
    <row r="108" spans="1:5" s="5" customFormat="1" ht="33" customHeight="1" x14ac:dyDescent="0.25">
      <c r="A108" s="4">
        <v>1</v>
      </c>
      <c r="B108" s="112" t="s">
        <v>404</v>
      </c>
      <c r="C108" s="112"/>
      <c r="D108" s="112"/>
      <c r="E108" s="27">
        <f>7000000+926115</f>
        <v>7926115</v>
      </c>
    </row>
    <row r="109" spans="1:5" s="5" customFormat="1" ht="27.75" customHeight="1" x14ac:dyDescent="0.25">
      <c r="A109" s="4">
        <v>2</v>
      </c>
      <c r="B109" s="122" t="s">
        <v>437</v>
      </c>
      <c r="C109" s="123"/>
      <c r="D109" s="124"/>
      <c r="E109" s="27">
        <f>0+83517</f>
        <v>83517</v>
      </c>
    </row>
    <row r="110" spans="1:5" s="5" customFormat="1" x14ac:dyDescent="0.25">
      <c r="A110" s="4"/>
      <c r="B110" s="77" t="s">
        <v>25</v>
      </c>
      <c r="C110" s="77"/>
      <c r="D110" s="77"/>
      <c r="E110" s="28">
        <f>SUM(E108:E109)</f>
        <v>8009632</v>
      </c>
    </row>
    <row r="111" spans="1:5" s="5" customFormat="1" x14ac:dyDescent="0.25">
      <c r="A111" s="4"/>
      <c r="B111" s="77" t="s">
        <v>1</v>
      </c>
      <c r="C111" s="77"/>
      <c r="D111" s="77"/>
      <c r="E111" s="28">
        <f>SUM(E64+E74+E82+E89+E93+E101+E106+E110+E67)</f>
        <v>88814591</v>
      </c>
    </row>
    <row r="112" spans="1:5" s="5" customFormat="1" ht="16.5" customHeight="1" x14ac:dyDescent="0.25">
      <c r="A112" s="95" t="s">
        <v>37</v>
      </c>
      <c r="B112" s="96"/>
      <c r="C112" s="96"/>
      <c r="D112" s="96"/>
      <c r="E112" s="97"/>
    </row>
    <row r="113" spans="1:5" s="5" customFormat="1" ht="15.75" customHeight="1" x14ac:dyDescent="0.25">
      <c r="A113" s="113" t="s">
        <v>2</v>
      </c>
      <c r="B113" s="114"/>
      <c r="C113" s="114"/>
      <c r="D113" s="114"/>
      <c r="E113" s="115"/>
    </row>
    <row r="114" spans="1:5" s="5" customFormat="1" ht="31.5" customHeight="1" x14ac:dyDescent="0.25">
      <c r="A114" s="6">
        <v>1</v>
      </c>
      <c r="B114" s="119" t="s">
        <v>378</v>
      </c>
      <c r="C114" s="120"/>
      <c r="D114" s="121"/>
      <c r="E114" s="52">
        <v>2200000</v>
      </c>
    </row>
    <row r="115" spans="1:5" s="5" customFormat="1" ht="15.75" customHeight="1" x14ac:dyDescent="0.25">
      <c r="A115" s="6">
        <v>2</v>
      </c>
      <c r="B115" s="119" t="s">
        <v>369</v>
      </c>
      <c r="C115" s="120"/>
      <c r="D115" s="121"/>
      <c r="E115" s="52">
        <v>1500000</v>
      </c>
    </row>
    <row r="116" spans="1:5" s="5" customFormat="1" x14ac:dyDescent="0.25">
      <c r="A116" s="6"/>
      <c r="B116" s="116" t="s">
        <v>25</v>
      </c>
      <c r="C116" s="117"/>
      <c r="D116" s="118"/>
      <c r="E116" s="53">
        <f>SUM(E114:E115)</f>
        <v>3700000</v>
      </c>
    </row>
    <row r="117" spans="1:5" s="5" customFormat="1" ht="15" customHeight="1" x14ac:dyDescent="0.25">
      <c r="A117" s="80" t="s">
        <v>42</v>
      </c>
      <c r="B117" s="81"/>
      <c r="C117" s="81"/>
      <c r="D117" s="81"/>
      <c r="E117" s="82"/>
    </row>
    <row r="118" spans="1:5" s="5" customFormat="1" ht="33.75" customHeight="1" x14ac:dyDescent="0.25">
      <c r="A118" s="4">
        <v>2</v>
      </c>
      <c r="B118" s="76" t="s">
        <v>379</v>
      </c>
      <c r="C118" s="76"/>
      <c r="D118" s="76"/>
      <c r="E118" s="27">
        <v>3500000</v>
      </c>
    </row>
    <row r="119" spans="1:5" s="5" customFormat="1" x14ac:dyDescent="0.25">
      <c r="A119" s="7"/>
      <c r="B119" s="77" t="s">
        <v>25</v>
      </c>
      <c r="C119" s="77"/>
      <c r="D119" s="77"/>
      <c r="E119" s="28">
        <f>SUM(E118)</f>
        <v>3500000</v>
      </c>
    </row>
    <row r="120" spans="1:5" s="5" customFormat="1" x14ac:dyDescent="0.25">
      <c r="A120" s="4"/>
      <c r="B120" s="77" t="s">
        <v>3</v>
      </c>
      <c r="C120" s="77"/>
      <c r="D120" s="77"/>
      <c r="E120" s="28">
        <f>SUM(E116+E119)</f>
        <v>7200000</v>
      </c>
    </row>
    <row r="121" spans="1:5" s="5" customFormat="1" ht="16.5" customHeight="1" x14ac:dyDescent="0.25">
      <c r="A121" s="95" t="s">
        <v>405</v>
      </c>
      <c r="B121" s="96"/>
      <c r="C121" s="96"/>
      <c r="D121" s="96"/>
      <c r="E121" s="97"/>
    </row>
    <row r="122" spans="1:5" s="5" customFormat="1" ht="15" customHeight="1" x14ac:dyDescent="0.25">
      <c r="A122" s="80" t="s">
        <v>406</v>
      </c>
      <c r="B122" s="81"/>
      <c r="C122" s="81"/>
      <c r="D122" s="81"/>
      <c r="E122" s="82"/>
    </row>
    <row r="123" spans="1:5" s="5" customFormat="1" ht="30.75" customHeight="1" x14ac:dyDescent="0.25">
      <c r="A123" s="4">
        <v>1</v>
      </c>
      <c r="B123" s="61" t="s">
        <v>407</v>
      </c>
      <c r="C123" s="62"/>
      <c r="D123" s="63"/>
      <c r="E123" s="27">
        <v>532589</v>
      </c>
    </row>
    <row r="124" spans="1:5" s="5" customFormat="1" x14ac:dyDescent="0.25">
      <c r="A124" s="4"/>
      <c r="B124" s="77" t="s">
        <v>25</v>
      </c>
      <c r="C124" s="77"/>
      <c r="D124" s="77"/>
      <c r="E124" s="28">
        <f>SUM(E123)</f>
        <v>532589</v>
      </c>
    </row>
    <row r="125" spans="1:5" s="5" customFormat="1" x14ac:dyDescent="0.25">
      <c r="A125" s="4"/>
      <c r="B125" s="77" t="s">
        <v>408</v>
      </c>
      <c r="C125" s="77"/>
      <c r="D125" s="77"/>
      <c r="E125" s="28">
        <f>E124</f>
        <v>532589</v>
      </c>
    </row>
    <row r="126" spans="1:5" s="5" customFormat="1" ht="16.5" customHeight="1" x14ac:dyDescent="0.25">
      <c r="A126" s="95" t="s">
        <v>4</v>
      </c>
      <c r="B126" s="96"/>
      <c r="C126" s="96"/>
      <c r="D126" s="96"/>
      <c r="E126" s="97"/>
    </row>
    <row r="127" spans="1:5" s="5" customFormat="1" ht="15" customHeight="1" x14ac:dyDescent="0.25">
      <c r="A127" s="80" t="s">
        <v>5</v>
      </c>
      <c r="B127" s="81"/>
      <c r="C127" s="81"/>
      <c r="D127" s="81"/>
      <c r="E127" s="82"/>
    </row>
    <row r="128" spans="1:5" s="5" customFormat="1" ht="34.5" customHeight="1" x14ac:dyDescent="0.25">
      <c r="A128" s="4">
        <v>1</v>
      </c>
      <c r="B128" s="76" t="s">
        <v>380</v>
      </c>
      <c r="C128" s="76"/>
      <c r="D128" s="76"/>
      <c r="E128" s="27">
        <v>824324</v>
      </c>
    </row>
    <row r="129" spans="1:236" s="5" customFormat="1" ht="27.75" customHeight="1" x14ac:dyDescent="0.25">
      <c r="A129" s="4">
        <v>2</v>
      </c>
      <c r="B129" s="76" t="s">
        <v>326</v>
      </c>
      <c r="C129" s="76"/>
      <c r="D129" s="76"/>
      <c r="E129" s="27">
        <v>743535</v>
      </c>
    </row>
    <row r="130" spans="1:236" s="5" customFormat="1" x14ac:dyDescent="0.25">
      <c r="A130" s="4"/>
      <c r="B130" s="77" t="s">
        <v>25</v>
      </c>
      <c r="C130" s="77"/>
      <c r="D130" s="77"/>
      <c r="E130" s="28">
        <f>SUM(E128:E129)</f>
        <v>1567859</v>
      </c>
    </row>
    <row r="131" spans="1:236" s="5" customFormat="1" x14ac:dyDescent="0.25">
      <c r="A131" s="4"/>
      <c r="B131" s="77" t="s">
        <v>6</v>
      </c>
      <c r="C131" s="77"/>
      <c r="D131" s="77"/>
      <c r="E131" s="28">
        <f>SUM(E130)</f>
        <v>1567859</v>
      </c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  <c r="U131" s="127"/>
      <c r="V131" s="127"/>
      <c r="W131" s="127"/>
      <c r="X131" s="127"/>
      <c r="Y131" s="127"/>
      <c r="Z131" s="127"/>
      <c r="AA131" s="127"/>
      <c r="AB131" s="127"/>
      <c r="AC131" s="127"/>
      <c r="AD131" s="127"/>
      <c r="AE131" s="127"/>
      <c r="AF131" s="127"/>
      <c r="AG131" s="127"/>
      <c r="AH131" s="127"/>
      <c r="AI131" s="127"/>
      <c r="AJ131" s="127"/>
      <c r="AK131" s="127"/>
      <c r="AL131" s="127"/>
      <c r="AM131" s="127"/>
      <c r="AN131" s="127"/>
      <c r="AO131" s="127"/>
      <c r="AP131" s="127"/>
      <c r="AQ131" s="127"/>
      <c r="AR131" s="127"/>
      <c r="AS131" s="127"/>
      <c r="AT131" s="127"/>
      <c r="AU131" s="127"/>
      <c r="AV131" s="127"/>
      <c r="AW131" s="127"/>
      <c r="AX131" s="127"/>
      <c r="AY131" s="127"/>
      <c r="AZ131" s="127"/>
      <c r="BA131" s="127"/>
      <c r="BB131" s="127"/>
      <c r="BC131" s="127"/>
      <c r="BD131" s="127"/>
      <c r="BE131" s="127"/>
      <c r="BF131" s="127"/>
      <c r="BG131" s="127"/>
      <c r="BH131" s="127"/>
      <c r="BI131" s="127"/>
      <c r="BJ131" s="127"/>
      <c r="BK131" s="127"/>
      <c r="BL131" s="127"/>
      <c r="BM131" s="127"/>
      <c r="BN131" s="127"/>
      <c r="BO131" s="127"/>
      <c r="BP131" s="127"/>
      <c r="BQ131" s="127"/>
      <c r="BR131" s="127"/>
      <c r="BS131" s="127"/>
      <c r="BT131" s="127"/>
      <c r="BU131" s="127"/>
      <c r="BV131" s="127"/>
      <c r="BW131" s="127"/>
      <c r="BX131" s="127"/>
      <c r="BY131" s="127"/>
      <c r="BZ131" s="127"/>
      <c r="CA131" s="127"/>
      <c r="CB131" s="127"/>
      <c r="CC131" s="127"/>
      <c r="CD131" s="127"/>
      <c r="CE131" s="127"/>
      <c r="CF131" s="127"/>
      <c r="CG131" s="127"/>
      <c r="CH131" s="127"/>
      <c r="CI131" s="127"/>
      <c r="CJ131" s="127"/>
      <c r="CK131" s="127"/>
      <c r="CL131" s="127"/>
      <c r="CM131" s="127"/>
      <c r="CN131" s="127"/>
      <c r="CO131" s="127"/>
      <c r="CP131" s="127"/>
      <c r="CQ131" s="127"/>
      <c r="CR131" s="127"/>
      <c r="CS131" s="127"/>
      <c r="CT131" s="127"/>
      <c r="CU131" s="127"/>
      <c r="CV131" s="127"/>
      <c r="CW131" s="127"/>
      <c r="CX131" s="127"/>
      <c r="CY131" s="127"/>
      <c r="CZ131" s="127"/>
      <c r="DA131" s="127"/>
      <c r="DB131" s="127"/>
      <c r="DC131" s="127"/>
      <c r="DD131" s="127"/>
      <c r="DE131" s="127"/>
      <c r="DF131" s="127"/>
      <c r="DG131" s="127"/>
      <c r="DH131" s="127"/>
      <c r="DI131" s="127"/>
      <c r="DJ131" s="127"/>
      <c r="DK131" s="127"/>
      <c r="DL131" s="127"/>
      <c r="DM131" s="127"/>
      <c r="DN131" s="127"/>
      <c r="DO131" s="127"/>
      <c r="DP131" s="127"/>
      <c r="DQ131" s="127"/>
      <c r="DR131" s="127"/>
      <c r="DS131" s="127"/>
      <c r="DT131" s="127"/>
      <c r="DU131" s="127"/>
      <c r="DV131" s="127"/>
      <c r="DW131" s="127"/>
      <c r="DX131" s="127"/>
      <c r="DY131" s="127"/>
      <c r="DZ131" s="127"/>
      <c r="EA131" s="127"/>
      <c r="EB131" s="127"/>
      <c r="EC131" s="127"/>
      <c r="ED131" s="127"/>
      <c r="EE131" s="127"/>
      <c r="EF131" s="127"/>
      <c r="EG131" s="127"/>
      <c r="EH131" s="127"/>
      <c r="EI131" s="127"/>
      <c r="EJ131" s="127"/>
      <c r="EK131" s="127"/>
      <c r="EL131" s="127"/>
      <c r="EM131" s="127"/>
      <c r="EN131" s="127"/>
      <c r="EO131" s="127"/>
      <c r="EP131" s="127"/>
      <c r="EQ131" s="127"/>
      <c r="ER131" s="127"/>
      <c r="ES131" s="127"/>
      <c r="ET131" s="127"/>
      <c r="EU131" s="127"/>
      <c r="EV131" s="127"/>
      <c r="EW131" s="127"/>
      <c r="EX131" s="127"/>
      <c r="EY131" s="127"/>
      <c r="EZ131" s="127"/>
      <c r="FA131" s="127"/>
      <c r="FB131" s="127"/>
      <c r="FC131" s="127"/>
      <c r="FD131" s="127"/>
      <c r="FE131" s="127"/>
      <c r="FF131" s="127"/>
      <c r="FG131" s="127"/>
      <c r="FH131" s="127"/>
      <c r="FI131" s="127"/>
      <c r="FJ131" s="127"/>
      <c r="FK131" s="127"/>
      <c r="FL131" s="127"/>
      <c r="FM131" s="127"/>
      <c r="FN131" s="127"/>
      <c r="FO131" s="127"/>
      <c r="FP131" s="127"/>
      <c r="FQ131" s="127"/>
      <c r="FR131" s="127"/>
      <c r="FS131" s="127"/>
      <c r="FT131" s="127"/>
      <c r="FU131" s="127"/>
      <c r="FV131" s="127"/>
      <c r="FW131" s="127"/>
      <c r="FX131" s="127"/>
      <c r="FY131" s="127"/>
      <c r="FZ131" s="127"/>
      <c r="GA131" s="127"/>
      <c r="GB131" s="127"/>
      <c r="GC131" s="127"/>
      <c r="GD131" s="127"/>
      <c r="GE131" s="127"/>
      <c r="GF131" s="127"/>
      <c r="GG131" s="127"/>
      <c r="GH131" s="127"/>
      <c r="GI131" s="127"/>
      <c r="GJ131" s="127"/>
      <c r="GK131" s="127"/>
      <c r="GL131" s="127"/>
      <c r="GM131" s="127"/>
      <c r="GN131" s="127"/>
      <c r="GO131" s="127"/>
      <c r="GP131" s="127"/>
      <c r="GQ131" s="127"/>
      <c r="GR131" s="127"/>
      <c r="GS131" s="127"/>
      <c r="GT131" s="127"/>
      <c r="GU131" s="127"/>
      <c r="GV131" s="127"/>
      <c r="GW131" s="127"/>
      <c r="GX131" s="127"/>
      <c r="GY131" s="127"/>
      <c r="GZ131" s="127"/>
      <c r="HA131" s="127"/>
      <c r="HB131" s="127"/>
      <c r="HC131" s="127"/>
      <c r="HD131" s="127"/>
      <c r="HE131" s="127"/>
      <c r="HF131" s="127"/>
      <c r="HG131" s="127"/>
      <c r="HH131" s="127"/>
      <c r="HI131" s="127"/>
      <c r="HJ131" s="127"/>
      <c r="HK131" s="127"/>
      <c r="HL131" s="127"/>
      <c r="HM131" s="127"/>
      <c r="HN131" s="127"/>
      <c r="HO131" s="127"/>
      <c r="HP131" s="127"/>
      <c r="HQ131" s="127"/>
      <c r="HR131" s="127"/>
      <c r="HS131" s="127"/>
      <c r="HT131" s="127"/>
      <c r="HU131" s="127"/>
      <c r="HV131" s="127"/>
      <c r="HW131" s="127"/>
      <c r="HX131" s="127"/>
      <c r="HY131" s="127"/>
      <c r="HZ131" s="127"/>
      <c r="IA131" s="127"/>
      <c r="IB131" s="127"/>
    </row>
    <row r="132" spans="1:236" s="5" customFormat="1" ht="16.5" customHeight="1" x14ac:dyDescent="0.25">
      <c r="A132" s="95" t="s">
        <v>46</v>
      </c>
      <c r="B132" s="96"/>
      <c r="C132" s="96"/>
      <c r="D132" s="96"/>
      <c r="E132" s="9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  <c r="U132" s="127"/>
      <c r="V132" s="127"/>
      <c r="W132" s="127"/>
      <c r="X132" s="127"/>
      <c r="Y132" s="127"/>
      <c r="Z132" s="127"/>
      <c r="AA132" s="127"/>
      <c r="AB132" s="127"/>
      <c r="AC132" s="127"/>
      <c r="AD132" s="127"/>
      <c r="AE132" s="127"/>
      <c r="AF132" s="127"/>
      <c r="AG132" s="127"/>
      <c r="AH132" s="127"/>
      <c r="AI132" s="127"/>
      <c r="AJ132" s="127"/>
      <c r="AK132" s="127"/>
      <c r="AL132" s="127"/>
      <c r="AM132" s="127"/>
      <c r="AN132" s="127"/>
      <c r="AO132" s="127"/>
      <c r="AP132" s="127"/>
      <c r="AQ132" s="127"/>
      <c r="AR132" s="127"/>
      <c r="AS132" s="127"/>
      <c r="AT132" s="127"/>
      <c r="AU132" s="127"/>
      <c r="AV132" s="127"/>
      <c r="AW132" s="127"/>
      <c r="AX132" s="127"/>
      <c r="AY132" s="127"/>
      <c r="AZ132" s="127"/>
      <c r="BA132" s="127"/>
      <c r="BB132" s="127"/>
      <c r="BC132" s="127"/>
      <c r="BD132" s="127"/>
      <c r="BE132" s="127"/>
      <c r="BF132" s="127"/>
      <c r="BG132" s="127"/>
      <c r="BH132" s="127"/>
      <c r="BI132" s="127"/>
      <c r="BJ132" s="127"/>
      <c r="BK132" s="127"/>
      <c r="BL132" s="127"/>
      <c r="BM132" s="127"/>
      <c r="BN132" s="127"/>
      <c r="BO132" s="127"/>
      <c r="BP132" s="127"/>
      <c r="BQ132" s="127"/>
      <c r="BR132" s="127"/>
      <c r="BS132" s="127"/>
      <c r="BT132" s="127"/>
      <c r="BU132" s="127"/>
      <c r="BV132" s="127"/>
      <c r="BW132" s="127"/>
      <c r="BX132" s="127"/>
      <c r="BY132" s="127"/>
      <c r="BZ132" s="127"/>
      <c r="CA132" s="127"/>
      <c r="CB132" s="127"/>
      <c r="CC132" s="127"/>
      <c r="CD132" s="127"/>
      <c r="CE132" s="127"/>
      <c r="CF132" s="127"/>
      <c r="CG132" s="127"/>
      <c r="CH132" s="127"/>
      <c r="CI132" s="127"/>
      <c r="CJ132" s="127"/>
      <c r="CK132" s="127"/>
      <c r="CL132" s="127"/>
      <c r="CM132" s="127"/>
      <c r="CN132" s="127"/>
      <c r="CO132" s="127"/>
      <c r="CP132" s="127"/>
      <c r="CQ132" s="127"/>
      <c r="CR132" s="127"/>
      <c r="CS132" s="127"/>
      <c r="CT132" s="127"/>
      <c r="CU132" s="127"/>
      <c r="CV132" s="127"/>
      <c r="CW132" s="127"/>
      <c r="CX132" s="127"/>
      <c r="CY132" s="127"/>
      <c r="CZ132" s="127"/>
      <c r="DA132" s="127"/>
      <c r="DB132" s="127"/>
      <c r="DC132" s="127"/>
      <c r="DD132" s="127"/>
      <c r="DE132" s="127"/>
      <c r="DF132" s="127"/>
      <c r="DG132" s="127"/>
      <c r="DH132" s="127"/>
      <c r="DI132" s="127"/>
      <c r="DJ132" s="127"/>
      <c r="DK132" s="127"/>
      <c r="DL132" s="127"/>
      <c r="DM132" s="127"/>
      <c r="DN132" s="127"/>
      <c r="DO132" s="127"/>
      <c r="DP132" s="127"/>
      <c r="DQ132" s="127"/>
      <c r="DR132" s="127"/>
      <c r="DS132" s="127"/>
      <c r="DT132" s="127"/>
      <c r="DU132" s="127"/>
      <c r="DV132" s="127"/>
      <c r="DW132" s="127"/>
      <c r="DX132" s="127"/>
      <c r="DY132" s="127"/>
      <c r="DZ132" s="127"/>
      <c r="EA132" s="127"/>
      <c r="EB132" s="127"/>
      <c r="EC132" s="127"/>
      <c r="ED132" s="127"/>
      <c r="EE132" s="127"/>
      <c r="EF132" s="127"/>
      <c r="EG132" s="127"/>
      <c r="EH132" s="127"/>
      <c r="EI132" s="127"/>
      <c r="EJ132" s="127"/>
      <c r="EK132" s="127"/>
      <c r="EL132" s="127"/>
      <c r="EM132" s="127"/>
      <c r="EN132" s="127"/>
      <c r="EO132" s="127"/>
      <c r="EP132" s="127"/>
      <c r="EQ132" s="127"/>
      <c r="ER132" s="127"/>
      <c r="ES132" s="127"/>
      <c r="ET132" s="127"/>
      <c r="EU132" s="127"/>
      <c r="EV132" s="127"/>
      <c r="EW132" s="127"/>
      <c r="EX132" s="127"/>
      <c r="EY132" s="127"/>
      <c r="EZ132" s="127"/>
      <c r="FA132" s="127"/>
      <c r="FB132" s="127"/>
      <c r="FC132" s="127"/>
      <c r="FD132" s="127"/>
      <c r="FE132" s="127"/>
      <c r="FF132" s="127"/>
      <c r="FG132" s="127"/>
      <c r="FH132" s="127"/>
      <c r="FI132" s="127"/>
      <c r="FJ132" s="127"/>
      <c r="FK132" s="127"/>
      <c r="FL132" s="127"/>
      <c r="FM132" s="127"/>
      <c r="FN132" s="127"/>
      <c r="FO132" s="127"/>
      <c r="FP132" s="127"/>
      <c r="FQ132" s="127"/>
      <c r="FR132" s="127"/>
      <c r="FS132" s="127"/>
      <c r="FT132" s="127"/>
      <c r="FU132" s="127"/>
      <c r="FV132" s="127"/>
      <c r="FW132" s="127"/>
      <c r="FX132" s="127"/>
      <c r="FY132" s="127"/>
      <c r="FZ132" s="127"/>
      <c r="GA132" s="127"/>
      <c r="GB132" s="127"/>
      <c r="GC132" s="127"/>
      <c r="GD132" s="127"/>
      <c r="GE132" s="127"/>
      <c r="GF132" s="127"/>
      <c r="GG132" s="127"/>
      <c r="GH132" s="127"/>
      <c r="GI132" s="127"/>
      <c r="GJ132" s="127"/>
      <c r="GK132" s="127"/>
      <c r="GL132" s="127"/>
      <c r="GM132" s="127"/>
      <c r="GN132" s="127"/>
      <c r="GO132" s="127"/>
      <c r="GP132" s="127"/>
      <c r="GQ132" s="127"/>
      <c r="GR132" s="127"/>
      <c r="GS132" s="127"/>
      <c r="GT132" s="127"/>
      <c r="GU132" s="127"/>
      <c r="GV132" s="127"/>
      <c r="GW132" s="127"/>
      <c r="GX132" s="127"/>
      <c r="GY132" s="127"/>
      <c r="GZ132" s="127"/>
      <c r="HA132" s="127"/>
      <c r="HB132" s="127"/>
      <c r="HC132" s="127"/>
      <c r="HD132" s="127"/>
      <c r="HE132" s="127"/>
      <c r="HF132" s="127"/>
      <c r="HG132" s="127"/>
      <c r="HH132" s="127"/>
      <c r="HI132" s="127"/>
      <c r="HJ132" s="127"/>
      <c r="HK132" s="127"/>
      <c r="HL132" s="127"/>
      <c r="HM132" s="127"/>
      <c r="HN132" s="127"/>
      <c r="HO132" s="127"/>
      <c r="HP132" s="127"/>
      <c r="HQ132" s="127"/>
      <c r="HR132" s="127"/>
      <c r="HS132" s="127"/>
      <c r="HT132" s="127"/>
      <c r="HU132" s="127"/>
      <c r="HV132" s="127"/>
      <c r="HW132" s="127"/>
      <c r="HX132" s="127"/>
      <c r="HY132" s="127"/>
      <c r="HZ132" s="127"/>
      <c r="IA132" s="127"/>
      <c r="IB132" s="127"/>
    </row>
    <row r="133" spans="1:236" s="5" customFormat="1" ht="15" customHeight="1" x14ac:dyDescent="0.25">
      <c r="A133" s="80" t="s">
        <v>47</v>
      </c>
      <c r="B133" s="81"/>
      <c r="C133" s="81"/>
      <c r="D133" s="81"/>
      <c r="E133" s="82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  <c r="Y133" s="127"/>
      <c r="Z133" s="127"/>
      <c r="AA133" s="127"/>
      <c r="AB133" s="127"/>
      <c r="AC133" s="127"/>
      <c r="AD133" s="127"/>
      <c r="AE133" s="127"/>
      <c r="AF133" s="127"/>
      <c r="AG133" s="127"/>
      <c r="AH133" s="127"/>
      <c r="AI133" s="127"/>
      <c r="AJ133" s="127"/>
      <c r="AK133" s="127"/>
      <c r="AL133" s="127"/>
      <c r="AM133" s="127"/>
      <c r="AN133" s="127"/>
      <c r="AO133" s="127"/>
      <c r="AP133" s="127"/>
      <c r="AQ133" s="127"/>
      <c r="AR133" s="127"/>
      <c r="AS133" s="127"/>
      <c r="AT133" s="127"/>
      <c r="AU133" s="127"/>
      <c r="AV133" s="127"/>
      <c r="AW133" s="127"/>
      <c r="AX133" s="127"/>
      <c r="AY133" s="127"/>
      <c r="AZ133" s="127"/>
      <c r="BA133" s="127"/>
      <c r="BB133" s="127"/>
      <c r="BC133" s="127"/>
      <c r="BD133" s="127"/>
      <c r="BE133" s="127"/>
      <c r="BF133" s="127"/>
      <c r="BG133" s="127"/>
      <c r="BH133" s="127"/>
      <c r="BI133" s="127"/>
      <c r="BJ133" s="127"/>
      <c r="BK133" s="127"/>
      <c r="BL133" s="127"/>
      <c r="BM133" s="127"/>
      <c r="BN133" s="127"/>
      <c r="BO133" s="127"/>
      <c r="BP133" s="127"/>
      <c r="BQ133" s="127"/>
      <c r="BR133" s="127"/>
      <c r="BS133" s="127"/>
      <c r="BT133" s="127"/>
      <c r="BU133" s="127"/>
      <c r="BV133" s="127"/>
      <c r="BW133" s="127"/>
      <c r="BX133" s="127"/>
      <c r="BY133" s="127"/>
      <c r="BZ133" s="127"/>
      <c r="CA133" s="127"/>
      <c r="CB133" s="127"/>
      <c r="CC133" s="127"/>
      <c r="CD133" s="127"/>
      <c r="CE133" s="127"/>
      <c r="CF133" s="127"/>
      <c r="CG133" s="127"/>
      <c r="CH133" s="127"/>
      <c r="CI133" s="127"/>
      <c r="CJ133" s="127"/>
      <c r="CK133" s="127"/>
      <c r="CL133" s="127"/>
      <c r="CM133" s="127"/>
      <c r="CN133" s="127"/>
      <c r="CO133" s="127"/>
      <c r="CP133" s="127"/>
      <c r="CQ133" s="127"/>
      <c r="CR133" s="127"/>
      <c r="CS133" s="127"/>
      <c r="CT133" s="127"/>
      <c r="CU133" s="127"/>
      <c r="CV133" s="127"/>
      <c r="CW133" s="127"/>
      <c r="CX133" s="127"/>
      <c r="CY133" s="127"/>
      <c r="CZ133" s="127"/>
      <c r="DA133" s="127"/>
      <c r="DB133" s="127"/>
      <c r="DC133" s="127"/>
      <c r="DD133" s="127"/>
      <c r="DE133" s="127"/>
      <c r="DF133" s="127"/>
      <c r="DG133" s="127"/>
      <c r="DH133" s="127"/>
      <c r="DI133" s="127"/>
      <c r="DJ133" s="127"/>
      <c r="DK133" s="127"/>
      <c r="DL133" s="127"/>
      <c r="DM133" s="127"/>
      <c r="DN133" s="127"/>
      <c r="DO133" s="127"/>
      <c r="DP133" s="127"/>
      <c r="DQ133" s="127"/>
      <c r="DR133" s="127"/>
      <c r="DS133" s="127"/>
      <c r="DT133" s="127"/>
      <c r="DU133" s="127"/>
      <c r="DV133" s="127"/>
      <c r="DW133" s="127"/>
      <c r="DX133" s="127"/>
      <c r="DY133" s="127"/>
      <c r="DZ133" s="127"/>
      <c r="EA133" s="127"/>
      <c r="EB133" s="127"/>
      <c r="EC133" s="127"/>
      <c r="ED133" s="127"/>
      <c r="EE133" s="127"/>
      <c r="EF133" s="127"/>
      <c r="EG133" s="127"/>
      <c r="EH133" s="127"/>
      <c r="EI133" s="127"/>
      <c r="EJ133" s="127"/>
      <c r="EK133" s="127"/>
      <c r="EL133" s="127"/>
      <c r="EM133" s="127"/>
      <c r="EN133" s="127"/>
      <c r="EO133" s="127"/>
      <c r="EP133" s="127"/>
      <c r="EQ133" s="127"/>
      <c r="ER133" s="127"/>
      <c r="ES133" s="127"/>
      <c r="ET133" s="127"/>
      <c r="EU133" s="127"/>
      <c r="EV133" s="127"/>
      <c r="EW133" s="127"/>
      <c r="EX133" s="127"/>
      <c r="EY133" s="127"/>
      <c r="EZ133" s="127"/>
      <c r="FA133" s="127"/>
      <c r="FB133" s="127"/>
      <c r="FC133" s="127"/>
      <c r="FD133" s="127"/>
      <c r="FE133" s="127"/>
      <c r="FF133" s="127"/>
      <c r="FG133" s="127"/>
      <c r="FH133" s="127"/>
      <c r="FI133" s="127"/>
      <c r="FJ133" s="127"/>
      <c r="FK133" s="127"/>
      <c r="FL133" s="127"/>
      <c r="FM133" s="127"/>
      <c r="FN133" s="127"/>
      <c r="FO133" s="127"/>
      <c r="FP133" s="127"/>
      <c r="FQ133" s="127"/>
      <c r="FR133" s="127"/>
      <c r="FS133" s="127"/>
      <c r="FT133" s="127"/>
      <c r="FU133" s="127"/>
      <c r="FV133" s="127"/>
      <c r="FW133" s="127"/>
      <c r="FX133" s="127"/>
      <c r="FY133" s="127"/>
      <c r="FZ133" s="127"/>
      <c r="GA133" s="127"/>
      <c r="GB133" s="127"/>
      <c r="GC133" s="127"/>
      <c r="GD133" s="127"/>
      <c r="GE133" s="127"/>
      <c r="GF133" s="127"/>
      <c r="GG133" s="127"/>
      <c r="GH133" s="127"/>
      <c r="GI133" s="127"/>
      <c r="GJ133" s="127"/>
      <c r="GK133" s="127"/>
      <c r="GL133" s="127"/>
      <c r="GM133" s="127"/>
      <c r="GN133" s="127"/>
      <c r="GO133" s="127"/>
      <c r="GP133" s="127"/>
      <c r="GQ133" s="127"/>
      <c r="GR133" s="127"/>
      <c r="GS133" s="127"/>
      <c r="GT133" s="127"/>
      <c r="GU133" s="127"/>
      <c r="GV133" s="127"/>
      <c r="GW133" s="127"/>
      <c r="GX133" s="127"/>
      <c r="GY133" s="127"/>
      <c r="GZ133" s="127"/>
      <c r="HA133" s="127"/>
      <c r="HB133" s="127"/>
      <c r="HC133" s="127"/>
      <c r="HD133" s="127"/>
      <c r="HE133" s="127"/>
      <c r="HF133" s="127"/>
      <c r="HG133" s="127"/>
      <c r="HH133" s="127"/>
      <c r="HI133" s="127"/>
      <c r="HJ133" s="127"/>
      <c r="HK133" s="127"/>
      <c r="HL133" s="127"/>
      <c r="HM133" s="127"/>
      <c r="HN133" s="127"/>
      <c r="HO133" s="127"/>
      <c r="HP133" s="127"/>
      <c r="HQ133" s="127"/>
      <c r="HR133" s="127"/>
      <c r="HS133" s="127"/>
      <c r="HT133" s="127"/>
      <c r="HU133" s="127"/>
      <c r="HV133" s="127"/>
      <c r="HW133" s="127"/>
      <c r="HX133" s="127"/>
      <c r="HY133" s="127"/>
      <c r="HZ133" s="127"/>
      <c r="IA133" s="127"/>
      <c r="IB133" s="127"/>
    </row>
    <row r="134" spans="1:236" s="5" customFormat="1" ht="30.75" customHeight="1" x14ac:dyDescent="0.25">
      <c r="A134" s="4">
        <v>1</v>
      </c>
      <c r="B134" s="76" t="s">
        <v>48</v>
      </c>
      <c r="C134" s="76"/>
      <c r="D134" s="76"/>
      <c r="E134" s="27">
        <v>80000</v>
      </c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  <c r="AB134" s="127"/>
      <c r="AC134" s="127"/>
      <c r="AD134" s="127"/>
      <c r="AE134" s="127"/>
      <c r="AF134" s="127"/>
      <c r="AG134" s="127"/>
      <c r="AH134" s="127"/>
      <c r="AI134" s="127"/>
      <c r="AJ134" s="127"/>
      <c r="AK134" s="127"/>
      <c r="AL134" s="127"/>
      <c r="AM134" s="127"/>
      <c r="AN134" s="127"/>
      <c r="AO134" s="127"/>
      <c r="AP134" s="127"/>
      <c r="AQ134" s="127"/>
      <c r="AR134" s="127"/>
      <c r="AS134" s="127"/>
      <c r="AT134" s="127"/>
      <c r="AU134" s="127"/>
      <c r="AV134" s="127"/>
      <c r="AW134" s="127"/>
      <c r="AX134" s="127"/>
      <c r="AY134" s="127"/>
      <c r="AZ134" s="127"/>
      <c r="BA134" s="127"/>
      <c r="BB134" s="127"/>
      <c r="BC134" s="127"/>
      <c r="BD134" s="127"/>
      <c r="BE134" s="127"/>
      <c r="BF134" s="127"/>
      <c r="BG134" s="127"/>
      <c r="BH134" s="127"/>
      <c r="BI134" s="127"/>
      <c r="BJ134" s="127"/>
      <c r="BK134" s="127"/>
      <c r="BL134" s="127"/>
      <c r="BM134" s="127"/>
      <c r="BN134" s="127"/>
      <c r="BO134" s="127"/>
      <c r="BP134" s="127"/>
      <c r="BQ134" s="127"/>
      <c r="BR134" s="127"/>
      <c r="BS134" s="127"/>
      <c r="BT134" s="127"/>
      <c r="BU134" s="127"/>
      <c r="BV134" s="127"/>
      <c r="BW134" s="127"/>
      <c r="BX134" s="127"/>
      <c r="BY134" s="127"/>
      <c r="BZ134" s="127"/>
      <c r="CA134" s="127"/>
      <c r="CB134" s="127"/>
      <c r="CC134" s="127"/>
      <c r="CD134" s="127"/>
      <c r="CE134" s="127"/>
      <c r="CF134" s="127"/>
      <c r="CG134" s="127"/>
      <c r="CH134" s="127"/>
      <c r="CI134" s="127"/>
      <c r="CJ134" s="127"/>
      <c r="CK134" s="127"/>
      <c r="CL134" s="127"/>
      <c r="CM134" s="127"/>
      <c r="CN134" s="127"/>
      <c r="CO134" s="127"/>
      <c r="CP134" s="127"/>
      <c r="CQ134" s="127"/>
      <c r="CR134" s="127"/>
      <c r="CS134" s="127"/>
      <c r="CT134" s="127"/>
      <c r="CU134" s="127"/>
      <c r="CV134" s="127"/>
      <c r="CW134" s="127"/>
      <c r="CX134" s="127"/>
      <c r="CY134" s="127"/>
      <c r="CZ134" s="127"/>
      <c r="DA134" s="127"/>
      <c r="DB134" s="127"/>
      <c r="DC134" s="127"/>
      <c r="DD134" s="127"/>
      <c r="DE134" s="127"/>
      <c r="DF134" s="127"/>
      <c r="DG134" s="127"/>
      <c r="DH134" s="127"/>
      <c r="DI134" s="127"/>
      <c r="DJ134" s="127"/>
      <c r="DK134" s="127"/>
      <c r="DL134" s="127"/>
      <c r="DM134" s="127"/>
      <c r="DN134" s="127"/>
      <c r="DO134" s="127"/>
      <c r="DP134" s="127"/>
      <c r="DQ134" s="127"/>
      <c r="DR134" s="127"/>
      <c r="DS134" s="127"/>
      <c r="DT134" s="127"/>
      <c r="DU134" s="127"/>
      <c r="DV134" s="127"/>
      <c r="DW134" s="127"/>
      <c r="DX134" s="127"/>
      <c r="DY134" s="127"/>
      <c r="DZ134" s="127"/>
      <c r="EA134" s="127"/>
      <c r="EB134" s="127"/>
      <c r="EC134" s="127"/>
      <c r="ED134" s="127"/>
      <c r="EE134" s="127"/>
      <c r="EF134" s="127"/>
      <c r="EG134" s="127"/>
      <c r="EH134" s="127"/>
      <c r="EI134" s="127"/>
      <c r="EJ134" s="127"/>
      <c r="EK134" s="127"/>
      <c r="EL134" s="127"/>
      <c r="EM134" s="127"/>
      <c r="EN134" s="127"/>
      <c r="EO134" s="127"/>
      <c r="EP134" s="127"/>
      <c r="EQ134" s="127"/>
      <c r="ER134" s="127"/>
      <c r="ES134" s="127"/>
      <c r="ET134" s="127"/>
      <c r="EU134" s="127"/>
      <c r="EV134" s="127"/>
      <c r="EW134" s="127"/>
      <c r="EX134" s="127"/>
      <c r="EY134" s="127"/>
      <c r="EZ134" s="127"/>
      <c r="FA134" s="127"/>
      <c r="FB134" s="127"/>
      <c r="FC134" s="127"/>
      <c r="FD134" s="127"/>
      <c r="FE134" s="127"/>
      <c r="FF134" s="127"/>
      <c r="FG134" s="127"/>
      <c r="FH134" s="127"/>
      <c r="FI134" s="127"/>
      <c r="FJ134" s="127"/>
      <c r="FK134" s="127"/>
      <c r="FL134" s="127"/>
      <c r="FM134" s="127"/>
      <c r="FN134" s="127"/>
      <c r="FO134" s="127"/>
      <c r="FP134" s="127"/>
      <c r="FQ134" s="127"/>
      <c r="FR134" s="127"/>
      <c r="FS134" s="127"/>
      <c r="FT134" s="127"/>
      <c r="FU134" s="127"/>
      <c r="FV134" s="127"/>
      <c r="FW134" s="127"/>
      <c r="FX134" s="127"/>
      <c r="FY134" s="127"/>
      <c r="FZ134" s="127"/>
      <c r="GA134" s="127"/>
      <c r="GB134" s="127"/>
      <c r="GC134" s="127"/>
      <c r="GD134" s="127"/>
      <c r="GE134" s="127"/>
      <c r="GF134" s="127"/>
      <c r="GG134" s="127"/>
      <c r="GH134" s="127"/>
      <c r="GI134" s="127"/>
      <c r="GJ134" s="127"/>
      <c r="GK134" s="127"/>
      <c r="GL134" s="127"/>
      <c r="GM134" s="127"/>
      <c r="GN134" s="127"/>
      <c r="GO134" s="127"/>
      <c r="GP134" s="127"/>
      <c r="GQ134" s="127"/>
      <c r="GR134" s="127"/>
      <c r="GS134" s="127"/>
      <c r="GT134" s="127"/>
      <c r="GU134" s="127"/>
      <c r="GV134" s="127"/>
      <c r="GW134" s="127"/>
      <c r="GX134" s="127"/>
      <c r="GY134" s="127"/>
      <c r="GZ134" s="127"/>
      <c r="HA134" s="127"/>
      <c r="HB134" s="127"/>
      <c r="HC134" s="127"/>
      <c r="HD134" s="127"/>
      <c r="HE134" s="127"/>
      <c r="HF134" s="127"/>
      <c r="HG134" s="127"/>
      <c r="HH134" s="127"/>
      <c r="HI134" s="127"/>
      <c r="HJ134" s="127"/>
      <c r="HK134" s="127"/>
      <c r="HL134" s="127"/>
      <c r="HM134" s="127"/>
      <c r="HN134" s="127"/>
      <c r="HO134" s="127"/>
      <c r="HP134" s="127"/>
      <c r="HQ134" s="127"/>
      <c r="HR134" s="127"/>
      <c r="HS134" s="127"/>
      <c r="HT134" s="127"/>
      <c r="HU134" s="127"/>
      <c r="HV134" s="127"/>
      <c r="HW134" s="127"/>
      <c r="HX134" s="127"/>
      <c r="HY134" s="127"/>
      <c r="HZ134" s="127"/>
      <c r="IA134" s="127"/>
      <c r="IB134" s="127"/>
    </row>
    <row r="135" spans="1:236" s="5" customFormat="1" x14ac:dyDescent="0.25">
      <c r="A135" s="4"/>
      <c r="B135" s="77" t="s">
        <v>25</v>
      </c>
      <c r="C135" s="77"/>
      <c r="D135" s="77"/>
      <c r="E135" s="28">
        <f>SUM(E134)</f>
        <v>80000</v>
      </c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  <c r="AA135" s="127"/>
      <c r="AB135" s="127"/>
      <c r="AC135" s="127"/>
      <c r="AD135" s="127"/>
      <c r="AE135" s="127"/>
      <c r="AF135" s="127"/>
      <c r="AG135" s="127"/>
      <c r="AH135" s="127"/>
      <c r="AI135" s="127"/>
      <c r="AJ135" s="127"/>
      <c r="AK135" s="127"/>
      <c r="AL135" s="127"/>
      <c r="AM135" s="127"/>
      <c r="AN135" s="127"/>
      <c r="AO135" s="127"/>
      <c r="AP135" s="127"/>
      <c r="AQ135" s="127"/>
      <c r="AR135" s="127"/>
      <c r="AS135" s="127"/>
      <c r="AT135" s="127"/>
      <c r="AU135" s="127"/>
      <c r="AV135" s="127"/>
      <c r="AW135" s="127"/>
      <c r="AX135" s="127"/>
      <c r="AY135" s="127"/>
      <c r="AZ135" s="127"/>
      <c r="BA135" s="127"/>
      <c r="BB135" s="127"/>
      <c r="BC135" s="127"/>
      <c r="BD135" s="127"/>
      <c r="BE135" s="127"/>
      <c r="BF135" s="127"/>
      <c r="BG135" s="127"/>
      <c r="BH135" s="127"/>
      <c r="BI135" s="127"/>
      <c r="BJ135" s="127"/>
      <c r="BK135" s="127"/>
      <c r="BL135" s="127"/>
      <c r="BM135" s="127"/>
      <c r="BN135" s="127"/>
      <c r="BO135" s="127"/>
      <c r="BP135" s="127"/>
      <c r="BQ135" s="127"/>
      <c r="BR135" s="127"/>
      <c r="BS135" s="127"/>
      <c r="BT135" s="127"/>
      <c r="BU135" s="127"/>
      <c r="BV135" s="127"/>
      <c r="BW135" s="127"/>
      <c r="BX135" s="127"/>
      <c r="BY135" s="127"/>
      <c r="BZ135" s="127"/>
      <c r="CA135" s="127"/>
      <c r="CB135" s="127"/>
      <c r="CC135" s="127"/>
      <c r="CD135" s="127"/>
      <c r="CE135" s="127"/>
      <c r="CF135" s="127"/>
      <c r="CG135" s="127"/>
      <c r="CH135" s="127"/>
      <c r="CI135" s="127"/>
      <c r="CJ135" s="127"/>
      <c r="CK135" s="127"/>
      <c r="CL135" s="127"/>
      <c r="CM135" s="127"/>
      <c r="CN135" s="127"/>
      <c r="CO135" s="127"/>
      <c r="CP135" s="127"/>
      <c r="CQ135" s="127"/>
      <c r="CR135" s="127"/>
      <c r="CS135" s="127"/>
      <c r="CT135" s="127"/>
      <c r="CU135" s="127"/>
      <c r="CV135" s="127"/>
      <c r="CW135" s="127"/>
      <c r="CX135" s="127"/>
      <c r="CY135" s="127"/>
      <c r="CZ135" s="127"/>
      <c r="DA135" s="127"/>
      <c r="DB135" s="127"/>
      <c r="DC135" s="127"/>
      <c r="DD135" s="127"/>
      <c r="DE135" s="127"/>
      <c r="DF135" s="127"/>
      <c r="DG135" s="127"/>
      <c r="DH135" s="127"/>
      <c r="DI135" s="127"/>
      <c r="DJ135" s="127"/>
      <c r="DK135" s="127"/>
      <c r="DL135" s="127"/>
      <c r="DM135" s="127"/>
      <c r="DN135" s="127"/>
      <c r="DO135" s="127"/>
      <c r="DP135" s="127"/>
      <c r="DQ135" s="127"/>
      <c r="DR135" s="127"/>
      <c r="DS135" s="127"/>
      <c r="DT135" s="127"/>
      <c r="DU135" s="127"/>
      <c r="DV135" s="127"/>
      <c r="DW135" s="127"/>
      <c r="DX135" s="127"/>
      <c r="DY135" s="127"/>
      <c r="DZ135" s="127"/>
      <c r="EA135" s="127"/>
      <c r="EB135" s="127"/>
      <c r="EC135" s="127"/>
      <c r="ED135" s="127"/>
      <c r="EE135" s="127"/>
      <c r="EF135" s="127"/>
      <c r="EG135" s="127"/>
      <c r="EH135" s="127"/>
      <c r="EI135" s="127"/>
      <c r="EJ135" s="127"/>
      <c r="EK135" s="127"/>
      <c r="EL135" s="127"/>
      <c r="EM135" s="127"/>
      <c r="EN135" s="127"/>
      <c r="EO135" s="127"/>
      <c r="EP135" s="127"/>
      <c r="EQ135" s="127"/>
      <c r="ER135" s="127"/>
      <c r="ES135" s="127"/>
      <c r="ET135" s="127"/>
      <c r="EU135" s="127"/>
      <c r="EV135" s="127"/>
      <c r="EW135" s="127"/>
      <c r="EX135" s="127"/>
      <c r="EY135" s="127"/>
      <c r="EZ135" s="127"/>
      <c r="FA135" s="127"/>
      <c r="FB135" s="127"/>
      <c r="FC135" s="127"/>
      <c r="FD135" s="127"/>
      <c r="FE135" s="127"/>
      <c r="FF135" s="127"/>
      <c r="FG135" s="127"/>
      <c r="FH135" s="127"/>
      <c r="FI135" s="127"/>
      <c r="FJ135" s="127"/>
      <c r="FK135" s="127"/>
      <c r="FL135" s="127"/>
      <c r="FM135" s="127"/>
      <c r="FN135" s="127"/>
      <c r="FO135" s="127"/>
      <c r="FP135" s="127"/>
      <c r="FQ135" s="127"/>
      <c r="FR135" s="127"/>
      <c r="FS135" s="127"/>
      <c r="FT135" s="127"/>
      <c r="FU135" s="127"/>
      <c r="FV135" s="127"/>
      <c r="FW135" s="127"/>
      <c r="FX135" s="127"/>
      <c r="FY135" s="127"/>
      <c r="FZ135" s="127"/>
      <c r="GA135" s="127"/>
      <c r="GB135" s="127"/>
      <c r="GC135" s="127"/>
      <c r="GD135" s="127"/>
      <c r="GE135" s="127"/>
      <c r="GF135" s="127"/>
      <c r="GG135" s="127"/>
      <c r="GH135" s="127"/>
      <c r="GI135" s="127"/>
      <c r="GJ135" s="127"/>
      <c r="GK135" s="127"/>
      <c r="GL135" s="127"/>
      <c r="GM135" s="127"/>
      <c r="GN135" s="127"/>
      <c r="GO135" s="127"/>
      <c r="GP135" s="127"/>
      <c r="GQ135" s="127"/>
      <c r="GR135" s="127"/>
      <c r="GS135" s="127"/>
      <c r="GT135" s="127"/>
      <c r="GU135" s="127"/>
      <c r="GV135" s="127"/>
      <c r="GW135" s="127"/>
      <c r="GX135" s="127"/>
      <c r="GY135" s="127"/>
      <c r="GZ135" s="127"/>
      <c r="HA135" s="127"/>
      <c r="HB135" s="127"/>
      <c r="HC135" s="127"/>
      <c r="HD135" s="127"/>
      <c r="HE135" s="127"/>
      <c r="HF135" s="127"/>
      <c r="HG135" s="127"/>
      <c r="HH135" s="127"/>
      <c r="HI135" s="127"/>
      <c r="HJ135" s="127"/>
      <c r="HK135" s="127"/>
      <c r="HL135" s="127"/>
      <c r="HM135" s="127"/>
      <c r="HN135" s="127"/>
      <c r="HO135" s="127"/>
      <c r="HP135" s="127"/>
      <c r="HQ135" s="127"/>
      <c r="HR135" s="127"/>
      <c r="HS135" s="127"/>
      <c r="HT135" s="127"/>
      <c r="HU135" s="127"/>
      <c r="HV135" s="127"/>
      <c r="HW135" s="127"/>
      <c r="HX135" s="127"/>
      <c r="HY135" s="127"/>
      <c r="HZ135" s="127"/>
      <c r="IA135" s="127"/>
      <c r="IB135" s="127"/>
    </row>
    <row r="136" spans="1:236" s="5" customFormat="1" x14ac:dyDescent="0.25">
      <c r="A136" s="4"/>
      <c r="B136" s="92" t="s">
        <v>49</v>
      </c>
      <c r="C136" s="93"/>
      <c r="D136" s="94"/>
      <c r="E136" s="28">
        <f>SUM(E135)</f>
        <v>80000</v>
      </c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7"/>
      <c r="AD136" s="127"/>
      <c r="AE136" s="127"/>
      <c r="AF136" s="127"/>
      <c r="AG136" s="127"/>
      <c r="AH136" s="127"/>
      <c r="AI136" s="127"/>
      <c r="AJ136" s="127"/>
      <c r="AK136" s="127"/>
      <c r="AL136" s="127"/>
      <c r="AM136" s="127"/>
      <c r="AN136" s="127"/>
      <c r="AO136" s="127"/>
      <c r="AP136" s="127"/>
      <c r="AQ136" s="127"/>
      <c r="AR136" s="127"/>
      <c r="AS136" s="127"/>
      <c r="AT136" s="127"/>
      <c r="AU136" s="127"/>
      <c r="AV136" s="127"/>
      <c r="AW136" s="127"/>
      <c r="AX136" s="127"/>
      <c r="AY136" s="127"/>
      <c r="AZ136" s="127"/>
      <c r="BA136" s="127"/>
      <c r="BB136" s="127"/>
      <c r="BC136" s="127"/>
      <c r="BD136" s="127"/>
      <c r="BE136" s="127"/>
      <c r="BF136" s="127"/>
      <c r="BG136" s="127"/>
      <c r="BH136" s="127"/>
      <c r="BI136" s="127"/>
      <c r="BJ136" s="127"/>
      <c r="BK136" s="127"/>
      <c r="BL136" s="127"/>
      <c r="BM136" s="127"/>
      <c r="BN136" s="127"/>
      <c r="BO136" s="127"/>
      <c r="BP136" s="127"/>
      <c r="BQ136" s="127"/>
      <c r="BR136" s="127"/>
      <c r="BS136" s="127"/>
      <c r="BT136" s="127"/>
      <c r="BU136" s="127"/>
      <c r="BV136" s="127"/>
      <c r="BW136" s="127"/>
      <c r="BX136" s="127"/>
      <c r="BY136" s="127"/>
      <c r="BZ136" s="127"/>
      <c r="CA136" s="127"/>
      <c r="CB136" s="127"/>
      <c r="CC136" s="127"/>
      <c r="CD136" s="127"/>
      <c r="CE136" s="127"/>
      <c r="CF136" s="127"/>
      <c r="CG136" s="127"/>
      <c r="CH136" s="127"/>
      <c r="CI136" s="127"/>
      <c r="CJ136" s="127"/>
      <c r="CK136" s="127"/>
      <c r="CL136" s="127"/>
      <c r="CM136" s="127"/>
      <c r="CN136" s="127"/>
      <c r="CO136" s="127"/>
      <c r="CP136" s="127"/>
      <c r="CQ136" s="127"/>
      <c r="CR136" s="127"/>
      <c r="CS136" s="127"/>
      <c r="CT136" s="127"/>
      <c r="CU136" s="127"/>
      <c r="CV136" s="127"/>
      <c r="CW136" s="127"/>
      <c r="CX136" s="127"/>
      <c r="CY136" s="127"/>
      <c r="CZ136" s="127"/>
      <c r="DA136" s="127"/>
      <c r="DB136" s="127"/>
      <c r="DC136" s="127"/>
      <c r="DD136" s="127"/>
      <c r="DE136" s="127"/>
      <c r="DF136" s="127"/>
      <c r="DG136" s="127"/>
      <c r="DH136" s="127"/>
      <c r="DI136" s="127"/>
      <c r="DJ136" s="127"/>
      <c r="DK136" s="127"/>
      <c r="DL136" s="127"/>
      <c r="DM136" s="127"/>
      <c r="DN136" s="127"/>
      <c r="DO136" s="127"/>
      <c r="DP136" s="127"/>
      <c r="DQ136" s="127"/>
      <c r="DR136" s="127"/>
      <c r="DS136" s="127"/>
      <c r="DT136" s="127"/>
      <c r="DU136" s="127"/>
      <c r="DV136" s="127"/>
      <c r="DW136" s="127"/>
      <c r="DX136" s="127"/>
      <c r="DY136" s="127"/>
      <c r="DZ136" s="127"/>
      <c r="EA136" s="127"/>
      <c r="EB136" s="127"/>
      <c r="EC136" s="127"/>
      <c r="ED136" s="127"/>
      <c r="EE136" s="127"/>
      <c r="EF136" s="127"/>
      <c r="EG136" s="127"/>
      <c r="EH136" s="127"/>
      <c r="EI136" s="127"/>
      <c r="EJ136" s="127"/>
      <c r="EK136" s="127"/>
      <c r="EL136" s="127"/>
      <c r="EM136" s="127"/>
      <c r="EN136" s="127"/>
      <c r="EO136" s="127"/>
      <c r="EP136" s="127"/>
      <c r="EQ136" s="127"/>
      <c r="ER136" s="127"/>
      <c r="ES136" s="127"/>
      <c r="ET136" s="127"/>
      <c r="EU136" s="127"/>
      <c r="EV136" s="127"/>
      <c r="EW136" s="127"/>
      <c r="EX136" s="127"/>
      <c r="EY136" s="127"/>
      <c r="EZ136" s="127"/>
      <c r="FA136" s="127"/>
      <c r="FB136" s="127"/>
      <c r="FC136" s="127"/>
      <c r="FD136" s="127"/>
      <c r="FE136" s="127"/>
      <c r="FF136" s="127"/>
      <c r="FG136" s="127"/>
      <c r="FH136" s="127"/>
      <c r="FI136" s="127"/>
      <c r="FJ136" s="127"/>
      <c r="FK136" s="127"/>
      <c r="FL136" s="127"/>
      <c r="FM136" s="127"/>
      <c r="FN136" s="127"/>
      <c r="FO136" s="127"/>
      <c r="FP136" s="127"/>
      <c r="FQ136" s="127"/>
      <c r="FR136" s="127"/>
      <c r="FS136" s="127"/>
      <c r="FT136" s="127"/>
      <c r="FU136" s="127"/>
      <c r="FV136" s="127"/>
      <c r="FW136" s="127"/>
      <c r="FX136" s="127"/>
      <c r="FY136" s="127"/>
      <c r="FZ136" s="127"/>
      <c r="GA136" s="127"/>
      <c r="GB136" s="127"/>
      <c r="GC136" s="127"/>
      <c r="GD136" s="127"/>
      <c r="GE136" s="127"/>
      <c r="GF136" s="127"/>
      <c r="GG136" s="127"/>
      <c r="GH136" s="127"/>
      <c r="GI136" s="127"/>
      <c r="GJ136" s="127"/>
      <c r="GK136" s="127"/>
      <c r="GL136" s="127"/>
      <c r="GM136" s="127"/>
      <c r="GN136" s="127"/>
      <c r="GO136" s="127"/>
      <c r="GP136" s="127"/>
      <c r="GQ136" s="127"/>
      <c r="GR136" s="127"/>
      <c r="GS136" s="127"/>
      <c r="GT136" s="127"/>
      <c r="GU136" s="127"/>
      <c r="GV136" s="127"/>
      <c r="GW136" s="127"/>
      <c r="GX136" s="127"/>
      <c r="GY136" s="127"/>
      <c r="GZ136" s="127"/>
      <c r="HA136" s="127"/>
      <c r="HB136" s="127"/>
      <c r="HC136" s="127"/>
      <c r="HD136" s="127"/>
      <c r="HE136" s="127"/>
      <c r="HF136" s="127"/>
      <c r="HG136" s="127"/>
      <c r="HH136" s="127"/>
      <c r="HI136" s="127"/>
      <c r="HJ136" s="127"/>
      <c r="HK136" s="127"/>
      <c r="HL136" s="127"/>
      <c r="HM136" s="127"/>
      <c r="HN136" s="127"/>
      <c r="HO136" s="127"/>
      <c r="HP136" s="127"/>
      <c r="HQ136" s="127"/>
      <c r="HR136" s="127"/>
      <c r="HS136" s="127"/>
      <c r="HT136" s="127"/>
      <c r="HU136" s="127"/>
      <c r="HV136" s="127"/>
      <c r="HW136" s="127"/>
      <c r="HX136" s="127"/>
      <c r="HY136" s="127"/>
      <c r="HZ136" s="127"/>
      <c r="IA136" s="127"/>
      <c r="IB136" s="127"/>
    </row>
    <row r="137" spans="1:236" s="129" customFormat="1" ht="16.5" x14ac:dyDescent="0.25">
      <c r="A137" s="26"/>
      <c r="B137" s="110" t="s">
        <v>8</v>
      </c>
      <c r="C137" s="110"/>
      <c r="D137" s="110"/>
      <c r="E137" s="54">
        <f>SUM(E38+E120+E131+E136+E111+E125)</f>
        <v>99677335</v>
      </c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128"/>
      <c r="U137" s="128"/>
      <c r="V137" s="128"/>
      <c r="W137" s="128"/>
      <c r="X137" s="128"/>
      <c r="Y137" s="128"/>
      <c r="Z137" s="128"/>
      <c r="AA137" s="128"/>
      <c r="AB137" s="128"/>
      <c r="AC137" s="128"/>
      <c r="AD137" s="128"/>
      <c r="AE137" s="128"/>
      <c r="AF137" s="128"/>
      <c r="AG137" s="128"/>
      <c r="AH137" s="128"/>
      <c r="AI137" s="128"/>
      <c r="AJ137" s="128"/>
      <c r="AK137" s="128"/>
      <c r="AL137" s="128"/>
      <c r="AM137" s="128"/>
      <c r="AN137" s="128"/>
      <c r="AO137" s="128"/>
      <c r="AP137" s="128"/>
      <c r="AQ137" s="128"/>
      <c r="AR137" s="128"/>
      <c r="AS137" s="128"/>
      <c r="AT137" s="128"/>
      <c r="AU137" s="128"/>
      <c r="AV137" s="128"/>
      <c r="AW137" s="128"/>
      <c r="AX137" s="128"/>
      <c r="AY137" s="128"/>
      <c r="AZ137" s="128"/>
      <c r="BA137" s="128"/>
      <c r="BB137" s="128"/>
      <c r="BC137" s="128"/>
      <c r="BD137" s="128"/>
      <c r="BE137" s="128"/>
      <c r="BF137" s="128"/>
      <c r="BG137" s="128"/>
      <c r="BH137" s="128"/>
      <c r="BI137" s="128"/>
      <c r="BJ137" s="128"/>
      <c r="BK137" s="128"/>
      <c r="BL137" s="128"/>
      <c r="BM137" s="128"/>
      <c r="BN137" s="128"/>
      <c r="BO137" s="128"/>
      <c r="BP137" s="128"/>
      <c r="BQ137" s="128"/>
      <c r="BR137" s="128"/>
      <c r="BS137" s="128"/>
      <c r="BT137" s="128"/>
      <c r="BU137" s="128"/>
      <c r="BV137" s="128"/>
      <c r="BW137" s="128"/>
      <c r="BX137" s="128"/>
      <c r="BY137" s="128"/>
      <c r="BZ137" s="128"/>
      <c r="CA137" s="128"/>
      <c r="CB137" s="128"/>
      <c r="CC137" s="128"/>
      <c r="CD137" s="128"/>
      <c r="CE137" s="128"/>
      <c r="CF137" s="128"/>
      <c r="CG137" s="128"/>
      <c r="CH137" s="128"/>
      <c r="CI137" s="128"/>
      <c r="CJ137" s="128"/>
      <c r="CK137" s="128"/>
      <c r="CL137" s="128"/>
      <c r="CM137" s="128"/>
      <c r="CN137" s="128"/>
      <c r="CO137" s="128"/>
      <c r="CP137" s="128"/>
      <c r="CQ137" s="128"/>
      <c r="CR137" s="128"/>
      <c r="CS137" s="128"/>
      <c r="CT137" s="128"/>
      <c r="CU137" s="128"/>
      <c r="CV137" s="128"/>
      <c r="CW137" s="128"/>
      <c r="CX137" s="128"/>
      <c r="CY137" s="128"/>
      <c r="CZ137" s="128"/>
      <c r="DA137" s="128"/>
      <c r="DB137" s="128"/>
      <c r="DC137" s="128"/>
      <c r="DD137" s="128"/>
      <c r="DE137" s="128"/>
      <c r="DF137" s="128"/>
      <c r="DG137" s="128"/>
      <c r="DH137" s="128"/>
      <c r="DI137" s="128"/>
      <c r="DJ137" s="128"/>
      <c r="DK137" s="128"/>
      <c r="DL137" s="128"/>
      <c r="DM137" s="128"/>
      <c r="DN137" s="128"/>
      <c r="DO137" s="128"/>
      <c r="DP137" s="128"/>
      <c r="DQ137" s="128"/>
      <c r="DR137" s="128"/>
      <c r="DS137" s="128"/>
      <c r="DT137" s="128"/>
      <c r="DU137" s="128"/>
      <c r="DV137" s="128"/>
      <c r="DW137" s="128"/>
      <c r="DX137" s="128"/>
      <c r="DY137" s="128"/>
      <c r="DZ137" s="128"/>
      <c r="EA137" s="128"/>
      <c r="EB137" s="128"/>
      <c r="EC137" s="128"/>
      <c r="ED137" s="128"/>
      <c r="EE137" s="128"/>
      <c r="EF137" s="128"/>
      <c r="EG137" s="128"/>
      <c r="EH137" s="128"/>
      <c r="EI137" s="128"/>
      <c r="EJ137" s="128"/>
      <c r="EK137" s="128"/>
      <c r="EL137" s="128"/>
      <c r="EM137" s="128"/>
      <c r="EN137" s="128"/>
      <c r="EO137" s="128"/>
      <c r="EP137" s="128"/>
      <c r="EQ137" s="128"/>
      <c r="ER137" s="128"/>
      <c r="ES137" s="128"/>
      <c r="ET137" s="128"/>
      <c r="EU137" s="128"/>
      <c r="EV137" s="128"/>
      <c r="EW137" s="128"/>
      <c r="EX137" s="128"/>
      <c r="EY137" s="128"/>
      <c r="EZ137" s="128"/>
      <c r="FA137" s="128"/>
      <c r="FB137" s="128"/>
      <c r="FC137" s="128"/>
      <c r="FD137" s="128"/>
      <c r="FE137" s="128"/>
      <c r="FF137" s="128"/>
      <c r="FG137" s="128"/>
      <c r="FH137" s="128"/>
      <c r="FI137" s="128"/>
      <c r="FJ137" s="128"/>
      <c r="FK137" s="128"/>
      <c r="FL137" s="128"/>
      <c r="FM137" s="128"/>
      <c r="FN137" s="128"/>
      <c r="FO137" s="128"/>
      <c r="FP137" s="128"/>
      <c r="FQ137" s="128"/>
      <c r="FR137" s="128"/>
      <c r="FS137" s="128"/>
      <c r="FT137" s="128"/>
      <c r="FU137" s="128"/>
      <c r="FV137" s="128"/>
      <c r="FW137" s="128"/>
      <c r="FX137" s="128"/>
      <c r="FY137" s="128"/>
      <c r="FZ137" s="128"/>
      <c r="GA137" s="128"/>
      <c r="GB137" s="128"/>
      <c r="GC137" s="128"/>
      <c r="GD137" s="128"/>
      <c r="GE137" s="128"/>
      <c r="GF137" s="128"/>
      <c r="GG137" s="128"/>
      <c r="GH137" s="128"/>
      <c r="GI137" s="128"/>
      <c r="GJ137" s="128"/>
      <c r="GK137" s="128"/>
      <c r="GL137" s="128"/>
      <c r="GM137" s="128"/>
      <c r="GN137" s="128"/>
      <c r="GO137" s="128"/>
      <c r="GP137" s="128"/>
      <c r="GQ137" s="128"/>
      <c r="GR137" s="128"/>
      <c r="GS137" s="128"/>
      <c r="GT137" s="128"/>
      <c r="GU137" s="128"/>
      <c r="GV137" s="128"/>
      <c r="GW137" s="128"/>
      <c r="GX137" s="128"/>
      <c r="GY137" s="128"/>
      <c r="GZ137" s="128"/>
      <c r="HA137" s="128"/>
      <c r="HB137" s="128"/>
      <c r="HC137" s="128"/>
      <c r="HD137" s="128"/>
      <c r="HE137" s="128"/>
      <c r="HF137" s="128"/>
      <c r="HG137" s="128"/>
      <c r="HH137" s="128"/>
      <c r="HI137" s="128"/>
      <c r="HJ137" s="128"/>
      <c r="HK137" s="128"/>
      <c r="HL137" s="128"/>
      <c r="HM137" s="128"/>
      <c r="HN137" s="128"/>
      <c r="HO137" s="128"/>
      <c r="HP137" s="128"/>
      <c r="HQ137" s="128"/>
      <c r="HR137" s="128"/>
      <c r="HS137" s="128"/>
      <c r="HT137" s="128"/>
      <c r="HU137" s="128"/>
      <c r="HV137" s="128"/>
      <c r="HW137" s="128"/>
      <c r="HX137" s="128"/>
      <c r="HY137" s="128"/>
      <c r="HZ137" s="128"/>
      <c r="IA137" s="128"/>
      <c r="IB137" s="128"/>
    </row>
    <row r="138" spans="1:236" s="5" customFormat="1" x14ac:dyDescent="0.25">
      <c r="A138" s="89"/>
      <c r="B138" s="90"/>
      <c r="C138" s="90"/>
      <c r="D138" s="90"/>
      <c r="E138" s="91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  <c r="U138" s="127"/>
      <c r="V138" s="127"/>
      <c r="W138" s="127"/>
      <c r="X138" s="127"/>
      <c r="Y138" s="127"/>
      <c r="Z138" s="127"/>
      <c r="AA138" s="127"/>
      <c r="AB138" s="127"/>
      <c r="AC138" s="127"/>
      <c r="AD138" s="127"/>
      <c r="AE138" s="127"/>
      <c r="AF138" s="127"/>
      <c r="AG138" s="127"/>
      <c r="AH138" s="127"/>
      <c r="AI138" s="127"/>
      <c r="AJ138" s="127"/>
      <c r="AK138" s="127"/>
      <c r="AL138" s="127"/>
      <c r="AM138" s="127"/>
      <c r="AN138" s="127"/>
      <c r="AO138" s="127"/>
      <c r="AP138" s="127"/>
      <c r="AQ138" s="127"/>
      <c r="AR138" s="127"/>
      <c r="AS138" s="127"/>
      <c r="AT138" s="127"/>
      <c r="AU138" s="127"/>
      <c r="AV138" s="127"/>
      <c r="AW138" s="127"/>
      <c r="AX138" s="127"/>
      <c r="AY138" s="127"/>
      <c r="AZ138" s="127"/>
      <c r="BA138" s="127"/>
      <c r="BB138" s="127"/>
      <c r="BC138" s="127"/>
      <c r="BD138" s="127"/>
      <c r="BE138" s="127"/>
      <c r="BF138" s="127"/>
      <c r="BG138" s="127"/>
      <c r="BH138" s="127"/>
      <c r="BI138" s="127"/>
      <c r="BJ138" s="127"/>
      <c r="BK138" s="127"/>
      <c r="BL138" s="127"/>
      <c r="BM138" s="127"/>
      <c r="BN138" s="127"/>
      <c r="BO138" s="127"/>
      <c r="BP138" s="127"/>
      <c r="BQ138" s="127"/>
      <c r="BR138" s="127"/>
      <c r="BS138" s="127"/>
      <c r="BT138" s="127"/>
      <c r="BU138" s="127"/>
      <c r="BV138" s="127"/>
      <c r="BW138" s="127"/>
      <c r="BX138" s="127"/>
      <c r="BY138" s="127"/>
      <c r="BZ138" s="127"/>
      <c r="CA138" s="127"/>
      <c r="CB138" s="127"/>
      <c r="CC138" s="127"/>
      <c r="CD138" s="127"/>
      <c r="CE138" s="127"/>
      <c r="CF138" s="127"/>
      <c r="CG138" s="127"/>
      <c r="CH138" s="127"/>
      <c r="CI138" s="127"/>
      <c r="CJ138" s="127"/>
      <c r="CK138" s="127"/>
      <c r="CL138" s="127"/>
      <c r="CM138" s="127"/>
      <c r="CN138" s="127"/>
      <c r="CO138" s="127"/>
      <c r="CP138" s="127"/>
      <c r="CQ138" s="127"/>
      <c r="CR138" s="127"/>
      <c r="CS138" s="127"/>
      <c r="CT138" s="127"/>
      <c r="CU138" s="127"/>
      <c r="CV138" s="127"/>
      <c r="CW138" s="127"/>
      <c r="CX138" s="127"/>
      <c r="CY138" s="127"/>
      <c r="CZ138" s="127"/>
      <c r="DA138" s="127"/>
      <c r="DB138" s="127"/>
      <c r="DC138" s="127"/>
      <c r="DD138" s="127"/>
      <c r="DE138" s="127"/>
      <c r="DF138" s="127"/>
      <c r="DG138" s="127"/>
      <c r="DH138" s="127"/>
      <c r="DI138" s="127"/>
      <c r="DJ138" s="127"/>
      <c r="DK138" s="127"/>
      <c r="DL138" s="127"/>
      <c r="DM138" s="127"/>
      <c r="DN138" s="127"/>
      <c r="DO138" s="127"/>
      <c r="DP138" s="127"/>
      <c r="DQ138" s="127"/>
      <c r="DR138" s="127"/>
      <c r="DS138" s="127"/>
      <c r="DT138" s="127"/>
      <c r="DU138" s="127"/>
      <c r="DV138" s="127"/>
      <c r="DW138" s="127"/>
      <c r="DX138" s="127"/>
      <c r="DY138" s="127"/>
      <c r="DZ138" s="127"/>
      <c r="EA138" s="127"/>
      <c r="EB138" s="127"/>
      <c r="EC138" s="127"/>
      <c r="ED138" s="127"/>
      <c r="EE138" s="127"/>
      <c r="EF138" s="127"/>
      <c r="EG138" s="127"/>
      <c r="EH138" s="127"/>
      <c r="EI138" s="127"/>
      <c r="EJ138" s="127"/>
      <c r="EK138" s="127"/>
      <c r="EL138" s="127"/>
      <c r="EM138" s="127"/>
      <c r="EN138" s="127"/>
      <c r="EO138" s="127"/>
      <c r="EP138" s="127"/>
      <c r="EQ138" s="127"/>
      <c r="ER138" s="127"/>
      <c r="ES138" s="127"/>
      <c r="ET138" s="127"/>
      <c r="EU138" s="127"/>
      <c r="EV138" s="127"/>
      <c r="EW138" s="127"/>
      <c r="EX138" s="127"/>
      <c r="EY138" s="127"/>
      <c r="EZ138" s="127"/>
      <c r="FA138" s="127"/>
      <c r="FB138" s="127"/>
      <c r="FC138" s="127"/>
      <c r="FD138" s="127"/>
      <c r="FE138" s="127"/>
      <c r="FF138" s="127"/>
      <c r="FG138" s="127"/>
      <c r="FH138" s="127"/>
      <c r="FI138" s="127"/>
      <c r="FJ138" s="127"/>
      <c r="FK138" s="127"/>
      <c r="FL138" s="127"/>
      <c r="FM138" s="127"/>
      <c r="FN138" s="127"/>
      <c r="FO138" s="127"/>
      <c r="FP138" s="127"/>
      <c r="FQ138" s="127"/>
      <c r="FR138" s="127"/>
      <c r="FS138" s="127"/>
      <c r="FT138" s="127"/>
      <c r="FU138" s="127"/>
      <c r="FV138" s="127"/>
      <c r="FW138" s="127"/>
      <c r="FX138" s="127"/>
      <c r="FY138" s="127"/>
      <c r="FZ138" s="127"/>
      <c r="GA138" s="127"/>
      <c r="GB138" s="127"/>
      <c r="GC138" s="127"/>
      <c r="GD138" s="127"/>
      <c r="GE138" s="127"/>
      <c r="GF138" s="127"/>
      <c r="GG138" s="127"/>
      <c r="GH138" s="127"/>
      <c r="GI138" s="127"/>
      <c r="GJ138" s="127"/>
      <c r="GK138" s="127"/>
      <c r="GL138" s="127"/>
      <c r="GM138" s="127"/>
      <c r="GN138" s="127"/>
      <c r="GO138" s="127"/>
      <c r="GP138" s="127"/>
      <c r="GQ138" s="127"/>
      <c r="GR138" s="127"/>
      <c r="GS138" s="127"/>
      <c r="GT138" s="127"/>
      <c r="GU138" s="127"/>
      <c r="GV138" s="127"/>
      <c r="GW138" s="127"/>
      <c r="GX138" s="127"/>
      <c r="GY138" s="127"/>
      <c r="GZ138" s="127"/>
      <c r="HA138" s="127"/>
      <c r="HB138" s="127"/>
      <c r="HC138" s="127"/>
      <c r="HD138" s="127"/>
      <c r="HE138" s="127"/>
      <c r="HF138" s="127"/>
      <c r="HG138" s="127"/>
      <c r="HH138" s="127"/>
      <c r="HI138" s="127"/>
      <c r="HJ138" s="127"/>
      <c r="HK138" s="127"/>
      <c r="HL138" s="127"/>
      <c r="HM138" s="127"/>
      <c r="HN138" s="127"/>
      <c r="HO138" s="127"/>
      <c r="HP138" s="127"/>
      <c r="HQ138" s="127"/>
      <c r="HR138" s="127"/>
      <c r="HS138" s="127"/>
      <c r="HT138" s="127"/>
      <c r="HU138" s="127"/>
      <c r="HV138" s="127"/>
      <c r="HW138" s="127"/>
      <c r="HX138" s="127"/>
      <c r="HY138" s="127"/>
      <c r="HZ138" s="127"/>
      <c r="IA138" s="127"/>
      <c r="IB138" s="127"/>
    </row>
    <row r="139" spans="1:236" s="5" customFormat="1" ht="16.5" customHeight="1" x14ac:dyDescent="0.25">
      <c r="A139" s="98" t="s">
        <v>418</v>
      </c>
      <c r="B139" s="99"/>
      <c r="C139" s="99"/>
      <c r="D139" s="99"/>
      <c r="E139" s="100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127"/>
      <c r="U139" s="127"/>
      <c r="V139" s="127"/>
      <c r="W139" s="127"/>
      <c r="X139" s="127"/>
      <c r="Y139" s="127"/>
      <c r="Z139" s="127"/>
      <c r="AA139" s="127"/>
      <c r="AB139" s="127"/>
      <c r="AC139" s="127"/>
      <c r="AD139" s="127"/>
      <c r="AE139" s="127"/>
      <c r="AF139" s="127"/>
      <c r="AG139" s="127"/>
      <c r="AH139" s="127"/>
      <c r="AI139" s="127"/>
      <c r="AJ139" s="127"/>
      <c r="AK139" s="127"/>
      <c r="AL139" s="127"/>
      <c r="AM139" s="127"/>
      <c r="AN139" s="127"/>
      <c r="AO139" s="127"/>
      <c r="AP139" s="127"/>
      <c r="AQ139" s="127"/>
      <c r="AR139" s="127"/>
      <c r="AS139" s="127"/>
      <c r="AT139" s="127"/>
      <c r="AU139" s="127"/>
      <c r="AV139" s="127"/>
      <c r="AW139" s="127"/>
      <c r="AX139" s="127"/>
      <c r="AY139" s="127"/>
      <c r="AZ139" s="127"/>
      <c r="BA139" s="127"/>
      <c r="BB139" s="127"/>
      <c r="BC139" s="127"/>
      <c r="BD139" s="127"/>
      <c r="BE139" s="127"/>
      <c r="BF139" s="127"/>
      <c r="BG139" s="127"/>
      <c r="BH139" s="127"/>
      <c r="BI139" s="127"/>
      <c r="BJ139" s="127"/>
      <c r="BK139" s="127"/>
      <c r="BL139" s="127"/>
      <c r="BM139" s="127"/>
      <c r="BN139" s="127"/>
      <c r="BO139" s="127"/>
      <c r="BP139" s="127"/>
      <c r="BQ139" s="127"/>
      <c r="BR139" s="127"/>
      <c r="BS139" s="127"/>
      <c r="BT139" s="127"/>
      <c r="BU139" s="127"/>
      <c r="BV139" s="127"/>
      <c r="BW139" s="127"/>
      <c r="BX139" s="127"/>
      <c r="BY139" s="127"/>
      <c r="BZ139" s="127"/>
      <c r="CA139" s="127"/>
      <c r="CB139" s="127"/>
      <c r="CC139" s="127"/>
      <c r="CD139" s="127"/>
      <c r="CE139" s="127"/>
      <c r="CF139" s="127"/>
      <c r="CG139" s="127"/>
      <c r="CH139" s="127"/>
      <c r="CI139" s="127"/>
      <c r="CJ139" s="127"/>
      <c r="CK139" s="127"/>
      <c r="CL139" s="127"/>
      <c r="CM139" s="127"/>
      <c r="CN139" s="127"/>
      <c r="CO139" s="127"/>
      <c r="CP139" s="127"/>
      <c r="CQ139" s="127"/>
      <c r="CR139" s="127"/>
      <c r="CS139" s="127"/>
      <c r="CT139" s="127"/>
      <c r="CU139" s="127"/>
      <c r="CV139" s="127"/>
      <c r="CW139" s="127"/>
      <c r="CX139" s="127"/>
      <c r="CY139" s="127"/>
      <c r="CZ139" s="127"/>
      <c r="DA139" s="127"/>
      <c r="DB139" s="127"/>
      <c r="DC139" s="127"/>
      <c r="DD139" s="127"/>
      <c r="DE139" s="127"/>
      <c r="DF139" s="127"/>
      <c r="DG139" s="127"/>
      <c r="DH139" s="127"/>
      <c r="DI139" s="127"/>
      <c r="DJ139" s="127"/>
      <c r="DK139" s="127"/>
      <c r="DL139" s="127"/>
      <c r="DM139" s="127"/>
      <c r="DN139" s="127"/>
      <c r="DO139" s="127"/>
      <c r="DP139" s="127"/>
      <c r="DQ139" s="127"/>
      <c r="DR139" s="127"/>
      <c r="DS139" s="127"/>
      <c r="DT139" s="127"/>
      <c r="DU139" s="127"/>
      <c r="DV139" s="127"/>
      <c r="DW139" s="127"/>
      <c r="DX139" s="127"/>
      <c r="DY139" s="127"/>
      <c r="DZ139" s="127"/>
      <c r="EA139" s="127"/>
      <c r="EB139" s="127"/>
      <c r="EC139" s="127"/>
      <c r="ED139" s="127"/>
      <c r="EE139" s="127"/>
      <c r="EF139" s="127"/>
      <c r="EG139" s="127"/>
      <c r="EH139" s="127"/>
      <c r="EI139" s="127"/>
      <c r="EJ139" s="127"/>
      <c r="EK139" s="127"/>
      <c r="EL139" s="127"/>
      <c r="EM139" s="127"/>
      <c r="EN139" s="127"/>
      <c r="EO139" s="127"/>
      <c r="EP139" s="127"/>
      <c r="EQ139" s="127"/>
      <c r="ER139" s="127"/>
      <c r="ES139" s="127"/>
      <c r="ET139" s="127"/>
      <c r="EU139" s="127"/>
      <c r="EV139" s="127"/>
      <c r="EW139" s="127"/>
      <c r="EX139" s="127"/>
      <c r="EY139" s="127"/>
      <c r="EZ139" s="127"/>
      <c r="FA139" s="127"/>
      <c r="FB139" s="127"/>
      <c r="FC139" s="127"/>
      <c r="FD139" s="127"/>
      <c r="FE139" s="127"/>
      <c r="FF139" s="127"/>
      <c r="FG139" s="127"/>
      <c r="FH139" s="127"/>
      <c r="FI139" s="127"/>
      <c r="FJ139" s="127"/>
      <c r="FK139" s="127"/>
      <c r="FL139" s="127"/>
      <c r="FM139" s="127"/>
      <c r="FN139" s="127"/>
      <c r="FO139" s="127"/>
      <c r="FP139" s="127"/>
      <c r="FQ139" s="127"/>
      <c r="FR139" s="127"/>
      <c r="FS139" s="127"/>
      <c r="FT139" s="127"/>
      <c r="FU139" s="127"/>
      <c r="FV139" s="127"/>
      <c r="FW139" s="127"/>
      <c r="FX139" s="127"/>
      <c r="FY139" s="127"/>
      <c r="FZ139" s="127"/>
      <c r="GA139" s="127"/>
      <c r="GB139" s="127"/>
      <c r="GC139" s="127"/>
      <c r="GD139" s="127"/>
      <c r="GE139" s="127"/>
      <c r="GF139" s="127"/>
      <c r="GG139" s="127"/>
      <c r="GH139" s="127"/>
      <c r="GI139" s="127"/>
      <c r="GJ139" s="127"/>
      <c r="GK139" s="127"/>
      <c r="GL139" s="127"/>
      <c r="GM139" s="127"/>
      <c r="GN139" s="127"/>
      <c r="GO139" s="127"/>
      <c r="GP139" s="127"/>
      <c r="GQ139" s="127"/>
      <c r="GR139" s="127"/>
      <c r="GS139" s="127"/>
      <c r="GT139" s="127"/>
      <c r="GU139" s="127"/>
      <c r="GV139" s="127"/>
      <c r="GW139" s="127"/>
      <c r="GX139" s="127"/>
      <c r="GY139" s="127"/>
      <c r="GZ139" s="127"/>
      <c r="HA139" s="127"/>
      <c r="HB139" s="127"/>
      <c r="HC139" s="127"/>
      <c r="HD139" s="127"/>
      <c r="HE139" s="127"/>
      <c r="HF139" s="127"/>
      <c r="HG139" s="127"/>
      <c r="HH139" s="127"/>
      <c r="HI139" s="127"/>
      <c r="HJ139" s="127"/>
      <c r="HK139" s="127"/>
      <c r="HL139" s="127"/>
      <c r="HM139" s="127"/>
      <c r="HN139" s="127"/>
      <c r="HO139" s="127"/>
      <c r="HP139" s="127"/>
      <c r="HQ139" s="127"/>
      <c r="HR139" s="127"/>
      <c r="HS139" s="127"/>
      <c r="HT139" s="127"/>
      <c r="HU139" s="127"/>
      <c r="HV139" s="127"/>
      <c r="HW139" s="127"/>
      <c r="HX139" s="127"/>
      <c r="HY139" s="127"/>
      <c r="HZ139" s="127"/>
      <c r="IA139" s="127"/>
      <c r="IB139" s="127"/>
    </row>
    <row r="140" spans="1:236" s="5" customFormat="1" ht="16.5" customHeight="1" x14ac:dyDescent="0.25">
      <c r="A140" s="95" t="s">
        <v>9</v>
      </c>
      <c r="B140" s="96"/>
      <c r="C140" s="96"/>
      <c r="D140" s="96"/>
      <c r="E140" s="97"/>
    </row>
    <row r="141" spans="1:236" s="5" customFormat="1" ht="15" customHeight="1" x14ac:dyDescent="0.25">
      <c r="A141" s="80" t="s">
        <v>35</v>
      </c>
      <c r="B141" s="81"/>
      <c r="C141" s="81"/>
      <c r="D141" s="81"/>
      <c r="E141" s="82"/>
    </row>
    <row r="142" spans="1:236" s="5" customFormat="1" ht="36" customHeight="1" x14ac:dyDescent="0.25">
      <c r="A142" s="4">
        <v>1</v>
      </c>
      <c r="B142" s="76" t="s">
        <v>487</v>
      </c>
      <c r="C142" s="76"/>
      <c r="D142" s="76"/>
      <c r="E142" s="27">
        <f>2585650-2236859</f>
        <v>348791</v>
      </c>
    </row>
    <row r="143" spans="1:236" s="5" customFormat="1" ht="45.75" customHeight="1" x14ac:dyDescent="0.25">
      <c r="A143" s="4">
        <v>2</v>
      </c>
      <c r="B143" s="76" t="s">
        <v>484</v>
      </c>
      <c r="C143" s="76"/>
      <c r="D143" s="76"/>
      <c r="E143" s="27">
        <f>15502051-13008204</f>
        <v>2493847</v>
      </c>
    </row>
    <row r="144" spans="1:236" s="5" customFormat="1" ht="48" customHeight="1" x14ac:dyDescent="0.25">
      <c r="A144" s="4">
        <v>3</v>
      </c>
      <c r="B144" s="76" t="s">
        <v>438</v>
      </c>
      <c r="C144" s="76"/>
      <c r="D144" s="76"/>
      <c r="E144" s="27">
        <v>2559200</v>
      </c>
    </row>
    <row r="145" spans="1:5" s="5" customFormat="1" ht="34.5" customHeight="1" x14ac:dyDescent="0.25">
      <c r="A145" s="4">
        <v>4</v>
      </c>
      <c r="B145" s="76" t="s">
        <v>327</v>
      </c>
      <c r="C145" s="76"/>
      <c r="D145" s="76"/>
      <c r="E145" s="27">
        <v>2150396</v>
      </c>
    </row>
    <row r="146" spans="1:5" s="5" customFormat="1" ht="35.25" customHeight="1" x14ac:dyDescent="0.25">
      <c r="A146" s="4">
        <v>5</v>
      </c>
      <c r="B146" s="76" t="s">
        <v>328</v>
      </c>
      <c r="C146" s="76"/>
      <c r="D146" s="76"/>
      <c r="E146" s="27">
        <v>1973994</v>
      </c>
    </row>
    <row r="147" spans="1:5" s="5" customFormat="1" ht="46.5" customHeight="1" x14ac:dyDescent="0.25">
      <c r="A147" s="4">
        <v>6</v>
      </c>
      <c r="B147" s="76" t="s">
        <v>366</v>
      </c>
      <c r="C147" s="76"/>
      <c r="D147" s="76"/>
      <c r="E147" s="27">
        <v>1595152</v>
      </c>
    </row>
    <row r="148" spans="1:5" s="5" customFormat="1" ht="30.75" customHeight="1" x14ac:dyDescent="0.25">
      <c r="A148" s="4">
        <v>7</v>
      </c>
      <c r="B148" s="76" t="s">
        <v>370</v>
      </c>
      <c r="C148" s="76"/>
      <c r="D148" s="76"/>
      <c r="E148" s="27">
        <v>694000</v>
      </c>
    </row>
    <row r="149" spans="1:5" s="5" customFormat="1" ht="33" customHeight="1" x14ac:dyDescent="0.25">
      <c r="A149" s="4">
        <v>8</v>
      </c>
      <c r="B149" s="76" t="s">
        <v>329</v>
      </c>
      <c r="C149" s="76"/>
      <c r="D149" s="76"/>
      <c r="E149" s="27">
        <v>183845</v>
      </c>
    </row>
    <row r="150" spans="1:5" s="5" customFormat="1" ht="30" customHeight="1" x14ac:dyDescent="0.25">
      <c r="A150" s="4">
        <v>9</v>
      </c>
      <c r="B150" s="76" t="s">
        <v>381</v>
      </c>
      <c r="C150" s="76"/>
      <c r="D150" s="76"/>
      <c r="E150" s="27">
        <v>1613534</v>
      </c>
    </row>
    <row r="151" spans="1:5" s="5" customFormat="1" ht="30.75" customHeight="1" x14ac:dyDescent="0.25">
      <c r="A151" s="4">
        <v>10</v>
      </c>
      <c r="B151" s="76" t="s">
        <v>330</v>
      </c>
      <c r="C151" s="76"/>
      <c r="D151" s="76"/>
      <c r="E151" s="27">
        <v>273023</v>
      </c>
    </row>
    <row r="152" spans="1:5" s="5" customFormat="1" ht="31.5" customHeight="1" x14ac:dyDescent="0.25">
      <c r="A152" s="4">
        <v>11</v>
      </c>
      <c r="B152" s="76" t="s">
        <v>382</v>
      </c>
      <c r="C152" s="76"/>
      <c r="D152" s="76"/>
      <c r="E152" s="27">
        <v>900172</v>
      </c>
    </row>
    <row r="153" spans="1:5" s="5" customFormat="1" ht="44.25" customHeight="1" x14ac:dyDescent="0.25">
      <c r="A153" s="4">
        <v>12</v>
      </c>
      <c r="B153" s="76" t="s">
        <v>409</v>
      </c>
      <c r="C153" s="76"/>
      <c r="D153" s="76"/>
      <c r="E153" s="27">
        <v>3366225</v>
      </c>
    </row>
    <row r="154" spans="1:5" s="5" customFormat="1" ht="34.5" customHeight="1" x14ac:dyDescent="0.25">
      <c r="A154" s="4">
        <v>13</v>
      </c>
      <c r="B154" s="76" t="s">
        <v>362</v>
      </c>
      <c r="C154" s="76"/>
      <c r="D154" s="76"/>
      <c r="E154" s="27">
        <v>281103</v>
      </c>
    </row>
    <row r="155" spans="1:5" s="5" customFormat="1" ht="33" customHeight="1" x14ac:dyDescent="0.25">
      <c r="A155" s="4">
        <v>14</v>
      </c>
      <c r="B155" s="76" t="s">
        <v>383</v>
      </c>
      <c r="C155" s="76"/>
      <c r="D155" s="76"/>
      <c r="E155" s="27">
        <v>519471</v>
      </c>
    </row>
    <row r="156" spans="1:5" s="5" customFormat="1" ht="24.6" customHeight="1" x14ac:dyDescent="0.25">
      <c r="A156" s="4">
        <v>15</v>
      </c>
      <c r="B156" s="76" t="s">
        <v>490</v>
      </c>
      <c r="C156" s="76"/>
      <c r="D156" s="76"/>
      <c r="E156" s="27">
        <f>814026+347497</f>
        <v>1161523</v>
      </c>
    </row>
    <row r="157" spans="1:5" s="5" customFormat="1" ht="50.25" customHeight="1" x14ac:dyDescent="0.25">
      <c r="A157" s="4">
        <v>16</v>
      </c>
      <c r="B157" s="61" t="s">
        <v>452</v>
      </c>
      <c r="C157" s="62"/>
      <c r="D157" s="63"/>
      <c r="E157" s="27">
        <f>341473+373528</f>
        <v>715001</v>
      </c>
    </row>
    <row r="158" spans="1:5" s="5" customFormat="1" ht="32.25" customHeight="1" x14ac:dyDescent="0.25">
      <c r="A158" s="4">
        <v>17</v>
      </c>
      <c r="B158" s="61" t="s">
        <v>410</v>
      </c>
      <c r="C158" s="62"/>
      <c r="D158" s="63"/>
      <c r="E158" s="27">
        <v>100018</v>
      </c>
    </row>
    <row r="159" spans="1:5" s="5" customFormat="1" ht="33" customHeight="1" x14ac:dyDescent="0.25">
      <c r="A159" s="4">
        <v>18</v>
      </c>
      <c r="B159" s="61" t="s">
        <v>411</v>
      </c>
      <c r="C159" s="62"/>
      <c r="D159" s="63"/>
      <c r="E159" s="27">
        <v>299999</v>
      </c>
    </row>
    <row r="160" spans="1:5" s="5" customFormat="1" ht="51" customHeight="1" x14ac:dyDescent="0.25">
      <c r="A160" s="4">
        <v>19</v>
      </c>
      <c r="B160" s="61" t="s">
        <v>413</v>
      </c>
      <c r="C160" s="62"/>
      <c r="D160" s="63"/>
      <c r="E160" s="27">
        <v>60926</v>
      </c>
    </row>
    <row r="161" spans="1:5" s="5" customFormat="1" ht="39.75" customHeight="1" x14ac:dyDescent="0.25">
      <c r="A161" s="4">
        <v>20</v>
      </c>
      <c r="B161" s="61" t="s">
        <v>439</v>
      </c>
      <c r="C161" s="62"/>
      <c r="D161" s="63"/>
      <c r="E161" s="27">
        <v>240074</v>
      </c>
    </row>
    <row r="162" spans="1:5" s="5" customFormat="1" ht="48" customHeight="1" x14ac:dyDescent="0.25">
      <c r="A162" s="4">
        <v>21</v>
      </c>
      <c r="B162" s="61" t="s">
        <v>440</v>
      </c>
      <c r="C162" s="62"/>
      <c r="D162" s="63"/>
      <c r="E162" s="27">
        <v>54448</v>
      </c>
    </row>
    <row r="163" spans="1:5" s="5" customFormat="1" ht="32.25" customHeight="1" x14ac:dyDescent="0.25">
      <c r="A163" s="4">
        <v>22</v>
      </c>
      <c r="B163" s="61" t="s">
        <v>412</v>
      </c>
      <c r="C163" s="62"/>
      <c r="D163" s="63"/>
      <c r="E163" s="27">
        <v>34795</v>
      </c>
    </row>
    <row r="164" spans="1:5" s="5" customFormat="1" ht="54.75" customHeight="1" x14ac:dyDescent="0.25">
      <c r="A164" s="4">
        <v>23</v>
      </c>
      <c r="B164" s="61" t="s">
        <v>441</v>
      </c>
      <c r="C164" s="62"/>
      <c r="D164" s="63"/>
      <c r="E164" s="27">
        <v>359969</v>
      </c>
    </row>
    <row r="165" spans="1:5" s="5" customFormat="1" ht="33" customHeight="1" x14ac:dyDescent="0.25">
      <c r="A165" s="4">
        <v>24</v>
      </c>
      <c r="B165" s="61" t="s">
        <v>491</v>
      </c>
      <c r="C165" s="62"/>
      <c r="D165" s="63"/>
      <c r="E165" s="27">
        <f>0+1700000</f>
        <v>1700000</v>
      </c>
    </row>
    <row r="166" spans="1:5" s="5" customFormat="1" x14ac:dyDescent="0.25">
      <c r="A166" s="4"/>
      <c r="B166" s="77" t="s">
        <v>25</v>
      </c>
      <c r="C166" s="77"/>
      <c r="D166" s="77"/>
      <c r="E166" s="28">
        <f>SUM(E142:E165)</f>
        <v>23679506</v>
      </c>
    </row>
    <row r="167" spans="1:5" s="5" customFormat="1" ht="15" customHeight="1" x14ac:dyDescent="0.25">
      <c r="A167" s="80" t="s">
        <v>10</v>
      </c>
      <c r="B167" s="81"/>
      <c r="C167" s="81"/>
      <c r="D167" s="81"/>
      <c r="E167" s="82"/>
    </row>
    <row r="168" spans="1:5" s="5" customFormat="1" ht="32.25" customHeight="1" x14ac:dyDescent="0.25">
      <c r="A168" s="4">
        <v>1</v>
      </c>
      <c r="B168" s="76" t="s">
        <v>367</v>
      </c>
      <c r="C168" s="76"/>
      <c r="D168" s="76"/>
      <c r="E168" s="27">
        <f>2000000-184583</f>
        <v>1815417</v>
      </c>
    </row>
    <row r="169" spans="1:5" s="5" customFormat="1" x14ac:dyDescent="0.25">
      <c r="A169" s="4"/>
      <c r="B169" s="77" t="s">
        <v>25</v>
      </c>
      <c r="C169" s="77"/>
      <c r="D169" s="77"/>
      <c r="E169" s="28">
        <f>SUM(E168)</f>
        <v>1815417</v>
      </c>
    </row>
    <row r="170" spans="1:5" s="5" customFormat="1" ht="15" customHeight="1" x14ac:dyDescent="0.25">
      <c r="A170" s="80" t="s">
        <v>50</v>
      </c>
      <c r="B170" s="81"/>
      <c r="C170" s="81"/>
      <c r="D170" s="81"/>
      <c r="E170" s="82"/>
    </row>
    <row r="171" spans="1:5" s="5" customFormat="1" ht="31.5" customHeight="1" x14ac:dyDescent="0.25">
      <c r="A171" s="4">
        <v>2</v>
      </c>
      <c r="B171" s="76" t="s">
        <v>384</v>
      </c>
      <c r="C171" s="76"/>
      <c r="D171" s="76"/>
      <c r="E171" s="27">
        <v>1500000</v>
      </c>
    </row>
    <row r="172" spans="1:5" s="5" customFormat="1" x14ac:dyDescent="0.25">
      <c r="A172" s="4"/>
      <c r="B172" s="77" t="s">
        <v>25</v>
      </c>
      <c r="C172" s="77"/>
      <c r="D172" s="77"/>
      <c r="E172" s="28">
        <f>SUM(E171)</f>
        <v>1500000</v>
      </c>
    </row>
    <row r="173" spans="1:5" s="5" customFormat="1" ht="15" customHeight="1" x14ac:dyDescent="0.25">
      <c r="A173" s="80" t="s">
        <v>11</v>
      </c>
      <c r="B173" s="81"/>
      <c r="C173" s="81"/>
      <c r="D173" s="81"/>
      <c r="E173" s="82"/>
    </row>
    <row r="174" spans="1:5" s="5" customFormat="1" ht="29.25" customHeight="1" x14ac:dyDescent="0.25">
      <c r="A174" s="4">
        <v>1</v>
      </c>
      <c r="B174" s="105" t="s">
        <v>363</v>
      </c>
      <c r="C174" s="105"/>
      <c r="D174" s="105"/>
      <c r="E174" s="27">
        <f>5000000-4650000</f>
        <v>350000</v>
      </c>
    </row>
    <row r="175" spans="1:5" s="5" customFormat="1" ht="19.5" customHeight="1" x14ac:dyDescent="0.25">
      <c r="A175" s="4">
        <v>2</v>
      </c>
      <c r="B175" s="105" t="s">
        <v>372</v>
      </c>
      <c r="C175" s="105"/>
      <c r="D175" s="105"/>
      <c r="E175" s="27">
        <v>350000</v>
      </c>
    </row>
    <row r="176" spans="1:5" s="5" customFormat="1" x14ac:dyDescent="0.25">
      <c r="A176" s="4">
        <v>3</v>
      </c>
      <c r="B176" s="105" t="s">
        <v>464</v>
      </c>
      <c r="C176" s="105"/>
      <c r="D176" s="105"/>
      <c r="E176" s="27">
        <f>5000000+3884397</f>
        <v>8884397</v>
      </c>
    </row>
    <row r="177" spans="1:5" s="5" customFormat="1" x14ac:dyDescent="0.25">
      <c r="A177" s="4"/>
      <c r="B177" s="77" t="s">
        <v>25</v>
      </c>
      <c r="C177" s="77"/>
      <c r="D177" s="77"/>
      <c r="E177" s="28">
        <f>SUM(E174:E176)</f>
        <v>9584397</v>
      </c>
    </row>
    <row r="178" spans="1:5" s="5" customFormat="1" ht="15" customHeight="1" x14ac:dyDescent="0.25">
      <c r="A178" s="80" t="s">
        <v>26</v>
      </c>
      <c r="B178" s="81"/>
      <c r="C178" s="81"/>
      <c r="D178" s="81"/>
      <c r="E178" s="82"/>
    </row>
    <row r="179" spans="1:5" s="5" customFormat="1" x14ac:dyDescent="0.25">
      <c r="A179" s="4">
        <v>1</v>
      </c>
      <c r="B179" s="76" t="s">
        <v>331</v>
      </c>
      <c r="C179" s="76"/>
      <c r="D179" s="76"/>
      <c r="E179" s="27">
        <v>2123500</v>
      </c>
    </row>
    <row r="180" spans="1:5" s="5" customFormat="1" x14ac:dyDescent="0.25">
      <c r="A180" s="4">
        <v>2</v>
      </c>
      <c r="B180" s="76" t="s">
        <v>442</v>
      </c>
      <c r="C180" s="76"/>
      <c r="D180" s="76"/>
      <c r="E180" s="27">
        <v>1000000</v>
      </c>
    </row>
    <row r="181" spans="1:5" s="5" customFormat="1" ht="30" customHeight="1" x14ac:dyDescent="0.25">
      <c r="A181" s="4">
        <v>3</v>
      </c>
      <c r="B181" s="61" t="s">
        <v>443</v>
      </c>
      <c r="C181" s="62"/>
      <c r="D181" s="63"/>
      <c r="E181" s="27">
        <v>77422</v>
      </c>
    </row>
    <row r="182" spans="1:5" s="5" customFormat="1" x14ac:dyDescent="0.25">
      <c r="A182" s="4"/>
      <c r="B182" s="77" t="s">
        <v>25</v>
      </c>
      <c r="C182" s="77"/>
      <c r="D182" s="77"/>
      <c r="E182" s="28">
        <f>SUM(E179:E181)</f>
        <v>3200922</v>
      </c>
    </row>
    <row r="183" spans="1:5" s="5" customFormat="1" ht="15" customHeight="1" x14ac:dyDescent="0.25">
      <c r="A183" s="80" t="s">
        <v>12</v>
      </c>
      <c r="B183" s="81"/>
      <c r="C183" s="81"/>
      <c r="D183" s="81"/>
      <c r="E183" s="82"/>
    </row>
    <row r="184" spans="1:5" s="5" customFormat="1" x14ac:dyDescent="0.25">
      <c r="A184" s="4">
        <v>1</v>
      </c>
      <c r="B184" s="76" t="s">
        <v>373</v>
      </c>
      <c r="C184" s="76"/>
      <c r="D184" s="76"/>
      <c r="E184" s="27">
        <v>1500000</v>
      </c>
    </row>
    <row r="185" spans="1:5" s="5" customFormat="1" x14ac:dyDescent="0.25">
      <c r="A185" s="4">
        <v>2</v>
      </c>
      <c r="B185" s="76" t="s">
        <v>374</v>
      </c>
      <c r="C185" s="76"/>
      <c r="D185" s="76"/>
      <c r="E185" s="27">
        <v>1070013</v>
      </c>
    </row>
    <row r="186" spans="1:5" s="5" customFormat="1" x14ac:dyDescent="0.25">
      <c r="A186" s="4">
        <v>3</v>
      </c>
      <c r="B186" s="76" t="s">
        <v>44</v>
      </c>
      <c r="C186" s="76"/>
      <c r="D186" s="76"/>
      <c r="E186" s="27">
        <v>1043000</v>
      </c>
    </row>
    <row r="187" spans="1:5" s="5" customFormat="1" x14ac:dyDescent="0.25">
      <c r="A187" s="4"/>
      <c r="B187" s="77" t="s">
        <v>25</v>
      </c>
      <c r="C187" s="77"/>
      <c r="D187" s="77"/>
      <c r="E187" s="28">
        <f>SUM(E184:E186)</f>
        <v>3613013</v>
      </c>
    </row>
    <row r="188" spans="1:5" s="5" customFormat="1" ht="15" customHeight="1" x14ac:dyDescent="0.25">
      <c r="A188" s="80" t="s">
        <v>33</v>
      </c>
      <c r="B188" s="81"/>
      <c r="C188" s="81"/>
      <c r="D188" s="81"/>
      <c r="E188" s="82"/>
    </row>
    <row r="189" spans="1:5" s="5" customFormat="1" x14ac:dyDescent="0.25">
      <c r="A189" s="4">
        <v>1</v>
      </c>
      <c r="B189" s="76" t="s">
        <v>465</v>
      </c>
      <c r="C189" s="76"/>
      <c r="D189" s="76"/>
      <c r="E189" s="27">
        <v>3000000</v>
      </c>
    </row>
    <row r="190" spans="1:5" s="5" customFormat="1" x14ac:dyDescent="0.25">
      <c r="A190" s="4">
        <v>2</v>
      </c>
      <c r="B190" s="76" t="s">
        <v>466</v>
      </c>
      <c r="C190" s="76"/>
      <c r="D190" s="76"/>
      <c r="E190" s="27">
        <f>2000000-41992</f>
        <v>1958008</v>
      </c>
    </row>
    <row r="191" spans="1:5" s="5" customFormat="1" x14ac:dyDescent="0.25">
      <c r="A191" s="4"/>
      <c r="B191" s="77" t="s">
        <v>25</v>
      </c>
      <c r="C191" s="77"/>
      <c r="D191" s="77"/>
      <c r="E191" s="28">
        <f>SUM(E189:E190)</f>
        <v>4958008</v>
      </c>
    </row>
    <row r="192" spans="1:5" s="5" customFormat="1" ht="15" customHeight="1" x14ac:dyDescent="0.25">
      <c r="A192" s="80" t="s">
        <v>7</v>
      </c>
      <c r="B192" s="81"/>
      <c r="C192" s="81"/>
      <c r="D192" s="81"/>
      <c r="E192" s="82"/>
    </row>
    <row r="193" spans="1:5" s="5" customFormat="1" ht="30.75" customHeight="1" x14ac:dyDescent="0.25">
      <c r="A193" s="4">
        <v>1</v>
      </c>
      <c r="B193" s="76" t="s">
        <v>375</v>
      </c>
      <c r="C193" s="76"/>
      <c r="D193" s="76"/>
      <c r="E193" s="27">
        <v>415000</v>
      </c>
    </row>
    <row r="194" spans="1:5" s="5" customFormat="1" ht="15" customHeight="1" x14ac:dyDescent="0.25">
      <c r="A194" s="4">
        <v>2</v>
      </c>
      <c r="B194" s="76" t="s">
        <v>332</v>
      </c>
      <c r="C194" s="76"/>
      <c r="D194" s="76"/>
      <c r="E194" s="27">
        <v>1073530</v>
      </c>
    </row>
    <row r="195" spans="1:5" s="5" customFormat="1" ht="30" customHeight="1" x14ac:dyDescent="0.25">
      <c r="A195" s="4">
        <v>3</v>
      </c>
      <c r="B195" s="61" t="s">
        <v>414</v>
      </c>
      <c r="C195" s="62"/>
      <c r="D195" s="63"/>
      <c r="E195" s="27">
        <f>437331+400921</f>
        <v>838252</v>
      </c>
    </row>
    <row r="196" spans="1:5" s="5" customFormat="1" x14ac:dyDescent="0.25">
      <c r="A196" s="4"/>
      <c r="B196" s="77" t="s">
        <v>25</v>
      </c>
      <c r="C196" s="77"/>
      <c r="D196" s="77"/>
      <c r="E196" s="28">
        <f>SUM(E193:E195)</f>
        <v>2326782</v>
      </c>
    </row>
    <row r="197" spans="1:5" s="5" customFormat="1" ht="15" customHeight="1" x14ac:dyDescent="0.25">
      <c r="A197" s="80" t="s">
        <v>13</v>
      </c>
      <c r="B197" s="81"/>
      <c r="C197" s="81"/>
      <c r="D197" s="81"/>
      <c r="E197" s="82"/>
    </row>
    <row r="198" spans="1:5" s="5" customFormat="1" x14ac:dyDescent="0.25">
      <c r="A198" s="4">
        <v>1</v>
      </c>
      <c r="B198" s="76" t="s">
        <v>456</v>
      </c>
      <c r="C198" s="76"/>
      <c r="D198" s="76"/>
      <c r="E198" s="27">
        <v>2534783</v>
      </c>
    </row>
    <row r="199" spans="1:5" s="5" customFormat="1" x14ac:dyDescent="0.25">
      <c r="A199" s="4"/>
      <c r="B199" s="77" t="s">
        <v>25</v>
      </c>
      <c r="C199" s="77"/>
      <c r="D199" s="77"/>
      <c r="E199" s="28">
        <f>SUM(E198)</f>
        <v>2534783</v>
      </c>
    </row>
    <row r="200" spans="1:5" s="5" customFormat="1" ht="15" customHeight="1" x14ac:dyDescent="0.25">
      <c r="A200" s="80" t="s">
        <v>14</v>
      </c>
      <c r="B200" s="81"/>
      <c r="C200" s="81"/>
      <c r="D200" s="81"/>
      <c r="E200" s="82"/>
    </row>
    <row r="201" spans="1:5" s="5" customFormat="1" ht="35.25" customHeight="1" x14ac:dyDescent="0.25">
      <c r="A201" s="4">
        <v>1</v>
      </c>
      <c r="B201" s="76" t="s">
        <v>415</v>
      </c>
      <c r="C201" s="76"/>
      <c r="D201" s="76"/>
      <c r="E201" s="27">
        <f>1680961+610108</f>
        <v>2291069</v>
      </c>
    </row>
    <row r="202" spans="1:5" s="5" customFormat="1" x14ac:dyDescent="0.25">
      <c r="A202" s="4">
        <v>2</v>
      </c>
      <c r="B202" s="76" t="s">
        <v>333</v>
      </c>
      <c r="C202" s="76"/>
      <c r="D202" s="76"/>
      <c r="E202" s="27">
        <v>1104558</v>
      </c>
    </row>
    <row r="203" spans="1:5" s="5" customFormat="1" x14ac:dyDescent="0.25">
      <c r="A203" s="4"/>
      <c r="B203" s="77" t="s">
        <v>25</v>
      </c>
      <c r="C203" s="77"/>
      <c r="D203" s="77"/>
      <c r="E203" s="28">
        <f>SUM(E201:E202)</f>
        <v>3395627</v>
      </c>
    </row>
    <row r="204" spans="1:5" s="5" customFormat="1" ht="15" customHeight="1" x14ac:dyDescent="0.25">
      <c r="A204" s="80" t="s">
        <v>457</v>
      </c>
      <c r="B204" s="81"/>
      <c r="C204" s="81"/>
      <c r="D204" s="81"/>
      <c r="E204" s="82"/>
    </row>
    <row r="205" spans="1:5" s="5" customFormat="1" ht="30" customHeight="1" x14ac:dyDescent="0.25">
      <c r="A205" s="4">
        <v>1</v>
      </c>
      <c r="B205" s="76" t="s">
        <v>416</v>
      </c>
      <c r="C205" s="76"/>
      <c r="D205" s="76"/>
      <c r="E205" s="27">
        <v>14000000</v>
      </c>
    </row>
    <row r="206" spans="1:5" s="5" customFormat="1" x14ac:dyDescent="0.25">
      <c r="A206" s="4"/>
      <c r="B206" s="77" t="s">
        <v>25</v>
      </c>
      <c r="C206" s="77"/>
      <c r="D206" s="77"/>
      <c r="E206" s="28">
        <f>SUM(E205)</f>
        <v>14000000</v>
      </c>
    </row>
    <row r="207" spans="1:5" s="5" customFormat="1" ht="27" customHeight="1" x14ac:dyDescent="0.25">
      <c r="A207" s="80" t="s">
        <v>58</v>
      </c>
      <c r="B207" s="81"/>
      <c r="C207" s="81"/>
      <c r="D207" s="81"/>
      <c r="E207" s="82"/>
    </row>
    <row r="208" spans="1:5" s="5" customFormat="1" ht="33" customHeight="1" x14ac:dyDescent="0.25">
      <c r="A208" s="4">
        <v>1</v>
      </c>
      <c r="B208" s="76" t="s">
        <v>444</v>
      </c>
      <c r="C208" s="76"/>
      <c r="D208" s="76"/>
      <c r="E208" s="27">
        <v>265951</v>
      </c>
    </row>
    <row r="209" spans="1:5" s="5" customFormat="1" x14ac:dyDescent="0.25">
      <c r="A209" s="4"/>
      <c r="B209" s="77" t="s">
        <v>25</v>
      </c>
      <c r="C209" s="77"/>
      <c r="D209" s="77"/>
      <c r="E209" s="28">
        <f>SUM(E208)</f>
        <v>265951</v>
      </c>
    </row>
    <row r="210" spans="1:5" s="5" customFormat="1" x14ac:dyDescent="0.25">
      <c r="A210" s="4"/>
      <c r="B210" s="77" t="s">
        <v>15</v>
      </c>
      <c r="C210" s="77"/>
      <c r="D210" s="77"/>
      <c r="E210" s="28">
        <f>SUM(E166+E169+E172+E177+E182+E187+E191+E196+E199+E203+E206+E209)</f>
        <v>70874406</v>
      </c>
    </row>
    <row r="211" spans="1:5" s="5" customFormat="1" ht="16.5" customHeight="1" x14ac:dyDescent="0.25">
      <c r="A211" s="95" t="s">
        <v>36</v>
      </c>
      <c r="B211" s="96"/>
      <c r="C211" s="96"/>
      <c r="D211" s="96"/>
      <c r="E211" s="97"/>
    </row>
    <row r="212" spans="1:5" s="5" customFormat="1" ht="15" customHeight="1" x14ac:dyDescent="0.25">
      <c r="A212" s="80" t="s">
        <v>5</v>
      </c>
      <c r="B212" s="81"/>
      <c r="C212" s="81"/>
      <c r="D212" s="81"/>
      <c r="E212" s="82"/>
    </row>
    <row r="213" spans="1:5" s="5" customFormat="1" x14ac:dyDescent="0.25">
      <c r="A213" s="4">
        <v>1</v>
      </c>
      <c r="B213" s="76" t="s">
        <v>334</v>
      </c>
      <c r="C213" s="76"/>
      <c r="D213" s="76"/>
      <c r="E213" s="27">
        <v>226024</v>
      </c>
    </row>
    <row r="214" spans="1:5" s="5" customFormat="1" x14ac:dyDescent="0.25">
      <c r="A214" s="4">
        <v>2</v>
      </c>
      <c r="B214" s="76" t="s">
        <v>335</v>
      </c>
      <c r="C214" s="76"/>
      <c r="D214" s="76"/>
      <c r="E214" s="27">
        <v>258365</v>
      </c>
    </row>
    <row r="215" spans="1:5" s="5" customFormat="1" x14ac:dyDescent="0.25">
      <c r="A215" s="4">
        <v>3</v>
      </c>
      <c r="B215" s="76" t="s">
        <v>336</v>
      </c>
      <c r="C215" s="76"/>
      <c r="D215" s="76"/>
      <c r="E215" s="27">
        <v>267843</v>
      </c>
    </row>
    <row r="216" spans="1:5" s="5" customFormat="1" x14ac:dyDescent="0.25">
      <c r="A216" s="7"/>
      <c r="B216" s="77" t="s">
        <v>25</v>
      </c>
      <c r="C216" s="77"/>
      <c r="D216" s="77"/>
      <c r="E216" s="28">
        <f>SUM(E213:E215)</f>
        <v>752232</v>
      </c>
    </row>
    <row r="217" spans="1:5" s="5" customFormat="1" ht="15" customHeight="1" x14ac:dyDescent="0.25">
      <c r="A217" s="80" t="s">
        <v>50</v>
      </c>
      <c r="B217" s="81"/>
      <c r="C217" s="81"/>
      <c r="D217" s="81"/>
      <c r="E217" s="82"/>
    </row>
    <row r="218" spans="1:5" s="5" customFormat="1" x14ac:dyDescent="0.25">
      <c r="A218" s="4">
        <v>1</v>
      </c>
      <c r="B218" s="76" t="s">
        <v>51</v>
      </c>
      <c r="C218" s="76"/>
      <c r="D218" s="76"/>
      <c r="E218" s="27">
        <v>1400000</v>
      </c>
    </row>
    <row r="219" spans="1:5" s="5" customFormat="1" x14ac:dyDescent="0.25">
      <c r="A219" s="4"/>
      <c r="B219" s="77" t="s">
        <v>25</v>
      </c>
      <c r="C219" s="77"/>
      <c r="D219" s="77"/>
      <c r="E219" s="28">
        <f>SUM(E218)</f>
        <v>1400000</v>
      </c>
    </row>
    <row r="220" spans="1:5" s="5" customFormat="1" ht="15" customHeight="1" x14ac:dyDescent="0.25">
      <c r="A220" s="80" t="s">
        <v>45</v>
      </c>
      <c r="B220" s="81"/>
      <c r="C220" s="81"/>
      <c r="D220" s="81"/>
      <c r="E220" s="82"/>
    </row>
    <row r="221" spans="1:5" s="5" customFormat="1" x14ac:dyDescent="0.25">
      <c r="A221" s="4">
        <v>1</v>
      </c>
      <c r="B221" s="76" t="s">
        <v>376</v>
      </c>
      <c r="C221" s="76"/>
      <c r="D221" s="76"/>
      <c r="E221" s="27">
        <v>566742</v>
      </c>
    </row>
    <row r="222" spans="1:5" s="5" customFormat="1" x14ac:dyDescent="0.25">
      <c r="A222" s="7"/>
      <c r="B222" s="77" t="s">
        <v>25</v>
      </c>
      <c r="C222" s="77"/>
      <c r="D222" s="77"/>
      <c r="E222" s="28">
        <f>SUM(E221)</f>
        <v>566742</v>
      </c>
    </row>
    <row r="223" spans="1:5" s="5" customFormat="1" ht="15" customHeight="1" x14ac:dyDescent="0.25">
      <c r="A223" s="80" t="s">
        <v>56</v>
      </c>
      <c r="B223" s="81"/>
      <c r="C223" s="81"/>
      <c r="D223" s="81"/>
      <c r="E223" s="82"/>
    </row>
    <row r="224" spans="1:5" s="5" customFormat="1" ht="35.25" customHeight="1" x14ac:dyDescent="0.25">
      <c r="A224" s="4">
        <v>1</v>
      </c>
      <c r="B224" s="76" t="s">
        <v>377</v>
      </c>
      <c r="C224" s="76"/>
      <c r="D224" s="76"/>
      <c r="E224" s="27">
        <v>190855</v>
      </c>
    </row>
    <row r="225" spans="1:5" s="5" customFormat="1" x14ac:dyDescent="0.25">
      <c r="A225" s="7"/>
      <c r="B225" s="77" t="s">
        <v>25</v>
      </c>
      <c r="C225" s="77"/>
      <c r="D225" s="77"/>
      <c r="E225" s="28">
        <f>SUM(E224)</f>
        <v>190855</v>
      </c>
    </row>
    <row r="226" spans="1:5" s="5" customFormat="1" ht="15" customHeight="1" x14ac:dyDescent="0.25">
      <c r="A226" s="80" t="s">
        <v>57</v>
      </c>
      <c r="B226" s="81"/>
      <c r="C226" s="81"/>
      <c r="D226" s="81"/>
      <c r="E226" s="82"/>
    </row>
    <row r="227" spans="1:5" s="5" customFormat="1" ht="31.5" customHeight="1" x14ac:dyDescent="0.25">
      <c r="A227" s="4">
        <v>1</v>
      </c>
      <c r="B227" s="76" t="s">
        <v>483</v>
      </c>
      <c r="C227" s="76"/>
      <c r="D227" s="76"/>
      <c r="E227" s="27">
        <v>460362</v>
      </c>
    </row>
    <row r="228" spans="1:5" s="5" customFormat="1" x14ac:dyDescent="0.25">
      <c r="A228" s="7"/>
      <c r="B228" s="77" t="s">
        <v>25</v>
      </c>
      <c r="C228" s="77"/>
      <c r="D228" s="77"/>
      <c r="E228" s="28">
        <f>SUM(E227)</f>
        <v>460362</v>
      </c>
    </row>
    <row r="229" spans="1:5" s="5" customFormat="1" ht="15" customHeight="1" x14ac:dyDescent="0.25">
      <c r="A229" s="80" t="s">
        <v>16</v>
      </c>
      <c r="B229" s="81"/>
      <c r="C229" s="81"/>
      <c r="D229" s="81"/>
      <c r="E229" s="82"/>
    </row>
    <row r="230" spans="1:5" s="5" customFormat="1" ht="32.25" customHeight="1" x14ac:dyDescent="0.25">
      <c r="A230" s="4">
        <v>1</v>
      </c>
      <c r="B230" s="76" t="s">
        <v>445</v>
      </c>
      <c r="C230" s="76"/>
      <c r="D230" s="76"/>
      <c r="E230" s="27">
        <v>174327</v>
      </c>
    </row>
    <row r="231" spans="1:5" s="5" customFormat="1" x14ac:dyDescent="0.25">
      <c r="A231" s="4"/>
      <c r="B231" s="77" t="s">
        <v>25</v>
      </c>
      <c r="C231" s="77"/>
      <c r="D231" s="77"/>
      <c r="E231" s="28">
        <f>SUM(E230)</f>
        <v>174327</v>
      </c>
    </row>
    <row r="232" spans="1:5" s="5" customFormat="1" ht="15" customHeight="1" x14ac:dyDescent="0.25">
      <c r="A232" s="80" t="s">
        <v>59</v>
      </c>
      <c r="B232" s="81"/>
      <c r="C232" s="81"/>
      <c r="D232" s="81"/>
      <c r="E232" s="82"/>
    </row>
    <row r="233" spans="1:5" s="5" customFormat="1" ht="33" customHeight="1" x14ac:dyDescent="0.25">
      <c r="A233" s="4">
        <v>1</v>
      </c>
      <c r="B233" s="76" t="s">
        <v>385</v>
      </c>
      <c r="C233" s="76"/>
      <c r="D233" s="76"/>
      <c r="E233" s="27">
        <v>724854</v>
      </c>
    </row>
    <row r="234" spans="1:5" s="5" customFormat="1" x14ac:dyDescent="0.25">
      <c r="A234" s="4"/>
      <c r="B234" s="77" t="s">
        <v>25</v>
      </c>
      <c r="C234" s="77"/>
      <c r="D234" s="77"/>
      <c r="E234" s="28">
        <f>SUM(E233)</f>
        <v>724854</v>
      </c>
    </row>
    <row r="235" spans="1:5" s="5" customFormat="1" x14ac:dyDescent="0.25">
      <c r="A235" s="4"/>
      <c r="B235" s="77" t="s">
        <v>17</v>
      </c>
      <c r="C235" s="77"/>
      <c r="D235" s="77"/>
      <c r="E235" s="28">
        <f>SUM(E216+E219+E222+E225+E228+E231+E234)</f>
        <v>4269372</v>
      </c>
    </row>
    <row r="236" spans="1:5" s="5" customFormat="1" ht="16.5" customHeight="1" x14ac:dyDescent="0.25">
      <c r="A236" s="95" t="s">
        <v>18</v>
      </c>
      <c r="B236" s="96"/>
      <c r="C236" s="96"/>
      <c r="D236" s="96"/>
      <c r="E236" s="97"/>
    </row>
    <row r="237" spans="1:5" s="5" customFormat="1" ht="15" customHeight="1" x14ac:dyDescent="0.25">
      <c r="A237" s="4"/>
      <c r="B237" s="104" t="s">
        <v>50</v>
      </c>
      <c r="C237" s="81"/>
      <c r="D237" s="81"/>
      <c r="E237" s="82"/>
    </row>
    <row r="238" spans="1:5" s="5" customFormat="1" x14ac:dyDescent="0.25">
      <c r="A238" s="4">
        <v>1</v>
      </c>
      <c r="B238" s="76" t="s">
        <v>38</v>
      </c>
      <c r="C238" s="76"/>
      <c r="D238" s="76"/>
      <c r="E238" s="27">
        <v>2000000</v>
      </c>
    </row>
    <row r="239" spans="1:5" s="5" customFormat="1" x14ac:dyDescent="0.25">
      <c r="A239" s="4"/>
      <c r="B239" s="77" t="s">
        <v>25</v>
      </c>
      <c r="C239" s="77"/>
      <c r="D239" s="77"/>
      <c r="E239" s="28">
        <f>SUM(E238)</f>
        <v>2000000</v>
      </c>
    </row>
    <row r="240" spans="1:5" s="5" customFormat="1" x14ac:dyDescent="0.25">
      <c r="A240" s="4"/>
      <c r="B240" s="77" t="s">
        <v>19</v>
      </c>
      <c r="C240" s="77"/>
      <c r="D240" s="77"/>
      <c r="E240" s="28">
        <f>SUM(E239)</f>
        <v>2000000</v>
      </c>
    </row>
    <row r="241" spans="1:236" s="5" customFormat="1" ht="16.5" customHeight="1" x14ac:dyDescent="0.25">
      <c r="A241" s="95" t="s">
        <v>46</v>
      </c>
      <c r="B241" s="96"/>
      <c r="C241" s="96"/>
      <c r="D241" s="96"/>
      <c r="E241" s="97"/>
      <c r="F241" s="127"/>
      <c r="G241" s="127"/>
      <c r="H241" s="127"/>
      <c r="I241" s="127"/>
      <c r="J241" s="127"/>
      <c r="K241" s="127"/>
      <c r="L241" s="127"/>
      <c r="M241" s="127"/>
      <c r="N241" s="127"/>
      <c r="O241" s="127"/>
      <c r="P241" s="127"/>
      <c r="Q241" s="127"/>
      <c r="R241" s="127"/>
      <c r="S241" s="127"/>
      <c r="T241" s="127"/>
      <c r="U241" s="127"/>
      <c r="V241" s="127"/>
      <c r="W241" s="127"/>
      <c r="X241" s="127"/>
      <c r="Y241" s="127"/>
      <c r="Z241" s="127"/>
      <c r="AA241" s="127"/>
      <c r="AB241" s="127"/>
      <c r="AC241" s="127"/>
      <c r="AD241" s="127"/>
      <c r="AE241" s="127"/>
      <c r="AF241" s="127"/>
      <c r="AG241" s="127"/>
      <c r="AH241" s="127"/>
      <c r="AI241" s="127"/>
      <c r="AJ241" s="127"/>
      <c r="AK241" s="127"/>
      <c r="AL241" s="127"/>
      <c r="AM241" s="127"/>
      <c r="AN241" s="127"/>
      <c r="AO241" s="127"/>
      <c r="AP241" s="127"/>
      <c r="AQ241" s="127"/>
      <c r="AR241" s="127"/>
      <c r="AS241" s="127"/>
      <c r="AT241" s="127"/>
      <c r="AU241" s="127"/>
      <c r="AV241" s="127"/>
      <c r="AW241" s="127"/>
      <c r="AX241" s="127"/>
      <c r="AY241" s="127"/>
      <c r="AZ241" s="127"/>
      <c r="BA241" s="127"/>
      <c r="BB241" s="127"/>
      <c r="BC241" s="127"/>
      <c r="BD241" s="127"/>
      <c r="BE241" s="127"/>
      <c r="BF241" s="127"/>
      <c r="BG241" s="127"/>
      <c r="BH241" s="127"/>
      <c r="BI241" s="127"/>
      <c r="BJ241" s="127"/>
      <c r="BK241" s="127"/>
      <c r="BL241" s="127"/>
      <c r="BM241" s="127"/>
      <c r="BN241" s="127"/>
      <c r="BO241" s="127"/>
      <c r="BP241" s="127"/>
      <c r="BQ241" s="127"/>
      <c r="BR241" s="127"/>
      <c r="BS241" s="127"/>
      <c r="BT241" s="127"/>
      <c r="BU241" s="127"/>
      <c r="BV241" s="127"/>
      <c r="BW241" s="127"/>
      <c r="BX241" s="127"/>
      <c r="BY241" s="127"/>
      <c r="BZ241" s="127"/>
      <c r="CA241" s="127"/>
      <c r="CB241" s="127"/>
      <c r="CC241" s="127"/>
      <c r="CD241" s="127"/>
      <c r="CE241" s="127"/>
      <c r="CF241" s="127"/>
      <c r="CG241" s="127"/>
      <c r="CH241" s="127"/>
      <c r="CI241" s="127"/>
      <c r="CJ241" s="127"/>
      <c r="CK241" s="127"/>
      <c r="CL241" s="127"/>
      <c r="CM241" s="127"/>
      <c r="CN241" s="127"/>
      <c r="CO241" s="127"/>
      <c r="CP241" s="127"/>
      <c r="CQ241" s="127"/>
      <c r="CR241" s="127"/>
      <c r="CS241" s="127"/>
      <c r="CT241" s="127"/>
      <c r="CU241" s="127"/>
      <c r="CV241" s="127"/>
      <c r="CW241" s="127"/>
      <c r="CX241" s="127"/>
      <c r="CY241" s="127"/>
      <c r="CZ241" s="127"/>
      <c r="DA241" s="127"/>
      <c r="DB241" s="127"/>
      <c r="DC241" s="127"/>
      <c r="DD241" s="127"/>
      <c r="DE241" s="127"/>
      <c r="DF241" s="127"/>
      <c r="DG241" s="127"/>
      <c r="DH241" s="127"/>
      <c r="DI241" s="127"/>
      <c r="DJ241" s="127"/>
      <c r="DK241" s="127"/>
      <c r="DL241" s="127"/>
      <c r="DM241" s="127"/>
      <c r="DN241" s="127"/>
      <c r="DO241" s="127"/>
      <c r="DP241" s="127"/>
      <c r="DQ241" s="127"/>
      <c r="DR241" s="127"/>
      <c r="DS241" s="127"/>
      <c r="DT241" s="127"/>
      <c r="DU241" s="127"/>
      <c r="DV241" s="127"/>
      <c r="DW241" s="127"/>
      <c r="DX241" s="127"/>
      <c r="DY241" s="127"/>
      <c r="DZ241" s="127"/>
      <c r="EA241" s="127"/>
      <c r="EB241" s="127"/>
      <c r="EC241" s="127"/>
      <c r="ED241" s="127"/>
      <c r="EE241" s="127"/>
      <c r="EF241" s="127"/>
      <c r="EG241" s="127"/>
      <c r="EH241" s="127"/>
      <c r="EI241" s="127"/>
      <c r="EJ241" s="127"/>
      <c r="EK241" s="127"/>
      <c r="EL241" s="127"/>
      <c r="EM241" s="127"/>
      <c r="EN241" s="127"/>
      <c r="EO241" s="127"/>
      <c r="EP241" s="127"/>
      <c r="EQ241" s="127"/>
      <c r="ER241" s="127"/>
      <c r="ES241" s="127"/>
      <c r="ET241" s="127"/>
      <c r="EU241" s="127"/>
      <c r="EV241" s="127"/>
      <c r="EW241" s="127"/>
      <c r="EX241" s="127"/>
      <c r="EY241" s="127"/>
      <c r="EZ241" s="127"/>
      <c r="FA241" s="127"/>
      <c r="FB241" s="127"/>
      <c r="FC241" s="127"/>
      <c r="FD241" s="127"/>
      <c r="FE241" s="127"/>
      <c r="FF241" s="127"/>
      <c r="FG241" s="127"/>
      <c r="FH241" s="127"/>
      <c r="FI241" s="127"/>
      <c r="FJ241" s="127"/>
      <c r="FK241" s="127"/>
      <c r="FL241" s="127"/>
      <c r="FM241" s="127"/>
      <c r="FN241" s="127"/>
      <c r="FO241" s="127"/>
      <c r="FP241" s="127"/>
      <c r="FQ241" s="127"/>
      <c r="FR241" s="127"/>
      <c r="FS241" s="127"/>
      <c r="FT241" s="127"/>
      <c r="FU241" s="127"/>
      <c r="FV241" s="127"/>
      <c r="FW241" s="127"/>
      <c r="FX241" s="127"/>
      <c r="FY241" s="127"/>
      <c r="FZ241" s="127"/>
      <c r="GA241" s="127"/>
      <c r="GB241" s="127"/>
      <c r="GC241" s="127"/>
      <c r="GD241" s="127"/>
      <c r="GE241" s="127"/>
      <c r="GF241" s="127"/>
      <c r="GG241" s="127"/>
      <c r="GH241" s="127"/>
      <c r="GI241" s="127"/>
      <c r="GJ241" s="127"/>
      <c r="GK241" s="127"/>
      <c r="GL241" s="127"/>
      <c r="GM241" s="127"/>
      <c r="GN241" s="127"/>
      <c r="GO241" s="127"/>
      <c r="GP241" s="127"/>
      <c r="GQ241" s="127"/>
      <c r="GR241" s="127"/>
      <c r="GS241" s="127"/>
      <c r="GT241" s="127"/>
      <c r="GU241" s="127"/>
      <c r="GV241" s="127"/>
      <c r="GW241" s="127"/>
      <c r="GX241" s="127"/>
      <c r="GY241" s="127"/>
      <c r="GZ241" s="127"/>
      <c r="HA241" s="127"/>
      <c r="HB241" s="127"/>
      <c r="HC241" s="127"/>
      <c r="HD241" s="127"/>
      <c r="HE241" s="127"/>
      <c r="HF241" s="127"/>
      <c r="HG241" s="127"/>
      <c r="HH241" s="127"/>
      <c r="HI241" s="127"/>
      <c r="HJ241" s="127"/>
      <c r="HK241" s="127"/>
      <c r="HL241" s="127"/>
      <c r="HM241" s="127"/>
      <c r="HN241" s="127"/>
      <c r="HO241" s="127"/>
      <c r="HP241" s="127"/>
      <c r="HQ241" s="127"/>
      <c r="HR241" s="127"/>
      <c r="HS241" s="127"/>
      <c r="HT241" s="127"/>
      <c r="HU241" s="127"/>
      <c r="HV241" s="127"/>
      <c r="HW241" s="127"/>
      <c r="HX241" s="127"/>
      <c r="HY241" s="127"/>
      <c r="HZ241" s="127"/>
      <c r="IA241" s="127"/>
      <c r="IB241" s="127"/>
    </row>
    <row r="242" spans="1:236" s="5" customFormat="1" ht="15" customHeight="1" x14ac:dyDescent="0.25">
      <c r="A242" s="80" t="s">
        <v>47</v>
      </c>
      <c r="B242" s="81"/>
      <c r="C242" s="81"/>
      <c r="D242" s="81"/>
      <c r="E242" s="82"/>
      <c r="F242" s="127"/>
      <c r="G242" s="127"/>
      <c r="H242" s="127"/>
      <c r="I242" s="127"/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  <c r="Z242" s="127"/>
      <c r="AA242" s="127"/>
      <c r="AB242" s="127"/>
      <c r="AC242" s="127"/>
      <c r="AD242" s="127"/>
      <c r="AE242" s="127"/>
      <c r="AF242" s="127"/>
      <c r="AG242" s="127"/>
      <c r="AH242" s="127"/>
      <c r="AI242" s="127"/>
      <c r="AJ242" s="127"/>
      <c r="AK242" s="127"/>
      <c r="AL242" s="127"/>
      <c r="AM242" s="127"/>
      <c r="AN242" s="127"/>
      <c r="AO242" s="127"/>
      <c r="AP242" s="127"/>
      <c r="AQ242" s="127"/>
      <c r="AR242" s="127"/>
      <c r="AS242" s="127"/>
      <c r="AT242" s="127"/>
      <c r="AU242" s="127"/>
      <c r="AV242" s="127"/>
      <c r="AW242" s="127"/>
      <c r="AX242" s="127"/>
      <c r="AY242" s="127"/>
      <c r="AZ242" s="127"/>
      <c r="BA242" s="127"/>
      <c r="BB242" s="127"/>
      <c r="BC242" s="127"/>
      <c r="BD242" s="127"/>
      <c r="BE242" s="127"/>
      <c r="BF242" s="127"/>
      <c r="BG242" s="127"/>
      <c r="BH242" s="127"/>
      <c r="BI242" s="127"/>
      <c r="BJ242" s="127"/>
      <c r="BK242" s="127"/>
      <c r="BL242" s="127"/>
      <c r="BM242" s="127"/>
      <c r="BN242" s="127"/>
      <c r="BO242" s="127"/>
      <c r="BP242" s="127"/>
      <c r="BQ242" s="127"/>
      <c r="BR242" s="127"/>
      <c r="BS242" s="127"/>
      <c r="BT242" s="127"/>
      <c r="BU242" s="127"/>
      <c r="BV242" s="127"/>
      <c r="BW242" s="127"/>
      <c r="BX242" s="127"/>
      <c r="BY242" s="127"/>
      <c r="BZ242" s="127"/>
      <c r="CA242" s="127"/>
      <c r="CB242" s="127"/>
      <c r="CC242" s="127"/>
      <c r="CD242" s="127"/>
      <c r="CE242" s="127"/>
      <c r="CF242" s="127"/>
      <c r="CG242" s="127"/>
      <c r="CH242" s="127"/>
      <c r="CI242" s="127"/>
      <c r="CJ242" s="127"/>
      <c r="CK242" s="127"/>
      <c r="CL242" s="127"/>
      <c r="CM242" s="127"/>
      <c r="CN242" s="127"/>
      <c r="CO242" s="127"/>
      <c r="CP242" s="127"/>
      <c r="CQ242" s="127"/>
      <c r="CR242" s="127"/>
      <c r="CS242" s="127"/>
      <c r="CT242" s="127"/>
      <c r="CU242" s="127"/>
      <c r="CV242" s="127"/>
      <c r="CW242" s="127"/>
      <c r="CX242" s="127"/>
      <c r="CY242" s="127"/>
      <c r="CZ242" s="127"/>
      <c r="DA242" s="127"/>
      <c r="DB242" s="127"/>
      <c r="DC242" s="127"/>
      <c r="DD242" s="127"/>
      <c r="DE242" s="127"/>
      <c r="DF242" s="127"/>
      <c r="DG242" s="127"/>
      <c r="DH242" s="127"/>
      <c r="DI242" s="127"/>
      <c r="DJ242" s="127"/>
      <c r="DK242" s="127"/>
      <c r="DL242" s="127"/>
      <c r="DM242" s="127"/>
      <c r="DN242" s="127"/>
      <c r="DO242" s="127"/>
      <c r="DP242" s="127"/>
      <c r="DQ242" s="127"/>
      <c r="DR242" s="127"/>
      <c r="DS242" s="127"/>
      <c r="DT242" s="127"/>
      <c r="DU242" s="127"/>
      <c r="DV242" s="127"/>
      <c r="DW242" s="127"/>
      <c r="DX242" s="127"/>
      <c r="DY242" s="127"/>
      <c r="DZ242" s="127"/>
      <c r="EA242" s="127"/>
      <c r="EB242" s="127"/>
      <c r="EC242" s="127"/>
      <c r="ED242" s="127"/>
      <c r="EE242" s="127"/>
      <c r="EF242" s="127"/>
      <c r="EG242" s="127"/>
      <c r="EH242" s="127"/>
      <c r="EI242" s="127"/>
      <c r="EJ242" s="127"/>
      <c r="EK242" s="127"/>
      <c r="EL242" s="127"/>
      <c r="EM242" s="127"/>
      <c r="EN242" s="127"/>
      <c r="EO242" s="127"/>
      <c r="EP242" s="127"/>
      <c r="EQ242" s="127"/>
      <c r="ER242" s="127"/>
      <c r="ES242" s="127"/>
      <c r="ET242" s="127"/>
      <c r="EU242" s="127"/>
      <c r="EV242" s="127"/>
      <c r="EW242" s="127"/>
      <c r="EX242" s="127"/>
      <c r="EY242" s="127"/>
      <c r="EZ242" s="127"/>
      <c r="FA242" s="127"/>
      <c r="FB242" s="127"/>
      <c r="FC242" s="127"/>
      <c r="FD242" s="127"/>
      <c r="FE242" s="127"/>
      <c r="FF242" s="127"/>
      <c r="FG242" s="127"/>
      <c r="FH242" s="127"/>
      <c r="FI242" s="127"/>
      <c r="FJ242" s="127"/>
      <c r="FK242" s="127"/>
      <c r="FL242" s="127"/>
      <c r="FM242" s="127"/>
      <c r="FN242" s="127"/>
      <c r="FO242" s="127"/>
      <c r="FP242" s="127"/>
      <c r="FQ242" s="127"/>
      <c r="FR242" s="127"/>
      <c r="FS242" s="127"/>
      <c r="FT242" s="127"/>
      <c r="FU242" s="127"/>
      <c r="FV242" s="127"/>
      <c r="FW242" s="127"/>
      <c r="FX242" s="127"/>
      <c r="FY242" s="127"/>
      <c r="FZ242" s="127"/>
      <c r="GA242" s="127"/>
      <c r="GB242" s="127"/>
      <c r="GC242" s="127"/>
      <c r="GD242" s="127"/>
      <c r="GE242" s="127"/>
      <c r="GF242" s="127"/>
      <c r="GG242" s="127"/>
      <c r="GH242" s="127"/>
      <c r="GI242" s="127"/>
      <c r="GJ242" s="127"/>
      <c r="GK242" s="127"/>
      <c r="GL242" s="127"/>
      <c r="GM242" s="127"/>
      <c r="GN242" s="127"/>
      <c r="GO242" s="127"/>
      <c r="GP242" s="127"/>
      <c r="GQ242" s="127"/>
      <c r="GR242" s="127"/>
      <c r="GS242" s="127"/>
      <c r="GT242" s="127"/>
      <c r="GU242" s="127"/>
      <c r="GV242" s="127"/>
      <c r="GW242" s="127"/>
      <c r="GX242" s="127"/>
      <c r="GY242" s="127"/>
      <c r="GZ242" s="127"/>
      <c r="HA242" s="127"/>
      <c r="HB242" s="127"/>
      <c r="HC242" s="127"/>
      <c r="HD242" s="127"/>
      <c r="HE242" s="127"/>
      <c r="HF242" s="127"/>
      <c r="HG242" s="127"/>
      <c r="HH242" s="127"/>
      <c r="HI242" s="127"/>
      <c r="HJ242" s="127"/>
      <c r="HK242" s="127"/>
      <c r="HL242" s="127"/>
      <c r="HM242" s="127"/>
      <c r="HN242" s="127"/>
      <c r="HO242" s="127"/>
      <c r="HP242" s="127"/>
      <c r="HQ242" s="127"/>
      <c r="HR242" s="127"/>
      <c r="HS242" s="127"/>
      <c r="HT242" s="127"/>
      <c r="HU242" s="127"/>
      <c r="HV242" s="127"/>
      <c r="HW242" s="127"/>
      <c r="HX242" s="127"/>
      <c r="HY242" s="127"/>
      <c r="HZ242" s="127"/>
      <c r="IA242" s="127"/>
      <c r="IB242" s="127"/>
    </row>
    <row r="243" spans="1:236" s="5" customFormat="1" ht="36" customHeight="1" x14ac:dyDescent="0.25">
      <c r="A243" s="4">
        <v>1</v>
      </c>
      <c r="B243" s="76" t="s">
        <v>48</v>
      </c>
      <c r="C243" s="76"/>
      <c r="D243" s="76"/>
      <c r="E243" s="27">
        <v>120000</v>
      </c>
      <c r="F243" s="127"/>
      <c r="G243" s="127"/>
      <c r="H243" s="127"/>
      <c r="I243" s="127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127"/>
      <c r="U243" s="127"/>
      <c r="V243" s="127"/>
      <c r="W243" s="127"/>
      <c r="X243" s="127"/>
      <c r="Y243" s="127"/>
      <c r="Z243" s="127"/>
      <c r="AA243" s="127"/>
      <c r="AB243" s="127"/>
      <c r="AC243" s="127"/>
      <c r="AD243" s="127"/>
      <c r="AE243" s="127"/>
      <c r="AF243" s="127"/>
      <c r="AG243" s="127"/>
      <c r="AH243" s="127"/>
      <c r="AI243" s="127"/>
      <c r="AJ243" s="127"/>
      <c r="AK243" s="127"/>
      <c r="AL243" s="127"/>
      <c r="AM243" s="127"/>
      <c r="AN243" s="127"/>
      <c r="AO243" s="127"/>
      <c r="AP243" s="127"/>
      <c r="AQ243" s="127"/>
      <c r="AR243" s="127"/>
      <c r="AS243" s="127"/>
      <c r="AT243" s="127"/>
      <c r="AU243" s="127"/>
      <c r="AV243" s="127"/>
      <c r="AW243" s="127"/>
      <c r="AX243" s="127"/>
      <c r="AY243" s="127"/>
      <c r="AZ243" s="127"/>
      <c r="BA243" s="127"/>
      <c r="BB243" s="127"/>
      <c r="BC243" s="127"/>
      <c r="BD243" s="127"/>
      <c r="BE243" s="127"/>
      <c r="BF243" s="127"/>
      <c r="BG243" s="127"/>
      <c r="BH243" s="127"/>
      <c r="BI243" s="127"/>
      <c r="BJ243" s="127"/>
      <c r="BK243" s="127"/>
      <c r="BL243" s="127"/>
      <c r="BM243" s="127"/>
      <c r="BN243" s="127"/>
      <c r="BO243" s="127"/>
      <c r="BP243" s="127"/>
      <c r="BQ243" s="127"/>
      <c r="BR243" s="127"/>
      <c r="BS243" s="127"/>
      <c r="BT243" s="127"/>
      <c r="BU243" s="127"/>
      <c r="BV243" s="127"/>
      <c r="BW243" s="127"/>
      <c r="BX243" s="127"/>
      <c r="BY243" s="127"/>
      <c r="BZ243" s="127"/>
      <c r="CA243" s="127"/>
      <c r="CB243" s="127"/>
      <c r="CC243" s="127"/>
      <c r="CD243" s="127"/>
      <c r="CE243" s="127"/>
      <c r="CF243" s="127"/>
      <c r="CG243" s="127"/>
      <c r="CH243" s="127"/>
      <c r="CI243" s="127"/>
      <c r="CJ243" s="127"/>
      <c r="CK243" s="127"/>
      <c r="CL243" s="127"/>
      <c r="CM243" s="127"/>
      <c r="CN243" s="127"/>
      <c r="CO243" s="127"/>
      <c r="CP243" s="127"/>
      <c r="CQ243" s="127"/>
      <c r="CR243" s="127"/>
      <c r="CS243" s="127"/>
      <c r="CT243" s="127"/>
      <c r="CU243" s="127"/>
      <c r="CV243" s="127"/>
      <c r="CW243" s="127"/>
      <c r="CX243" s="127"/>
      <c r="CY243" s="127"/>
      <c r="CZ243" s="127"/>
      <c r="DA243" s="127"/>
      <c r="DB243" s="127"/>
      <c r="DC243" s="127"/>
      <c r="DD243" s="127"/>
      <c r="DE243" s="127"/>
      <c r="DF243" s="127"/>
      <c r="DG243" s="127"/>
      <c r="DH243" s="127"/>
      <c r="DI243" s="127"/>
      <c r="DJ243" s="127"/>
      <c r="DK243" s="127"/>
      <c r="DL243" s="127"/>
      <c r="DM243" s="127"/>
      <c r="DN243" s="127"/>
      <c r="DO243" s="127"/>
      <c r="DP243" s="127"/>
      <c r="DQ243" s="127"/>
      <c r="DR243" s="127"/>
      <c r="DS243" s="127"/>
      <c r="DT243" s="127"/>
      <c r="DU243" s="127"/>
      <c r="DV243" s="127"/>
      <c r="DW243" s="127"/>
      <c r="DX243" s="127"/>
      <c r="DY243" s="127"/>
      <c r="DZ243" s="127"/>
      <c r="EA243" s="127"/>
      <c r="EB243" s="127"/>
      <c r="EC243" s="127"/>
      <c r="ED243" s="127"/>
      <c r="EE243" s="127"/>
      <c r="EF243" s="127"/>
      <c r="EG243" s="127"/>
      <c r="EH243" s="127"/>
      <c r="EI243" s="127"/>
      <c r="EJ243" s="127"/>
      <c r="EK243" s="127"/>
      <c r="EL243" s="127"/>
      <c r="EM243" s="127"/>
      <c r="EN243" s="127"/>
      <c r="EO243" s="127"/>
      <c r="EP243" s="127"/>
      <c r="EQ243" s="127"/>
      <c r="ER243" s="127"/>
      <c r="ES243" s="127"/>
      <c r="ET243" s="127"/>
      <c r="EU243" s="127"/>
      <c r="EV243" s="127"/>
      <c r="EW243" s="127"/>
      <c r="EX243" s="127"/>
      <c r="EY243" s="127"/>
      <c r="EZ243" s="127"/>
      <c r="FA243" s="127"/>
      <c r="FB243" s="127"/>
      <c r="FC243" s="127"/>
      <c r="FD243" s="127"/>
      <c r="FE243" s="127"/>
      <c r="FF243" s="127"/>
      <c r="FG243" s="127"/>
      <c r="FH243" s="127"/>
      <c r="FI243" s="127"/>
      <c r="FJ243" s="127"/>
      <c r="FK243" s="127"/>
      <c r="FL243" s="127"/>
      <c r="FM243" s="127"/>
      <c r="FN243" s="127"/>
      <c r="FO243" s="127"/>
      <c r="FP243" s="127"/>
      <c r="FQ243" s="127"/>
      <c r="FR243" s="127"/>
      <c r="FS243" s="127"/>
      <c r="FT243" s="127"/>
      <c r="FU243" s="127"/>
      <c r="FV243" s="127"/>
      <c r="FW243" s="127"/>
      <c r="FX243" s="127"/>
      <c r="FY243" s="127"/>
      <c r="FZ243" s="127"/>
      <c r="GA243" s="127"/>
      <c r="GB243" s="127"/>
      <c r="GC243" s="127"/>
      <c r="GD243" s="127"/>
      <c r="GE243" s="127"/>
      <c r="GF243" s="127"/>
      <c r="GG243" s="127"/>
      <c r="GH243" s="127"/>
      <c r="GI243" s="127"/>
      <c r="GJ243" s="127"/>
      <c r="GK243" s="127"/>
      <c r="GL243" s="127"/>
      <c r="GM243" s="127"/>
      <c r="GN243" s="127"/>
      <c r="GO243" s="127"/>
      <c r="GP243" s="127"/>
      <c r="GQ243" s="127"/>
      <c r="GR243" s="127"/>
      <c r="GS243" s="127"/>
      <c r="GT243" s="127"/>
      <c r="GU243" s="127"/>
      <c r="GV243" s="127"/>
      <c r="GW243" s="127"/>
      <c r="GX243" s="127"/>
      <c r="GY243" s="127"/>
      <c r="GZ243" s="127"/>
      <c r="HA243" s="127"/>
      <c r="HB243" s="127"/>
      <c r="HC243" s="127"/>
      <c r="HD243" s="127"/>
      <c r="HE243" s="127"/>
      <c r="HF243" s="127"/>
      <c r="HG243" s="127"/>
      <c r="HH243" s="127"/>
      <c r="HI243" s="127"/>
      <c r="HJ243" s="127"/>
      <c r="HK243" s="127"/>
      <c r="HL243" s="127"/>
      <c r="HM243" s="127"/>
      <c r="HN243" s="127"/>
      <c r="HO243" s="127"/>
      <c r="HP243" s="127"/>
      <c r="HQ243" s="127"/>
      <c r="HR243" s="127"/>
      <c r="HS243" s="127"/>
      <c r="HT243" s="127"/>
      <c r="HU243" s="127"/>
      <c r="HV243" s="127"/>
      <c r="HW243" s="127"/>
      <c r="HX243" s="127"/>
      <c r="HY243" s="127"/>
      <c r="HZ243" s="127"/>
      <c r="IA243" s="127"/>
      <c r="IB243" s="127"/>
    </row>
    <row r="244" spans="1:236" s="5" customFormat="1" x14ac:dyDescent="0.25">
      <c r="A244" s="4"/>
      <c r="B244" s="77" t="s">
        <v>25</v>
      </c>
      <c r="C244" s="77"/>
      <c r="D244" s="77"/>
      <c r="E244" s="28">
        <f>SUM(E243)</f>
        <v>120000</v>
      </c>
      <c r="F244" s="127"/>
      <c r="G244" s="127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127"/>
      <c r="U244" s="127"/>
      <c r="V244" s="127"/>
      <c r="W244" s="127"/>
      <c r="X244" s="127"/>
      <c r="Y244" s="127"/>
      <c r="Z244" s="127"/>
      <c r="AA244" s="127"/>
      <c r="AB244" s="127"/>
      <c r="AC244" s="127"/>
      <c r="AD244" s="127"/>
      <c r="AE244" s="127"/>
      <c r="AF244" s="127"/>
      <c r="AG244" s="127"/>
      <c r="AH244" s="127"/>
      <c r="AI244" s="127"/>
      <c r="AJ244" s="127"/>
      <c r="AK244" s="127"/>
      <c r="AL244" s="127"/>
      <c r="AM244" s="127"/>
      <c r="AN244" s="127"/>
      <c r="AO244" s="127"/>
      <c r="AP244" s="127"/>
      <c r="AQ244" s="127"/>
      <c r="AR244" s="127"/>
      <c r="AS244" s="127"/>
      <c r="AT244" s="127"/>
      <c r="AU244" s="127"/>
      <c r="AV244" s="127"/>
      <c r="AW244" s="127"/>
      <c r="AX244" s="127"/>
      <c r="AY244" s="127"/>
      <c r="AZ244" s="127"/>
      <c r="BA244" s="127"/>
      <c r="BB244" s="127"/>
      <c r="BC244" s="127"/>
      <c r="BD244" s="127"/>
      <c r="BE244" s="127"/>
      <c r="BF244" s="127"/>
      <c r="BG244" s="127"/>
      <c r="BH244" s="127"/>
      <c r="BI244" s="127"/>
      <c r="BJ244" s="127"/>
      <c r="BK244" s="127"/>
      <c r="BL244" s="127"/>
      <c r="BM244" s="127"/>
      <c r="BN244" s="127"/>
      <c r="BO244" s="127"/>
      <c r="BP244" s="127"/>
      <c r="BQ244" s="127"/>
      <c r="BR244" s="127"/>
      <c r="BS244" s="127"/>
      <c r="BT244" s="127"/>
      <c r="BU244" s="127"/>
      <c r="BV244" s="127"/>
      <c r="BW244" s="127"/>
      <c r="BX244" s="127"/>
      <c r="BY244" s="127"/>
      <c r="BZ244" s="127"/>
      <c r="CA244" s="127"/>
      <c r="CB244" s="127"/>
      <c r="CC244" s="127"/>
      <c r="CD244" s="127"/>
      <c r="CE244" s="127"/>
      <c r="CF244" s="127"/>
      <c r="CG244" s="127"/>
      <c r="CH244" s="127"/>
      <c r="CI244" s="127"/>
      <c r="CJ244" s="127"/>
      <c r="CK244" s="127"/>
      <c r="CL244" s="127"/>
      <c r="CM244" s="127"/>
      <c r="CN244" s="127"/>
      <c r="CO244" s="127"/>
      <c r="CP244" s="127"/>
      <c r="CQ244" s="127"/>
      <c r="CR244" s="127"/>
      <c r="CS244" s="127"/>
      <c r="CT244" s="127"/>
      <c r="CU244" s="127"/>
      <c r="CV244" s="127"/>
      <c r="CW244" s="127"/>
      <c r="CX244" s="127"/>
      <c r="CY244" s="127"/>
      <c r="CZ244" s="127"/>
      <c r="DA244" s="127"/>
      <c r="DB244" s="127"/>
      <c r="DC244" s="127"/>
      <c r="DD244" s="127"/>
      <c r="DE244" s="127"/>
      <c r="DF244" s="127"/>
      <c r="DG244" s="127"/>
      <c r="DH244" s="127"/>
      <c r="DI244" s="127"/>
      <c r="DJ244" s="127"/>
      <c r="DK244" s="127"/>
      <c r="DL244" s="127"/>
      <c r="DM244" s="127"/>
      <c r="DN244" s="127"/>
      <c r="DO244" s="127"/>
      <c r="DP244" s="127"/>
      <c r="DQ244" s="127"/>
      <c r="DR244" s="127"/>
      <c r="DS244" s="127"/>
      <c r="DT244" s="127"/>
      <c r="DU244" s="127"/>
      <c r="DV244" s="127"/>
      <c r="DW244" s="127"/>
      <c r="DX244" s="127"/>
      <c r="DY244" s="127"/>
      <c r="DZ244" s="127"/>
      <c r="EA244" s="127"/>
      <c r="EB244" s="127"/>
      <c r="EC244" s="127"/>
      <c r="ED244" s="127"/>
      <c r="EE244" s="127"/>
      <c r="EF244" s="127"/>
      <c r="EG244" s="127"/>
      <c r="EH244" s="127"/>
      <c r="EI244" s="127"/>
      <c r="EJ244" s="127"/>
      <c r="EK244" s="127"/>
      <c r="EL244" s="127"/>
      <c r="EM244" s="127"/>
      <c r="EN244" s="127"/>
      <c r="EO244" s="127"/>
      <c r="EP244" s="127"/>
      <c r="EQ244" s="127"/>
      <c r="ER244" s="127"/>
      <c r="ES244" s="127"/>
      <c r="ET244" s="127"/>
      <c r="EU244" s="127"/>
      <c r="EV244" s="127"/>
      <c r="EW244" s="127"/>
      <c r="EX244" s="127"/>
      <c r="EY244" s="127"/>
      <c r="EZ244" s="127"/>
      <c r="FA244" s="127"/>
      <c r="FB244" s="127"/>
      <c r="FC244" s="127"/>
      <c r="FD244" s="127"/>
      <c r="FE244" s="127"/>
      <c r="FF244" s="127"/>
      <c r="FG244" s="127"/>
      <c r="FH244" s="127"/>
      <c r="FI244" s="127"/>
      <c r="FJ244" s="127"/>
      <c r="FK244" s="127"/>
      <c r="FL244" s="127"/>
      <c r="FM244" s="127"/>
      <c r="FN244" s="127"/>
      <c r="FO244" s="127"/>
      <c r="FP244" s="127"/>
      <c r="FQ244" s="127"/>
      <c r="FR244" s="127"/>
      <c r="FS244" s="127"/>
      <c r="FT244" s="127"/>
      <c r="FU244" s="127"/>
      <c r="FV244" s="127"/>
      <c r="FW244" s="127"/>
      <c r="FX244" s="127"/>
      <c r="FY244" s="127"/>
      <c r="FZ244" s="127"/>
      <c r="GA244" s="127"/>
      <c r="GB244" s="127"/>
      <c r="GC244" s="127"/>
      <c r="GD244" s="127"/>
      <c r="GE244" s="127"/>
      <c r="GF244" s="127"/>
      <c r="GG244" s="127"/>
      <c r="GH244" s="127"/>
      <c r="GI244" s="127"/>
      <c r="GJ244" s="127"/>
      <c r="GK244" s="127"/>
      <c r="GL244" s="127"/>
      <c r="GM244" s="127"/>
      <c r="GN244" s="127"/>
      <c r="GO244" s="127"/>
      <c r="GP244" s="127"/>
      <c r="GQ244" s="127"/>
      <c r="GR244" s="127"/>
      <c r="GS244" s="127"/>
      <c r="GT244" s="127"/>
      <c r="GU244" s="127"/>
      <c r="GV244" s="127"/>
      <c r="GW244" s="127"/>
      <c r="GX244" s="127"/>
      <c r="GY244" s="127"/>
      <c r="GZ244" s="127"/>
      <c r="HA244" s="127"/>
      <c r="HB244" s="127"/>
      <c r="HC244" s="127"/>
      <c r="HD244" s="127"/>
      <c r="HE244" s="127"/>
      <c r="HF244" s="127"/>
      <c r="HG244" s="127"/>
      <c r="HH244" s="127"/>
      <c r="HI244" s="127"/>
      <c r="HJ244" s="127"/>
      <c r="HK244" s="127"/>
      <c r="HL244" s="127"/>
      <c r="HM244" s="127"/>
      <c r="HN244" s="127"/>
      <c r="HO244" s="127"/>
      <c r="HP244" s="127"/>
      <c r="HQ244" s="127"/>
      <c r="HR244" s="127"/>
      <c r="HS244" s="127"/>
      <c r="HT244" s="127"/>
      <c r="HU244" s="127"/>
      <c r="HV244" s="127"/>
      <c r="HW244" s="127"/>
      <c r="HX244" s="127"/>
      <c r="HY244" s="127"/>
      <c r="HZ244" s="127"/>
      <c r="IA244" s="127"/>
      <c r="IB244" s="127"/>
    </row>
    <row r="245" spans="1:236" s="5" customFormat="1" x14ac:dyDescent="0.25">
      <c r="A245" s="4"/>
      <c r="B245" s="92" t="s">
        <v>49</v>
      </c>
      <c r="C245" s="93"/>
      <c r="D245" s="94"/>
      <c r="E245" s="28">
        <f>SUM(E244)</f>
        <v>120000</v>
      </c>
      <c r="F245" s="127"/>
      <c r="G245" s="127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127"/>
      <c r="U245" s="127"/>
      <c r="V245" s="127"/>
      <c r="W245" s="127"/>
      <c r="X245" s="127"/>
      <c r="Y245" s="127"/>
      <c r="Z245" s="127"/>
      <c r="AA245" s="127"/>
      <c r="AB245" s="127"/>
      <c r="AC245" s="127"/>
      <c r="AD245" s="127"/>
      <c r="AE245" s="127"/>
      <c r="AF245" s="127"/>
      <c r="AG245" s="127"/>
      <c r="AH245" s="127"/>
      <c r="AI245" s="127"/>
      <c r="AJ245" s="127"/>
      <c r="AK245" s="127"/>
      <c r="AL245" s="127"/>
      <c r="AM245" s="127"/>
      <c r="AN245" s="127"/>
      <c r="AO245" s="127"/>
      <c r="AP245" s="127"/>
      <c r="AQ245" s="127"/>
      <c r="AR245" s="127"/>
      <c r="AS245" s="127"/>
      <c r="AT245" s="127"/>
      <c r="AU245" s="127"/>
      <c r="AV245" s="127"/>
      <c r="AW245" s="127"/>
      <c r="AX245" s="127"/>
      <c r="AY245" s="127"/>
      <c r="AZ245" s="127"/>
      <c r="BA245" s="127"/>
      <c r="BB245" s="127"/>
      <c r="BC245" s="127"/>
      <c r="BD245" s="127"/>
      <c r="BE245" s="127"/>
      <c r="BF245" s="127"/>
      <c r="BG245" s="127"/>
      <c r="BH245" s="127"/>
      <c r="BI245" s="127"/>
      <c r="BJ245" s="127"/>
      <c r="BK245" s="127"/>
      <c r="BL245" s="127"/>
      <c r="BM245" s="127"/>
      <c r="BN245" s="127"/>
      <c r="BO245" s="127"/>
      <c r="BP245" s="127"/>
      <c r="BQ245" s="127"/>
      <c r="BR245" s="127"/>
      <c r="BS245" s="127"/>
      <c r="BT245" s="127"/>
      <c r="BU245" s="127"/>
      <c r="BV245" s="127"/>
      <c r="BW245" s="127"/>
      <c r="BX245" s="127"/>
      <c r="BY245" s="127"/>
      <c r="BZ245" s="127"/>
      <c r="CA245" s="127"/>
      <c r="CB245" s="127"/>
      <c r="CC245" s="127"/>
      <c r="CD245" s="127"/>
      <c r="CE245" s="127"/>
      <c r="CF245" s="127"/>
      <c r="CG245" s="127"/>
      <c r="CH245" s="127"/>
      <c r="CI245" s="127"/>
      <c r="CJ245" s="127"/>
      <c r="CK245" s="127"/>
      <c r="CL245" s="127"/>
      <c r="CM245" s="127"/>
      <c r="CN245" s="127"/>
      <c r="CO245" s="127"/>
      <c r="CP245" s="127"/>
      <c r="CQ245" s="127"/>
      <c r="CR245" s="127"/>
      <c r="CS245" s="127"/>
      <c r="CT245" s="127"/>
      <c r="CU245" s="127"/>
      <c r="CV245" s="127"/>
      <c r="CW245" s="127"/>
      <c r="CX245" s="127"/>
      <c r="CY245" s="127"/>
      <c r="CZ245" s="127"/>
      <c r="DA245" s="127"/>
      <c r="DB245" s="127"/>
      <c r="DC245" s="127"/>
      <c r="DD245" s="127"/>
      <c r="DE245" s="127"/>
      <c r="DF245" s="127"/>
      <c r="DG245" s="127"/>
      <c r="DH245" s="127"/>
      <c r="DI245" s="127"/>
      <c r="DJ245" s="127"/>
      <c r="DK245" s="127"/>
      <c r="DL245" s="127"/>
      <c r="DM245" s="127"/>
      <c r="DN245" s="127"/>
      <c r="DO245" s="127"/>
      <c r="DP245" s="127"/>
      <c r="DQ245" s="127"/>
      <c r="DR245" s="127"/>
      <c r="DS245" s="127"/>
      <c r="DT245" s="127"/>
      <c r="DU245" s="127"/>
      <c r="DV245" s="127"/>
      <c r="DW245" s="127"/>
      <c r="DX245" s="127"/>
      <c r="DY245" s="127"/>
      <c r="DZ245" s="127"/>
      <c r="EA245" s="127"/>
      <c r="EB245" s="127"/>
      <c r="EC245" s="127"/>
      <c r="ED245" s="127"/>
      <c r="EE245" s="127"/>
      <c r="EF245" s="127"/>
      <c r="EG245" s="127"/>
      <c r="EH245" s="127"/>
      <c r="EI245" s="127"/>
      <c r="EJ245" s="127"/>
      <c r="EK245" s="127"/>
      <c r="EL245" s="127"/>
      <c r="EM245" s="127"/>
      <c r="EN245" s="127"/>
      <c r="EO245" s="127"/>
      <c r="EP245" s="127"/>
      <c r="EQ245" s="127"/>
      <c r="ER245" s="127"/>
      <c r="ES245" s="127"/>
      <c r="ET245" s="127"/>
      <c r="EU245" s="127"/>
      <c r="EV245" s="127"/>
      <c r="EW245" s="127"/>
      <c r="EX245" s="127"/>
      <c r="EY245" s="127"/>
      <c r="EZ245" s="127"/>
      <c r="FA245" s="127"/>
      <c r="FB245" s="127"/>
      <c r="FC245" s="127"/>
      <c r="FD245" s="127"/>
      <c r="FE245" s="127"/>
      <c r="FF245" s="127"/>
      <c r="FG245" s="127"/>
      <c r="FH245" s="127"/>
      <c r="FI245" s="127"/>
      <c r="FJ245" s="127"/>
      <c r="FK245" s="127"/>
      <c r="FL245" s="127"/>
      <c r="FM245" s="127"/>
      <c r="FN245" s="127"/>
      <c r="FO245" s="127"/>
      <c r="FP245" s="127"/>
      <c r="FQ245" s="127"/>
      <c r="FR245" s="127"/>
      <c r="FS245" s="127"/>
      <c r="FT245" s="127"/>
      <c r="FU245" s="127"/>
      <c r="FV245" s="127"/>
      <c r="FW245" s="127"/>
      <c r="FX245" s="127"/>
      <c r="FY245" s="127"/>
      <c r="FZ245" s="127"/>
      <c r="GA245" s="127"/>
      <c r="GB245" s="127"/>
      <c r="GC245" s="127"/>
      <c r="GD245" s="127"/>
      <c r="GE245" s="127"/>
      <c r="GF245" s="127"/>
      <c r="GG245" s="127"/>
      <c r="GH245" s="127"/>
      <c r="GI245" s="127"/>
      <c r="GJ245" s="127"/>
      <c r="GK245" s="127"/>
      <c r="GL245" s="127"/>
      <c r="GM245" s="127"/>
      <c r="GN245" s="127"/>
      <c r="GO245" s="127"/>
      <c r="GP245" s="127"/>
      <c r="GQ245" s="127"/>
      <c r="GR245" s="127"/>
      <c r="GS245" s="127"/>
      <c r="GT245" s="127"/>
      <c r="GU245" s="127"/>
      <c r="GV245" s="127"/>
      <c r="GW245" s="127"/>
      <c r="GX245" s="127"/>
      <c r="GY245" s="127"/>
      <c r="GZ245" s="127"/>
      <c r="HA245" s="127"/>
      <c r="HB245" s="127"/>
      <c r="HC245" s="127"/>
      <c r="HD245" s="127"/>
      <c r="HE245" s="127"/>
      <c r="HF245" s="127"/>
      <c r="HG245" s="127"/>
      <c r="HH245" s="127"/>
      <c r="HI245" s="127"/>
      <c r="HJ245" s="127"/>
      <c r="HK245" s="127"/>
      <c r="HL245" s="127"/>
      <c r="HM245" s="127"/>
      <c r="HN245" s="127"/>
      <c r="HO245" s="127"/>
      <c r="HP245" s="127"/>
      <c r="HQ245" s="127"/>
      <c r="HR245" s="127"/>
      <c r="HS245" s="127"/>
      <c r="HT245" s="127"/>
      <c r="HU245" s="127"/>
      <c r="HV245" s="127"/>
      <c r="HW245" s="127"/>
      <c r="HX245" s="127"/>
      <c r="HY245" s="127"/>
      <c r="HZ245" s="127"/>
      <c r="IA245" s="127"/>
      <c r="IB245" s="127"/>
    </row>
    <row r="246" spans="1:236" s="5" customFormat="1" ht="38.25" customHeight="1" x14ac:dyDescent="0.25">
      <c r="A246" s="101" t="s">
        <v>27</v>
      </c>
      <c r="B246" s="102"/>
      <c r="C246" s="102"/>
      <c r="D246" s="102"/>
      <c r="E246" s="103"/>
      <c r="F246" s="127"/>
      <c r="G246" s="127"/>
      <c r="H246" s="127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127"/>
      <c r="U246" s="127"/>
      <c r="V246" s="127"/>
      <c r="W246" s="127"/>
      <c r="X246" s="127"/>
      <c r="Y246" s="127"/>
      <c r="Z246" s="127"/>
      <c r="AA246" s="127"/>
      <c r="AB246" s="127"/>
      <c r="AC246" s="127"/>
      <c r="AD246" s="127"/>
      <c r="AE246" s="127"/>
      <c r="AF246" s="127"/>
      <c r="AG246" s="127"/>
      <c r="AH246" s="127"/>
      <c r="AI246" s="127"/>
      <c r="AJ246" s="127"/>
      <c r="AK246" s="127"/>
      <c r="AL246" s="127"/>
      <c r="AM246" s="127"/>
      <c r="AN246" s="127"/>
      <c r="AO246" s="127"/>
      <c r="AP246" s="127"/>
      <c r="AQ246" s="127"/>
      <c r="AR246" s="127"/>
      <c r="AS246" s="127"/>
      <c r="AT246" s="127"/>
      <c r="AU246" s="127"/>
      <c r="AV246" s="127"/>
      <c r="AW246" s="127"/>
      <c r="AX246" s="127"/>
      <c r="AY246" s="127"/>
      <c r="AZ246" s="127"/>
      <c r="BA246" s="127"/>
      <c r="BB246" s="127"/>
      <c r="BC246" s="127"/>
      <c r="BD246" s="127"/>
      <c r="BE246" s="127"/>
      <c r="BF246" s="127"/>
      <c r="BG246" s="127"/>
      <c r="BH246" s="127"/>
      <c r="BI246" s="127"/>
      <c r="BJ246" s="127"/>
      <c r="BK246" s="127"/>
      <c r="BL246" s="127"/>
      <c r="BM246" s="127"/>
      <c r="BN246" s="127"/>
      <c r="BO246" s="127"/>
      <c r="BP246" s="127"/>
      <c r="BQ246" s="127"/>
      <c r="BR246" s="127"/>
      <c r="BS246" s="127"/>
      <c r="BT246" s="127"/>
      <c r="BU246" s="127"/>
      <c r="BV246" s="127"/>
      <c r="BW246" s="127"/>
      <c r="BX246" s="127"/>
      <c r="BY246" s="127"/>
      <c r="BZ246" s="127"/>
      <c r="CA246" s="127"/>
      <c r="CB246" s="127"/>
      <c r="CC246" s="127"/>
      <c r="CD246" s="127"/>
      <c r="CE246" s="127"/>
      <c r="CF246" s="127"/>
      <c r="CG246" s="127"/>
      <c r="CH246" s="127"/>
      <c r="CI246" s="127"/>
      <c r="CJ246" s="127"/>
      <c r="CK246" s="127"/>
      <c r="CL246" s="127"/>
      <c r="CM246" s="127"/>
      <c r="CN246" s="127"/>
      <c r="CO246" s="127"/>
      <c r="CP246" s="127"/>
      <c r="CQ246" s="127"/>
      <c r="CR246" s="127"/>
      <c r="CS246" s="127"/>
      <c r="CT246" s="127"/>
      <c r="CU246" s="127"/>
      <c r="CV246" s="127"/>
      <c r="CW246" s="127"/>
      <c r="CX246" s="127"/>
      <c r="CY246" s="127"/>
      <c r="CZ246" s="127"/>
      <c r="DA246" s="127"/>
      <c r="DB246" s="127"/>
      <c r="DC246" s="127"/>
      <c r="DD246" s="127"/>
      <c r="DE246" s="127"/>
      <c r="DF246" s="127"/>
      <c r="DG246" s="127"/>
      <c r="DH246" s="127"/>
      <c r="DI246" s="127"/>
      <c r="DJ246" s="127"/>
      <c r="DK246" s="127"/>
      <c r="DL246" s="127"/>
      <c r="DM246" s="127"/>
      <c r="DN246" s="127"/>
      <c r="DO246" s="127"/>
      <c r="DP246" s="127"/>
      <c r="DQ246" s="127"/>
      <c r="DR246" s="127"/>
      <c r="DS246" s="127"/>
      <c r="DT246" s="127"/>
      <c r="DU246" s="127"/>
      <c r="DV246" s="127"/>
      <c r="DW246" s="127"/>
      <c r="DX246" s="127"/>
      <c r="DY246" s="127"/>
      <c r="DZ246" s="127"/>
      <c r="EA246" s="127"/>
      <c r="EB246" s="127"/>
      <c r="EC246" s="127"/>
      <c r="ED246" s="127"/>
      <c r="EE246" s="127"/>
      <c r="EF246" s="127"/>
      <c r="EG246" s="127"/>
      <c r="EH246" s="127"/>
      <c r="EI246" s="127"/>
      <c r="EJ246" s="127"/>
      <c r="EK246" s="127"/>
      <c r="EL246" s="127"/>
      <c r="EM246" s="127"/>
      <c r="EN246" s="127"/>
      <c r="EO246" s="127"/>
      <c r="EP246" s="127"/>
      <c r="EQ246" s="127"/>
      <c r="ER246" s="127"/>
      <c r="ES246" s="127"/>
      <c r="ET246" s="127"/>
      <c r="EU246" s="127"/>
      <c r="EV246" s="127"/>
      <c r="EW246" s="127"/>
      <c r="EX246" s="127"/>
      <c r="EY246" s="127"/>
      <c r="EZ246" s="127"/>
      <c r="FA246" s="127"/>
      <c r="FB246" s="127"/>
      <c r="FC246" s="127"/>
      <c r="FD246" s="127"/>
      <c r="FE246" s="127"/>
      <c r="FF246" s="127"/>
      <c r="FG246" s="127"/>
      <c r="FH246" s="127"/>
      <c r="FI246" s="127"/>
      <c r="FJ246" s="127"/>
      <c r="FK246" s="127"/>
      <c r="FL246" s="127"/>
      <c r="FM246" s="127"/>
      <c r="FN246" s="127"/>
      <c r="FO246" s="127"/>
      <c r="FP246" s="127"/>
      <c r="FQ246" s="127"/>
      <c r="FR246" s="127"/>
      <c r="FS246" s="127"/>
      <c r="FT246" s="127"/>
      <c r="FU246" s="127"/>
      <c r="FV246" s="127"/>
      <c r="FW246" s="127"/>
      <c r="FX246" s="127"/>
      <c r="FY246" s="127"/>
      <c r="FZ246" s="127"/>
      <c r="GA246" s="127"/>
      <c r="GB246" s="127"/>
      <c r="GC246" s="127"/>
      <c r="GD246" s="127"/>
      <c r="GE246" s="127"/>
      <c r="GF246" s="127"/>
      <c r="GG246" s="127"/>
      <c r="GH246" s="127"/>
      <c r="GI246" s="127"/>
      <c r="GJ246" s="127"/>
      <c r="GK246" s="127"/>
      <c r="GL246" s="127"/>
      <c r="GM246" s="127"/>
      <c r="GN246" s="127"/>
      <c r="GO246" s="127"/>
      <c r="GP246" s="127"/>
      <c r="GQ246" s="127"/>
      <c r="GR246" s="127"/>
      <c r="GS246" s="127"/>
      <c r="GT246" s="127"/>
      <c r="GU246" s="127"/>
      <c r="GV246" s="127"/>
      <c r="GW246" s="127"/>
      <c r="GX246" s="127"/>
      <c r="GY246" s="127"/>
      <c r="GZ246" s="127"/>
      <c r="HA246" s="127"/>
      <c r="HB246" s="127"/>
      <c r="HC246" s="127"/>
      <c r="HD246" s="127"/>
      <c r="HE246" s="127"/>
      <c r="HF246" s="127"/>
      <c r="HG246" s="127"/>
      <c r="HH246" s="127"/>
      <c r="HI246" s="127"/>
      <c r="HJ246" s="127"/>
      <c r="HK246" s="127"/>
      <c r="HL246" s="127"/>
      <c r="HM246" s="127"/>
      <c r="HN246" s="127"/>
      <c r="HO246" s="127"/>
      <c r="HP246" s="127"/>
      <c r="HQ246" s="127"/>
      <c r="HR246" s="127"/>
      <c r="HS246" s="127"/>
      <c r="HT246" s="127"/>
      <c r="HU246" s="127"/>
      <c r="HV246" s="127"/>
      <c r="HW246" s="127"/>
      <c r="HX246" s="127"/>
      <c r="HY246" s="127"/>
      <c r="HZ246" s="127"/>
      <c r="IA246" s="127"/>
      <c r="IB246" s="127"/>
    </row>
    <row r="247" spans="1:236" s="5" customFormat="1" ht="15" customHeight="1" x14ac:dyDescent="0.25">
      <c r="A247" s="80" t="s">
        <v>391</v>
      </c>
      <c r="B247" s="81"/>
      <c r="C247" s="81"/>
      <c r="D247" s="81"/>
      <c r="E247" s="82"/>
      <c r="F247" s="127"/>
      <c r="G247" s="127"/>
      <c r="H247" s="127"/>
      <c r="I247" s="127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  <c r="T247" s="127"/>
      <c r="U247" s="127"/>
      <c r="V247" s="127"/>
      <c r="W247" s="127"/>
      <c r="X247" s="127"/>
      <c r="Y247" s="127"/>
      <c r="Z247" s="127"/>
      <c r="AA247" s="127"/>
      <c r="AB247" s="127"/>
      <c r="AC247" s="127"/>
      <c r="AD247" s="127"/>
      <c r="AE247" s="127"/>
      <c r="AF247" s="127"/>
      <c r="AG247" s="127"/>
      <c r="AH247" s="127"/>
      <c r="AI247" s="127"/>
      <c r="AJ247" s="127"/>
      <c r="AK247" s="127"/>
      <c r="AL247" s="127"/>
      <c r="AM247" s="127"/>
      <c r="AN247" s="127"/>
      <c r="AO247" s="127"/>
      <c r="AP247" s="127"/>
      <c r="AQ247" s="127"/>
      <c r="AR247" s="127"/>
      <c r="AS247" s="127"/>
      <c r="AT247" s="127"/>
      <c r="AU247" s="127"/>
      <c r="AV247" s="127"/>
      <c r="AW247" s="127"/>
      <c r="AX247" s="127"/>
      <c r="AY247" s="127"/>
      <c r="AZ247" s="127"/>
      <c r="BA247" s="127"/>
      <c r="BB247" s="127"/>
      <c r="BC247" s="127"/>
      <c r="BD247" s="127"/>
      <c r="BE247" s="127"/>
      <c r="BF247" s="127"/>
      <c r="BG247" s="127"/>
      <c r="BH247" s="127"/>
      <c r="BI247" s="127"/>
      <c r="BJ247" s="127"/>
      <c r="BK247" s="127"/>
      <c r="BL247" s="127"/>
      <c r="BM247" s="127"/>
      <c r="BN247" s="127"/>
      <c r="BO247" s="127"/>
      <c r="BP247" s="127"/>
      <c r="BQ247" s="127"/>
      <c r="BR247" s="127"/>
      <c r="BS247" s="127"/>
      <c r="BT247" s="127"/>
      <c r="BU247" s="127"/>
      <c r="BV247" s="127"/>
      <c r="BW247" s="127"/>
      <c r="BX247" s="127"/>
      <c r="BY247" s="127"/>
      <c r="BZ247" s="127"/>
      <c r="CA247" s="127"/>
      <c r="CB247" s="127"/>
      <c r="CC247" s="127"/>
      <c r="CD247" s="127"/>
      <c r="CE247" s="127"/>
      <c r="CF247" s="127"/>
      <c r="CG247" s="127"/>
      <c r="CH247" s="127"/>
      <c r="CI247" s="127"/>
      <c r="CJ247" s="127"/>
      <c r="CK247" s="127"/>
      <c r="CL247" s="127"/>
      <c r="CM247" s="127"/>
      <c r="CN247" s="127"/>
      <c r="CO247" s="127"/>
      <c r="CP247" s="127"/>
      <c r="CQ247" s="127"/>
      <c r="CR247" s="127"/>
      <c r="CS247" s="127"/>
      <c r="CT247" s="127"/>
      <c r="CU247" s="127"/>
      <c r="CV247" s="127"/>
      <c r="CW247" s="127"/>
      <c r="CX247" s="127"/>
      <c r="CY247" s="127"/>
      <c r="CZ247" s="127"/>
      <c r="DA247" s="127"/>
      <c r="DB247" s="127"/>
      <c r="DC247" s="127"/>
      <c r="DD247" s="127"/>
      <c r="DE247" s="127"/>
      <c r="DF247" s="127"/>
      <c r="DG247" s="127"/>
      <c r="DH247" s="127"/>
      <c r="DI247" s="127"/>
      <c r="DJ247" s="127"/>
      <c r="DK247" s="127"/>
      <c r="DL247" s="127"/>
      <c r="DM247" s="127"/>
      <c r="DN247" s="127"/>
      <c r="DO247" s="127"/>
      <c r="DP247" s="127"/>
      <c r="DQ247" s="127"/>
      <c r="DR247" s="127"/>
      <c r="DS247" s="127"/>
      <c r="DT247" s="127"/>
      <c r="DU247" s="127"/>
      <c r="DV247" s="127"/>
      <c r="DW247" s="127"/>
      <c r="DX247" s="127"/>
      <c r="DY247" s="127"/>
      <c r="DZ247" s="127"/>
      <c r="EA247" s="127"/>
      <c r="EB247" s="127"/>
      <c r="EC247" s="127"/>
      <c r="ED247" s="127"/>
      <c r="EE247" s="127"/>
      <c r="EF247" s="127"/>
      <c r="EG247" s="127"/>
      <c r="EH247" s="127"/>
      <c r="EI247" s="127"/>
      <c r="EJ247" s="127"/>
      <c r="EK247" s="127"/>
      <c r="EL247" s="127"/>
      <c r="EM247" s="127"/>
      <c r="EN247" s="127"/>
      <c r="EO247" s="127"/>
      <c r="EP247" s="127"/>
      <c r="EQ247" s="127"/>
      <c r="ER247" s="127"/>
      <c r="ES247" s="127"/>
      <c r="ET247" s="127"/>
      <c r="EU247" s="127"/>
      <c r="EV247" s="127"/>
      <c r="EW247" s="127"/>
      <c r="EX247" s="127"/>
      <c r="EY247" s="127"/>
      <c r="EZ247" s="127"/>
      <c r="FA247" s="127"/>
      <c r="FB247" s="127"/>
      <c r="FC247" s="127"/>
      <c r="FD247" s="127"/>
      <c r="FE247" s="127"/>
      <c r="FF247" s="127"/>
      <c r="FG247" s="127"/>
      <c r="FH247" s="127"/>
      <c r="FI247" s="127"/>
      <c r="FJ247" s="127"/>
      <c r="FK247" s="127"/>
      <c r="FL247" s="127"/>
      <c r="FM247" s="127"/>
      <c r="FN247" s="127"/>
      <c r="FO247" s="127"/>
      <c r="FP247" s="127"/>
      <c r="FQ247" s="127"/>
      <c r="FR247" s="127"/>
      <c r="FS247" s="127"/>
      <c r="FT247" s="127"/>
      <c r="FU247" s="127"/>
      <c r="FV247" s="127"/>
      <c r="FW247" s="127"/>
      <c r="FX247" s="127"/>
      <c r="FY247" s="127"/>
      <c r="FZ247" s="127"/>
      <c r="GA247" s="127"/>
      <c r="GB247" s="127"/>
      <c r="GC247" s="127"/>
      <c r="GD247" s="127"/>
      <c r="GE247" s="127"/>
      <c r="GF247" s="127"/>
      <c r="GG247" s="127"/>
      <c r="GH247" s="127"/>
      <c r="GI247" s="127"/>
      <c r="GJ247" s="127"/>
      <c r="GK247" s="127"/>
      <c r="GL247" s="127"/>
      <c r="GM247" s="127"/>
      <c r="GN247" s="127"/>
      <c r="GO247" s="127"/>
      <c r="GP247" s="127"/>
      <c r="GQ247" s="127"/>
      <c r="GR247" s="127"/>
      <c r="GS247" s="127"/>
      <c r="GT247" s="127"/>
      <c r="GU247" s="127"/>
      <c r="GV247" s="127"/>
      <c r="GW247" s="127"/>
      <c r="GX247" s="127"/>
      <c r="GY247" s="127"/>
      <c r="GZ247" s="127"/>
      <c r="HA247" s="127"/>
      <c r="HB247" s="127"/>
      <c r="HC247" s="127"/>
      <c r="HD247" s="127"/>
      <c r="HE247" s="127"/>
      <c r="HF247" s="127"/>
      <c r="HG247" s="127"/>
      <c r="HH247" s="127"/>
      <c r="HI247" s="127"/>
      <c r="HJ247" s="127"/>
      <c r="HK247" s="127"/>
      <c r="HL247" s="127"/>
      <c r="HM247" s="127"/>
      <c r="HN247" s="127"/>
      <c r="HO247" s="127"/>
      <c r="HP247" s="127"/>
      <c r="HQ247" s="127"/>
      <c r="HR247" s="127"/>
      <c r="HS247" s="127"/>
      <c r="HT247" s="127"/>
      <c r="HU247" s="127"/>
      <c r="HV247" s="127"/>
      <c r="HW247" s="127"/>
      <c r="HX247" s="127"/>
      <c r="HY247" s="127"/>
      <c r="HZ247" s="127"/>
      <c r="IA247" s="127"/>
      <c r="IB247" s="127"/>
    </row>
    <row r="248" spans="1:236" s="5" customFormat="1" x14ac:dyDescent="0.25">
      <c r="A248" s="4">
        <v>1</v>
      </c>
      <c r="B248" s="61" t="s">
        <v>392</v>
      </c>
      <c r="C248" s="62"/>
      <c r="D248" s="63"/>
      <c r="E248" s="18">
        <v>3206923</v>
      </c>
      <c r="F248" s="127"/>
      <c r="G248" s="127"/>
      <c r="H248" s="127"/>
      <c r="I248" s="127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  <c r="T248" s="127"/>
      <c r="U248" s="127"/>
      <c r="V248" s="127"/>
      <c r="W248" s="127"/>
      <c r="X248" s="127"/>
      <c r="Y248" s="127"/>
      <c r="Z248" s="127"/>
      <c r="AA248" s="127"/>
      <c r="AB248" s="127"/>
      <c r="AC248" s="127"/>
      <c r="AD248" s="127"/>
      <c r="AE248" s="127"/>
      <c r="AF248" s="127"/>
      <c r="AG248" s="127"/>
      <c r="AH248" s="127"/>
      <c r="AI248" s="127"/>
      <c r="AJ248" s="127"/>
      <c r="AK248" s="127"/>
      <c r="AL248" s="127"/>
      <c r="AM248" s="127"/>
      <c r="AN248" s="127"/>
      <c r="AO248" s="127"/>
      <c r="AP248" s="127"/>
      <c r="AQ248" s="127"/>
      <c r="AR248" s="127"/>
      <c r="AS248" s="127"/>
      <c r="AT248" s="127"/>
      <c r="AU248" s="127"/>
      <c r="AV248" s="127"/>
      <c r="AW248" s="127"/>
      <c r="AX248" s="127"/>
      <c r="AY248" s="127"/>
      <c r="AZ248" s="127"/>
      <c r="BA248" s="127"/>
      <c r="BB248" s="127"/>
      <c r="BC248" s="127"/>
      <c r="BD248" s="127"/>
      <c r="BE248" s="127"/>
      <c r="BF248" s="127"/>
      <c r="BG248" s="127"/>
      <c r="BH248" s="127"/>
      <c r="BI248" s="127"/>
      <c r="BJ248" s="127"/>
      <c r="BK248" s="127"/>
      <c r="BL248" s="127"/>
      <c r="BM248" s="127"/>
      <c r="BN248" s="127"/>
      <c r="BO248" s="127"/>
      <c r="BP248" s="127"/>
      <c r="BQ248" s="127"/>
      <c r="BR248" s="127"/>
      <c r="BS248" s="127"/>
      <c r="BT248" s="127"/>
      <c r="BU248" s="127"/>
      <c r="BV248" s="127"/>
      <c r="BW248" s="127"/>
      <c r="BX248" s="127"/>
      <c r="BY248" s="127"/>
      <c r="BZ248" s="127"/>
      <c r="CA248" s="127"/>
      <c r="CB248" s="127"/>
      <c r="CC248" s="127"/>
      <c r="CD248" s="127"/>
      <c r="CE248" s="127"/>
      <c r="CF248" s="127"/>
      <c r="CG248" s="127"/>
      <c r="CH248" s="127"/>
      <c r="CI248" s="127"/>
      <c r="CJ248" s="127"/>
      <c r="CK248" s="127"/>
      <c r="CL248" s="127"/>
      <c r="CM248" s="127"/>
      <c r="CN248" s="127"/>
      <c r="CO248" s="127"/>
      <c r="CP248" s="127"/>
      <c r="CQ248" s="127"/>
      <c r="CR248" s="127"/>
      <c r="CS248" s="127"/>
      <c r="CT248" s="127"/>
      <c r="CU248" s="127"/>
      <c r="CV248" s="127"/>
      <c r="CW248" s="127"/>
      <c r="CX248" s="127"/>
      <c r="CY248" s="127"/>
      <c r="CZ248" s="127"/>
      <c r="DA248" s="127"/>
      <c r="DB248" s="127"/>
      <c r="DC248" s="127"/>
      <c r="DD248" s="127"/>
      <c r="DE248" s="127"/>
      <c r="DF248" s="127"/>
      <c r="DG248" s="127"/>
      <c r="DH248" s="127"/>
      <c r="DI248" s="127"/>
      <c r="DJ248" s="127"/>
      <c r="DK248" s="127"/>
      <c r="DL248" s="127"/>
      <c r="DM248" s="127"/>
      <c r="DN248" s="127"/>
      <c r="DO248" s="127"/>
      <c r="DP248" s="127"/>
      <c r="DQ248" s="127"/>
      <c r="DR248" s="127"/>
      <c r="DS248" s="127"/>
      <c r="DT248" s="127"/>
      <c r="DU248" s="127"/>
      <c r="DV248" s="127"/>
      <c r="DW248" s="127"/>
      <c r="DX248" s="127"/>
      <c r="DY248" s="127"/>
      <c r="DZ248" s="127"/>
      <c r="EA248" s="127"/>
      <c r="EB248" s="127"/>
      <c r="EC248" s="127"/>
      <c r="ED248" s="127"/>
      <c r="EE248" s="127"/>
      <c r="EF248" s="127"/>
      <c r="EG248" s="127"/>
      <c r="EH248" s="127"/>
      <c r="EI248" s="127"/>
      <c r="EJ248" s="127"/>
      <c r="EK248" s="127"/>
      <c r="EL248" s="127"/>
      <c r="EM248" s="127"/>
      <c r="EN248" s="127"/>
      <c r="EO248" s="127"/>
      <c r="EP248" s="127"/>
      <c r="EQ248" s="127"/>
      <c r="ER248" s="127"/>
      <c r="ES248" s="127"/>
      <c r="ET248" s="127"/>
      <c r="EU248" s="127"/>
      <c r="EV248" s="127"/>
      <c r="EW248" s="127"/>
      <c r="EX248" s="127"/>
      <c r="EY248" s="127"/>
      <c r="EZ248" s="127"/>
      <c r="FA248" s="127"/>
      <c r="FB248" s="127"/>
      <c r="FC248" s="127"/>
      <c r="FD248" s="127"/>
      <c r="FE248" s="127"/>
      <c r="FF248" s="127"/>
      <c r="FG248" s="127"/>
      <c r="FH248" s="127"/>
      <c r="FI248" s="127"/>
      <c r="FJ248" s="127"/>
      <c r="FK248" s="127"/>
      <c r="FL248" s="127"/>
      <c r="FM248" s="127"/>
      <c r="FN248" s="127"/>
      <c r="FO248" s="127"/>
      <c r="FP248" s="127"/>
      <c r="FQ248" s="127"/>
      <c r="FR248" s="127"/>
      <c r="FS248" s="127"/>
      <c r="FT248" s="127"/>
      <c r="FU248" s="127"/>
      <c r="FV248" s="127"/>
      <c r="FW248" s="127"/>
      <c r="FX248" s="127"/>
      <c r="FY248" s="127"/>
      <c r="FZ248" s="127"/>
      <c r="GA248" s="127"/>
      <c r="GB248" s="127"/>
      <c r="GC248" s="127"/>
      <c r="GD248" s="127"/>
      <c r="GE248" s="127"/>
      <c r="GF248" s="127"/>
      <c r="GG248" s="127"/>
      <c r="GH248" s="127"/>
      <c r="GI248" s="127"/>
      <c r="GJ248" s="127"/>
      <c r="GK248" s="127"/>
      <c r="GL248" s="127"/>
      <c r="GM248" s="127"/>
      <c r="GN248" s="127"/>
      <c r="GO248" s="127"/>
      <c r="GP248" s="127"/>
      <c r="GQ248" s="127"/>
      <c r="GR248" s="127"/>
      <c r="GS248" s="127"/>
      <c r="GT248" s="127"/>
      <c r="GU248" s="127"/>
      <c r="GV248" s="127"/>
      <c r="GW248" s="127"/>
      <c r="GX248" s="127"/>
      <c r="GY248" s="127"/>
      <c r="GZ248" s="127"/>
      <c r="HA248" s="127"/>
      <c r="HB248" s="127"/>
      <c r="HC248" s="127"/>
      <c r="HD248" s="127"/>
      <c r="HE248" s="127"/>
      <c r="HF248" s="127"/>
      <c r="HG248" s="127"/>
      <c r="HH248" s="127"/>
      <c r="HI248" s="127"/>
      <c r="HJ248" s="127"/>
      <c r="HK248" s="127"/>
      <c r="HL248" s="127"/>
      <c r="HM248" s="127"/>
      <c r="HN248" s="127"/>
      <c r="HO248" s="127"/>
      <c r="HP248" s="127"/>
      <c r="HQ248" s="127"/>
      <c r="HR248" s="127"/>
      <c r="HS248" s="127"/>
      <c r="HT248" s="127"/>
      <c r="HU248" s="127"/>
      <c r="HV248" s="127"/>
      <c r="HW248" s="127"/>
      <c r="HX248" s="127"/>
      <c r="HY248" s="127"/>
      <c r="HZ248" s="127"/>
      <c r="IA248" s="127"/>
      <c r="IB248" s="127"/>
    </row>
    <row r="249" spans="1:236" s="5" customFormat="1" x14ac:dyDescent="0.25">
      <c r="A249" s="4"/>
      <c r="B249" s="77" t="s">
        <v>25</v>
      </c>
      <c r="C249" s="77"/>
      <c r="D249" s="77"/>
      <c r="E249" s="24">
        <f>SUM(E248)</f>
        <v>3206923</v>
      </c>
      <c r="F249" s="127"/>
      <c r="G249" s="127"/>
      <c r="H249" s="127"/>
      <c r="I249" s="127"/>
      <c r="J249" s="127"/>
      <c r="K249" s="127"/>
      <c r="L249" s="127"/>
      <c r="M249" s="127"/>
      <c r="N249" s="127"/>
      <c r="O249" s="127"/>
      <c r="P249" s="127"/>
      <c r="Q249" s="127"/>
      <c r="R249" s="127"/>
      <c r="S249" s="127"/>
      <c r="T249" s="127"/>
      <c r="U249" s="127"/>
      <c r="V249" s="127"/>
      <c r="W249" s="127"/>
      <c r="X249" s="127"/>
      <c r="Y249" s="127"/>
      <c r="Z249" s="127"/>
      <c r="AA249" s="127"/>
      <c r="AB249" s="127"/>
      <c r="AC249" s="127"/>
      <c r="AD249" s="127"/>
      <c r="AE249" s="127"/>
      <c r="AF249" s="127"/>
      <c r="AG249" s="127"/>
      <c r="AH249" s="127"/>
      <c r="AI249" s="127"/>
      <c r="AJ249" s="127"/>
      <c r="AK249" s="127"/>
      <c r="AL249" s="127"/>
      <c r="AM249" s="127"/>
      <c r="AN249" s="127"/>
      <c r="AO249" s="127"/>
      <c r="AP249" s="127"/>
      <c r="AQ249" s="127"/>
      <c r="AR249" s="127"/>
      <c r="AS249" s="127"/>
      <c r="AT249" s="127"/>
      <c r="AU249" s="127"/>
      <c r="AV249" s="127"/>
      <c r="AW249" s="127"/>
      <c r="AX249" s="127"/>
      <c r="AY249" s="127"/>
      <c r="AZ249" s="127"/>
      <c r="BA249" s="127"/>
      <c r="BB249" s="127"/>
      <c r="BC249" s="127"/>
      <c r="BD249" s="127"/>
      <c r="BE249" s="127"/>
      <c r="BF249" s="127"/>
      <c r="BG249" s="127"/>
      <c r="BH249" s="127"/>
      <c r="BI249" s="127"/>
      <c r="BJ249" s="127"/>
      <c r="BK249" s="127"/>
      <c r="BL249" s="127"/>
      <c r="BM249" s="127"/>
      <c r="BN249" s="127"/>
      <c r="BO249" s="127"/>
      <c r="BP249" s="127"/>
      <c r="BQ249" s="127"/>
      <c r="BR249" s="127"/>
      <c r="BS249" s="127"/>
      <c r="BT249" s="127"/>
      <c r="BU249" s="127"/>
      <c r="BV249" s="127"/>
      <c r="BW249" s="127"/>
      <c r="BX249" s="127"/>
      <c r="BY249" s="127"/>
      <c r="BZ249" s="127"/>
      <c r="CA249" s="127"/>
      <c r="CB249" s="127"/>
      <c r="CC249" s="127"/>
      <c r="CD249" s="127"/>
      <c r="CE249" s="127"/>
      <c r="CF249" s="127"/>
      <c r="CG249" s="127"/>
      <c r="CH249" s="127"/>
      <c r="CI249" s="127"/>
      <c r="CJ249" s="127"/>
      <c r="CK249" s="127"/>
      <c r="CL249" s="127"/>
      <c r="CM249" s="127"/>
      <c r="CN249" s="127"/>
      <c r="CO249" s="127"/>
      <c r="CP249" s="127"/>
      <c r="CQ249" s="127"/>
      <c r="CR249" s="127"/>
      <c r="CS249" s="127"/>
      <c r="CT249" s="127"/>
      <c r="CU249" s="127"/>
      <c r="CV249" s="127"/>
      <c r="CW249" s="127"/>
      <c r="CX249" s="127"/>
      <c r="CY249" s="127"/>
      <c r="CZ249" s="127"/>
      <c r="DA249" s="127"/>
      <c r="DB249" s="127"/>
      <c r="DC249" s="127"/>
      <c r="DD249" s="127"/>
      <c r="DE249" s="127"/>
      <c r="DF249" s="127"/>
      <c r="DG249" s="127"/>
      <c r="DH249" s="127"/>
      <c r="DI249" s="127"/>
      <c r="DJ249" s="127"/>
      <c r="DK249" s="127"/>
      <c r="DL249" s="127"/>
      <c r="DM249" s="127"/>
      <c r="DN249" s="127"/>
      <c r="DO249" s="127"/>
      <c r="DP249" s="127"/>
      <c r="DQ249" s="127"/>
      <c r="DR249" s="127"/>
      <c r="DS249" s="127"/>
      <c r="DT249" s="127"/>
      <c r="DU249" s="127"/>
      <c r="DV249" s="127"/>
      <c r="DW249" s="127"/>
      <c r="DX249" s="127"/>
      <c r="DY249" s="127"/>
      <c r="DZ249" s="127"/>
      <c r="EA249" s="127"/>
      <c r="EB249" s="127"/>
      <c r="EC249" s="127"/>
      <c r="ED249" s="127"/>
      <c r="EE249" s="127"/>
      <c r="EF249" s="127"/>
      <c r="EG249" s="127"/>
      <c r="EH249" s="127"/>
      <c r="EI249" s="127"/>
      <c r="EJ249" s="127"/>
      <c r="EK249" s="127"/>
      <c r="EL249" s="127"/>
      <c r="EM249" s="127"/>
      <c r="EN249" s="127"/>
      <c r="EO249" s="127"/>
      <c r="EP249" s="127"/>
      <c r="EQ249" s="127"/>
      <c r="ER249" s="127"/>
      <c r="ES249" s="127"/>
      <c r="ET249" s="127"/>
      <c r="EU249" s="127"/>
      <c r="EV249" s="127"/>
      <c r="EW249" s="127"/>
      <c r="EX249" s="127"/>
      <c r="EY249" s="127"/>
      <c r="EZ249" s="127"/>
      <c r="FA249" s="127"/>
      <c r="FB249" s="127"/>
      <c r="FC249" s="127"/>
      <c r="FD249" s="127"/>
      <c r="FE249" s="127"/>
      <c r="FF249" s="127"/>
      <c r="FG249" s="127"/>
      <c r="FH249" s="127"/>
      <c r="FI249" s="127"/>
      <c r="FJ249" s="127"/>
      <c r="FK249" s="127"/>
      <c r="FL249" s="127"/>
      <c r="FM249" s="127"/>
      <c r="FN249" s="127"/>
      <c r="FO249" s="127"/>
      <c r="FP249" s="127"/>
      <c r="FQ249" s="127"/>
      <c r="FR249" s="127"/>
      <c r="FS249" s="127"/>
      <c r="FT249" s="127"/>
      <c r="FU249" s="127"/>
      <c r="FV249" s="127"/>
      <c r="FW249" s="127"/>
      <c r="FX249" s="127"/>
      <c r="FY249" s="127"/>
      <c r="FZ249" s="127"/>
      <c r="GA249" s="127"/>
      <c r="GB249" s="127"/>
      <c r="GC249" s="127"/>
      <c r="GD249" s="127"/>
      <c r="GE249" s="127"/>
      <c r="GF249" s="127"/>
      <c r="GG249" s="127"/>
      <c r="GH249" s="127"/>
      <c r="GI249" s="127"/>
      <c r="GJ249" s="127"/>
      <c r="GK249" s="127"/>
      <c r="GL249" s="127"/>
      <c r="GM249" s="127"/>
      <c r="GN249" s="127"/>
      <c r="GO249" s="127"/>
      <c r="GP249" s="127"/>
      <c r="GQ249" s="127"/>
      <c r="GR249" s="127"/>
      <c r="GS249" s="127"/>
      <c r="GT249" s="127"/>
      <c r="GU249" s="127"/>
      <c r="GV249" s="127"/>
      <c r="GW249" s="127"/>
      <c r="GX249" s="127"/>
      <c r="GY249" s="127"/>
      <c r="GZ249" s="127"/>
      <c r="HA249" s="127"/>
      <c r="HB249" s="127"/>
      <c r="HC249" s="127"/>
      <c r="HD249" s="127"/>
      <c r="HE249" s="127"/>
      <c r="HF249" s="127"/>
      <c r="HG249" s="127"/>
      <c r="HH249" s="127"/>
      <c r="HI249" s="127"/>
      <c r="HJ249" s="127"/>
      <c r="HK249" s="127"/>
      <c r="HL249" s="127"/>
      <c r="HM249" s="127"/>
      <c r="HN249" s="127"/>
      <c r="HO249" s="127"/>
      <c r="HP249" s="127"/>
      <c r="HQ249" s="127"/>
      <c r="HR249" s="127"/>
      <c r="HS249" s="127"/>
      <c r="HT249" s="127"/>
      <c r="HU249" s="127"/>
      <c r="HV249" s="127"/>
      <c r="HW249" s="127"/>
      <c r="HX249" s="127"/>
      <c r="HY249" s="127"/>
      <c r="HZ249" s="127"/>
      <c r="IA249" s="127"/>
      <c r="IB249" s="127"/>
    </row>
    <row r="250" spans="1:236" s="5" customFormat="1" x14ac:dyDescent="0.25">
      <c r="A250" s="4"/>
      <c r="B250" s="92" t="s">
        <v>34</v>
      </c>
      <c r="C250" s="93"/>
      <c r="D250" s="94"/>
      <c r="E250" s="24">
        <f>E249</f>
        <v>3206923</v>
      </c>
      <c r="F250" s="127"/>
      <c r="G250" s="127"/>
      <c r="H250" s="127"/>
      <c r="I250" s="127"/>
      <c r="J250" s="127"/>
      <c r="K250" s="127"/>
      <c r="L250" s="127"/>
      <c r="M250" s="127"/>
      <c r="N250" s="127"/>
      <c r="O250" s="127"/>
      <c r="P250" s="127"/>
      <c r="Q250" s="127"/>
      <c r="R250" s="127"/>
      <c r="S250" s="127"/>
      <c r="T250" s="127"/>
      <c r="U250" s="127"/>
      <c r="V250" s="127"/>
      <c r="W250" s="127"/>
      <c r="X250" s="127"/>
      <c r="Y250" s="127"/>
      <c r="Z250" s="127"/>
      <c r="AA250" s="127"/>
      <c r="AB250" s="127"/>
      <c r="AC250" s="127"/>
      <c r="AD250" s="127"/>
      <c r="AE250" s="127"/>
      <c r="AF250" s="127"/>
      <c r="AG250" s="127"/>
      <c r="AH250" s="127"/>
      <c r="AI250" s="127"/>
      <c r="AJ250" s="127"/>
      <c r="AK250" s="127"/>
      <c r="AL250" s="127"/>
      <c r="AM250" s="127"/>
      <c r="AN250" s="127"/>
      <c r="AO250" s="127"/>
      <c r="AP250" s="127"/>
      <c r="AQ250" s="127"/>
      <c r="AR250" s="127"/>
      <c r="AS250" s="127"/>
      <c r="AT250" s="127"/>
      <c r="AU250" s="127"/>
      <c r="AV250" s="127"/>
      <c r="AW250" s="127"/>
      <c r="AX250" s="127"/>
      <c r="AY250" s="127"/>
      <c r="AZ250" s="127"/>
      <c r="BA250" s="127"/>
      <c r="BB250" s="127"/>
      <c r="BC250" s="127"/>
      <c r="BD250" s="127"/>
      <c r="BE250" s="127"/>
      <c r="BF250" s="127"/>
      <c r="BG250" s="127"/>
      <c r="BH250" s="127"/>
      <c r="BI250" s="127"/>
      <c r="BJ250" s="127"/>
      <c r="BK250" s="127"/>
      <c r="BL250" s="127"/>
      <c r="BM250" s="127"/>
      <c r="BN250" s="127"/>
      <c r="BO250" s="127"/>
      <c r="BP250" s="127"/>
      <c r="BQ250" s="127"/>
      <c r="BR250" s="127"/>
      <c r="BS250" s="127"/>
      <c r="BT250" s="127"/>
      <c r="BU250" s="127"/>
      <c r="BV250" s="127"/>
      <c r="BW250" s="127"/>
      <c r="BX250" s="127"/>
      <c r="BY250" s="127"/>
      <c r="BZ250" s="127"/>
      <c r="CA250" s="127"/>
      <c r="CB250" s="127"/>
      <c r="CC250" s="127"/>
      <c r="CD250" s="127"/>
      <c r="CE250" s="127"/>
      <c r="CF250" s="127"/>
      <c r="CG250" s="127"/>
      <c r="CH250" s="127"/>
      <c r="CI250" s="127"/>
      <c r="CJ250" s="127"/>
      <c r="CK250" s="127"/>
      <c r="CL250" s="127"/>
      <c r="CM250" s="127"/>
      <c r="CN250" s="127"/>
      <c r="CO250" s="127"/>
      <c r="CP250" s="127"/>
      <c r="CQ250" s="127"/>
      <c r="CR250" s="127"/>
      <c r="CS250" s="127"/>
      <c r="CT250" s="127"/>
      <c r="CU250" s="127"/>
      <c r="CV250" s="127"/>
      <c r="CW250" s="127"/>
      <c r="CX250" s="127"/>
      <c r="CY250" s="127"/>
      <c r="CZ250" s="127"/>
      <c r="DA250" s="127"/>
      <c r="DB250" s="127"/>
      <c r="DC250" s="127"/>
      <c r="DD250" s="127"/>
      <c r="DE250" s="127"/>
      <c r="DF250" s="127"/>
      <c r="DG250" s="127"/>
      <c r="DH250" s="127"/>
      <c r="DI250" s="127"/>
      <c r="DJ250" s="127"/>
      <c r="DK250" s="127"/>
      <c r="DL250" s="127"/>
      <c r="DM250" s="127"/>
      <c r="DN250" s="127"/>
      <c r="DO250" s="127"/>
      <c r="DP250" s="127"/>
      <c r="DQ250" s="127"/>
      <c r="DR250" s="127"/>
      <c r="DS250" s="127"/>
      <c r="DT250" s="127"/>
      <c r="DU250" s="127"/>
      <c r="DV250" s="127"/>
      <c r="DW250" s="127"/>
      <c r="DX250" s="127"/>
      <c r="DY250" s="127"/>
      <c r="DZ250" s="127"/>
      <c r="EA250" s="127"/>
      <c r="EB250" s="127"/>
      <c r="EC250" s="127"/>
      <c r="ED250" s="127"/>
      <c r="EE250" s="127"/>
      <c r="EF250" s="127"/>
      <c r="EG250" s="127"/>
      <c r="EH250" s="127"/>
      <c r="EI250" s="127"/>
      <c r="EJ250" s="127"/>
      <c r="EK250" s="127"/>
      <c r="EL250" s="127"/>
      <c r="EM250" s="127"/>
      <c r="EN250" s="127"/>
      <c r="EO250" s="127"/>
      <c r="EP250" s="127"/>
      <c r="EQ250" s="127"/>
      <c r="ER250" s="127"/>
      <c r="ES250" s="127"/>
      <c r="ET250" s="127"/>
      <c r="EU250" s="127"/>
      <c r="EV250" s="127"/>
      <c r="EW250" s="127"/>
      <c r="EX250" s="127"/>
      <c r="EY250" s="127"/>
      <c r="EZ250" s="127"/>
      <c r="FA250" s="127"/>
      <c r="FB250" s="127"/>
      <c r="FC250" s="127"/>
      <c r="FD250" s="127"/>
      <c r="FE250" s="127"/>
      <c r="FF250" s="127"/>
      <c r="FG250" s="127"/>
      <c r="FH250" s="127"/>
      <c r="FI250" s="127"/>
      <c r="FJ250" s="127"/>
      <c r="FK250" s="127"/>
      <c r="FL250" s="127"/>
      <c r="FM250" s="127"/>
      <c r="FN250" s="127"/>
      <c r="FO250" s="127"/>
      <c r="FP250" s="127"/>
      <c r="FQ250" s="127"/>
      <c r="FR250" s="127"/>
      <c r="FS250" s="127"/>
      <c r="FT250" s="127"/>
      <c r="FU250" s="127"/>
      <c r="FV250" s="127"/>
      <c r="FW250" s="127"/>
      <c r="FX250" s="127"/>
      <c r="FY250" s="127"/>
      <c r="FZ250" s="127"/>
      <c r="GA250" s="127"/>
      <c r="GB250" s="127"/>
      <c r="GC250" s="127"/>
      <c r="GD250" s="127"/>
      <c r="GE250" s="127"/>
      <c r="GF250" s="127"/>
      <c r="GG250" s="127"/>
      <c r="GH250" s="127"/>
      <c r="GI250" s="127"/>
      <c r="GJ250" s="127"/>
      <c r="GK250" s="127"/>
      <c r="GL250" s="127"/>
      <c r="GM250" s="127"/>
      <c r="GN250" s="127"/>
      <c r="GO250" s="127"/>
      <c r="GP250" s="127"/>
      <c r="GQ250" s="127"/>
      <c r="GR250" s="127"/>
      <c r="GS250" s="127"/>
      <c r="GT250" s="127"/>
      <c r="GU250" s="127"/>
      <c r="GV250" s="127"/>
      <c r="GW250" s="127"/>
      <c r="GX250" s="127"/>
      <c r="GY250" s="127"/>
      <c r="GZ250" s="127"/>
      <c r="HA250" s="127"/>
      <c r="HB250" s="127"/>
      <c r="HC250" s="127"/>
      <c r="HD250" s="127"/>
      <c r="HE250" s="127"/>
      <c r="HF250" s="127"/>
      <c r="HG250" s="127"/>
      <c r="HH250" s="127"/>
      <c r="HI250" s="127"/>
      <c r="HJ250" s="127"/>
      <c r="HK250" s="127"/>
      <c r="HL250" s="127"/>
      <c r="HM250" s="127"/>
      <c r="HN250" s="127"/>
      <c r="HO250" s="127"/>
      <c r="HP250" s="127"/>
      <c r="HQ250" s="127"/>
      <c r="HR250" s="127"/>
      <c r="HS250" s="127"/>
      <c r="HT250" s="127"/>
      <c r="HU250" s="127"/>
      <c r="HV250" s="127"/>
      <c r="HW250" s="127"/>
      <c r="HX250" s="127"/>
      <c r="HY250" s="127"/>
      <c r="HZ250" s="127"/>
      <c r="IA250" s="127"/>
      <c r="IB250" s="127"/>
    </row>
    <row r="251" spans="1:236" s="5" customFormat="1" x14ac:dyDescent="0.25">
      <c r="A251" s="4"/>
      <c r="B251" s="77" t="s">
        <v>20</v>
      </c>
      <c r="C251" s="77"/>
      <c r="D251" s="77"/>
      <c r="E251" s="28">
        <f>SUM(E210+E235+E240+E245+E250)</f>
        <v>80470701</v>
      </c>
    </row>
    <row r="252" spans="1:236" s="5" customFormat="1" ht="16.5" customHeight="1" x14ac:dyDescent="0.25">
      <c r="A252" s="95" t="s">
        <v>52</v>
      </c>
      <c r="B252" s="96"/>
      <c r="C252" s="96"/>
      <c r="D252" s="96"/>
      <c r="E252" s="97"/>
    </row>
    <row r="253" spans="1:236" s="5" customFormat="1" ht="15" customHeight="1" x14ac:dyDescent="0.25">
      <c r="A253" s="80" t="s">
        <v>53</v>
      </c>
      <c r="B253" s="81"/>
      <c r="C253" s="81"/>
      <c r="D253" s="81"/>
      <c r="E253" s="82"/>
    </row>
    <row r="254" spans="1:236" s="5" customFormat="1" x14ac:dyDescent="0.25">
      <c r="A254" s="4">
        <v>1</v>
      </c>
      <c r="B254" s="76" t="s">
        <v>35</v>
      </c>
      <c r="C254" s="76"/>
      <c r="D254" s="76"/>
      <c r="E254" s="27">
        <v>63674</v>
      </c>
    </row>
    <row r="255" spans="1:236" s="5" customFormat="1" x14ac:dyDescent="0.25">
      <c r="A255" s="4">
        <v>2</v>
      </c>
      <c r="B255" s="76" t="s">
        <v>61</v>
      </c>
      <c r="C255" s="76"/>
      <c r="D255" s="76"/>
      <c r="E255" s="27">
        <v>293216</v>
      </c>
    </row>
    <row r="256" spans="1:236" s="5" customFormat="1" x14ac:dyDescent="0.25">
      <c r="A256" s="4">
        <v>3</v>
      </c>
      <c r="B256" s="76" t="s">
        <v>11</v>
      </c>
      <c r="C256" s="76"/>
      <c r="D256" s="76"/>
      <c r="E256" s="27">
        <v>116011</v>
      </c>
    </row>
    <row r="257" spans="1:5" s="5" customFormat="1" x14ac:dyDescent="0.25">
      <c r="A257" s="4">
        <v>4</v>
      </c>
      <c r="B257" s="76" t="s">
        <v>40</v>
      </c>
      <c r="C257" s="76"/>
      <c r="D257" s="76"/>
      <c r="E257" s="27">
        <v>32099</v>
      </c>
    </row>
    <row r="258" spans="1:5" s="5" customFormat="1" ht="30.75" customHeight="1" x14ac:dyDescent="0.25">
      <c r="A258" s="4">
        <v>5</v>
      </c>
      <c r="B258" s="61" t="s">
        <v>417</v>
      </c>
      <c r="C258" s="62"/>
      <c r="D258" s="63"/>
      <c r="E258" s="27">
        <v>324354</v>
      </c>
    </row>
    <row r="259" spans="1:5" s="5" customFormat="1" ht="30.75" customHeight="1" x14ac:dyDescent="0.25">
      <c r="A259" s="4"/>
      <c r="B259" s="77" t="s">
        <v>54</v>
      </c>
      <c r="C259" s="77"/>
      <c r="D259" s="77"/>
      <c r="E259" s="28">
        <f>SUM(E254:E258)</f>
        <v>829354</v>
      </c>
    </row>
    <row r="260" spans="1:5" s="5" customFormat="1" x14ac:dyDescent="0.25">
      <c r="A260" s="4"/>
      <c r="B260" s="77" t="s">
        <v>55</v>
      </c>
      <c r="C260" s="77"/>
      <c r="D260" s="77"/>
      <c r="E260" s="28">
        <f>SUM(E259)</f>
        <v>829354</v>
      </c>
    </row>
    <row r="261" spans="1:5" s="5" customFormat="1" x14ac:dyDescent="0.25">
      <c r="A261" s="83" t="s">
        <v>261</v>
      </c>
      <c r="B261" s="77"/>
      <c r="C261" s="77"/>
      <c r="D261" s="77"/>
      <c r="E261" s="28">
        <f>SUM(E137+E251+E260)</f>
        <v>180977390</v>
      </c>
    </row>
    <row r="262" spans="1:5" s="5" customFormat="1" x14ac:dyDescent="0.25">
      <c r="A262" s="89"/>
      <c r="B262" s="90"/>
      <c r="C262" s="90"/>
      <c r="D262" s="90"/>
      <c r="E262" s="91"/>
    </row>
    <row r="263" spans="1:5" s="5" customFormat="1" ht="34.5" customHeight="1" x14ac:dyDescent="0.25">
      <c r="A263" s="98" t="s">
        <v>319</v>
      </c>
      <c r="B263" s="99"/>
      <c r="C263" s="99"/>
      <c r="D263" s="99"/>
      <c r="E263" s="100"/>
    </row>
    <row r="264" spans="1:5" s="130" customFormat="1" x14ac:dyDescent="0.25">
      <c r="A264" s="4"/>
      <c r="B264" s="56" t="s">
        <v>419</v>
      </c>
      <c r="C264" s="55"/>
      <c r="D264" s="55"/>
      <c r="E264" s="27">
        <v>11550000</v>
      </c>
    </row>
    <row r="265" spans="1:5" s="130" customFormat="1" x14ac:dyDescent="0.25">
      <c r="A265" s="57"/>
      <c r="B265" s="61" t="s">
        <v>420</v>
      </c>
      <c r="C265" s="62"/>
      <c r="D265" s="63"/>
      <c r="E265" s="27">
        <v>112501</v>
      </c>
    </row>
    <row r="266" spans="1:5" s="130" customFormat="1" x14ac:dyDescent="0.25">
      <c r="A266" s="57"/>
      <c r="B266" s="77" t="s">
        <v>320</v>
      </c>
      <c r="C266" s="77"/>
      <c r="D266" s="77"/>
      <c r="E266" s="29">
        <f>SUM(E264:E265)</f>
        <v>11662501</v>
      </c>
    </row>
    <row r="267" spans="1:5" s="5" customFormat="1" x14ac:dyDescent="0.25">
      <c r="A267" s="57"/>
      <c r="B267" s="58"/>
      <c r="C267" s="58"/>
      <c r="D267" s="58"/>
      <c r="E267" s="59"/>
    </row>
    <row r="268" spans="1:5" s="5" customFormat="1" ht="16.5" customHeight="1" x14ac:dyDescent="0.25">
      <c r="A268" s="98" t="s">
        <v>21</v>
      </c>
      <c r="B268" s="99"/>
      <c r="C268" s="99"/>
      <c r="D268" s="99"/>
      <c r="E268" s="100"/>
    </row>
    <row r="269" spans="1:5" s="5" customFormat="1" ht="15" customHeight="1" x14ac:dyDescent="0.25">
      <c r="A269" s="80" t="s">
        <v>61</v>
      </c>
      <c r="B269" s="81"/>
      <c r="C269" s="81"/>
      <c r="D269" s="81"/>
      <c r="E269" s="82"/>
    </row>
    <row r="270" spans="1:5" s="5" customFormat="1" ht="33.75" customHeight="1" x14ac:dyDescent="0.25">
      <c r="A270" s="4">
        <v>1</v>
      </c>
      <c r="B270" s="76" t="s">
        <v>62</v>
      </c>
      <c r="C270" s="76"/>
      <c r="D270" s="76"/>
      <c r="E270" s="27">
        <f>8026471-14640</f>
        <v>8011831</v>
      </c>
    </row>
    <row r="271" spans="1:5" s="5" customFormat="1" x14ac:dyDescent="0.25">
      <c r="A271" s="4">
        <v>2</v>
      </c>
      <c r="B271" s="76" t="s">
        <v>63</v>
      </c>
      <c r="C271" s="76"/>
      <c r="D271" s="76"/>
      <c r="E271" s="27">
        <v>1310400</v>
      </c>
    </row>
    <row r="272" spans="1:5" s="5" customFormat="1" x14ac:dyDescent="0.25">
      <c r="A272" s="4">
        <v>3</v>
      </c>
      <c r="B272" s="76" t="s">
        <v>421</v>
      </c>
      <c r="C272" s="76"/>
      <c r="D272" s="76"/>
      <c r="E272" s="27">
        <v>14640</v>
      </c>
    </row>
    <row r="273" spans="1:5" s="5" customFormat="1" x14ac:dyDescent="0.25">
      <c r="A273" s="83" t="s">
        <v>25</v>
      </c>
      <c r="B273" s="77"/>
      <c r="C273" s="77"/>
      <c r="D273" s="77"/>
      <c r="E273" s="28">
        <f>SUM(E270:E272)</f>
        <v>9336871</v>
      </c>
    </row>
    <row r="274" spans="1:5" s="5" customFormat="1" ht="15" customHeight="1" x14ac:dyDescent="0.25">
      <c r="A274" s="80" t="s">
        <v>64</v>
      </c>
      <c r="B274" s="81"/>
      <c r="C274" s="81"/>
      <c r="D274" s="81"/>
      <c r="E274" s="82"/>
    </row>
    <row r="275" spans="1:5" s="5" customFormat="1" ht="32.25" customHeight="1" x14ac:dyDescent="0.25">
      <c r="A275" s="4">
        <v>1</v>
      </c>
      <c r="B275" s="76" t="s">
        <v>317</v>
      </c>
      <c r="C275" s="76"/>
      <c r="D275" s="76"/>
      <c r="E275" s="27">
        <f>E612</f>
        <v>42924289</v>
      </c>
    </row>
    <row r="276" spans="1:5" s="13" customFormat="1" ht="15" customHeight="1" x14ac:dyDescent="0.25">
      <c r="A276" s="84" t="s">
        <v>65</v>
      </c>
      <c r="B276" s="85"/>
      <c r="C276" s="85"/>
      <c r="D276" s="85"/>
      <c r="E276" s="86"/>
    </row>
    <row r="277" spans="1:5" s="131" customFormat="1" ht="30" x14ac:dyDescent="0.25">
      <c r="A277" s="36"/>
      <c r="B277" s="37" t="s">
        <v>66</v>
      </c>
      <c r="C277" s="37" t="s">
        <v>67</v>
      </c>
      <c r="D277" s="37" t="s">
        <v>68</v>
      </c>
      <c r="E277" s="38" t="s">
        <v>69</v>
      </c>
    </row>
    <row r="278" spans="1:5" s="132" customFormat="1" ht="15" customHeight="1" x14ac:dyDescent="0.25">
      <c r="A278" s="39" t="s">
        <v>70</v>
      </c>
      <c r="B278" s="73" t="s">
        <v>71</v>
      </c>
      <c r="C278" s="74"/>
      <c r="D278" s="74"/>
      <c r="E278" s="75"/>
    </row>
    <row r="279" spans="1:5" s="132" customFormat="1" x14ac:dyDescent="0.25">
      <c r="A279" s="40"/>
      <c r="B279" s="70" t="s">
        <v>72</v>
      </c>
      <c r="C279" s="71"/>
      <c r="D279" s="71"/>
      <c r="E279" s="72"/>
    </row>
    <row r="280" spans="1:5" s="132" customFormat="1" x14ac:dyDescent="0.25">
      <c r="A280" s="40"/>
      <c r="B280" s="41" t="s">
        <v>73</v>
      </c>
      <c r="C280" s="42">
        <v>1</v>
      </c>
      <c r="D280" s="43">
        <v>230000</v>
      </c>
      <c r="E280" s="44">
        <v>230000</v>
      </c>
    </row>
    <row r="281" spans="1:5" s="132" customFormat="1" x14ac:dyDescent="0.25">
      <c r="A281" s="40"/>
      <c r="B281" s="41" t="s">
        <v>74</v>
      </c>
      <c r="C281" s="42">
        <v>27</v>
      </c>
      <c r="D281" s="43">
        <v>10500</v>
      </c>
      <c r="E281" s="44">
        <v>283500</v>
      </c>
    </row>
    <row r="282" spans="1:5" s="132" customFormat="1" x14ac:dyDescent="0.25">
      <c r="A282" s="40"/>
      <c r="B282" s="41" t="s">
        <v>75</v>
      </c>
      <c r="C282" s="42">
        <v>12</v>
      </c>
      <c r="D282" s="43">
        <v>15000</v>
      </c>
      <c r="E282" s="44">
        <v>180000</v>
      </c>
    </row>
    <row r="283" spans="1:5" s="132" customFormat="1" x14ac:dyDescent="0.25">
      <c r="A283" s="40"/>
      <c r="B283" s="41" t="s">
        <v>76</v>
      </c>
      <c r="C283" s="42">
        <v>5</v>
      </c>
      <c r="D283" s="43">
        <v>35000</v>
      </c>
      <c r="E283" s="44">
        <v>175000</v>
      </c>
    </row>
    <row r="284" spans="1:5" s="132" customFormat="1" x14ac:dyDescent="0.25">
      <c r="A284" s="40"/>
      <c r="B284" s="41" t="s">
        <v>77</v>
      </c>
      <c r="C284" s="42">
        <v>2</v>
      </c>
      <c r="D284" s="43">
        <v>140000</v>
      </c>
      <c r="E284" s="44">
        <v>280000</v>
      </c>
    </row>
    <row r="285" spans="1:5" s="132" customFormat="1" x14ac:dyDescent="0.25">
      <c r="A285" s="40"/>
      <c r="B285" s="41" t="s">
        <v>78</v>
      </c>
      <c r="C285" s="42">
        <v>1</v>
      </c>
      <c r="D285" s="43">
        <v>51775</v>
      </c>
      <c r="E285" s="44">
        <v>51775</v>
      </c>
    </row>
    <row r="286" spans="1:5" s="132" customFormat="1" x14ac:dyDescent="0.25">
      <c r="A286" s="40"/>
      <c r="B286" s="41" t="s">
        <v>264</v>
      </c>
      <c r="C286" s="42">
        <v>1</v>
      </c>
      <c r="D286" s="43">
        <v>4700000</v>
      </c>
      <c r="E286" s="44">
        <v>4700000</v>
      </c>
    </row>
    <row r="287" spans="1:5" s="132" customFormat="1" x14ac:dyDescent="0.25">
      <c r="A287" s="40"/>
      <c r="B287" s="41" t="s">
        <v>79</v>
      </c>
      <c r="C287" s="42">
        <v>3</v>
      </c>
      <c r="D287" s="43">
        <v>750000</v>
      </c>
      <c r="E287" s="44">
        <v>2250000</v>
      </c>
    </row>
    <row r="288" spans="1:5" s="132" customFormat="1" x14ac:dyDescent="0.25">
      <c r="A288" s="40"/>
      <c r="B288" s="41" t="s">
        <v>80</v>
      </c>
      <c r="C288" s="42">
        <v>1</v>
      </c>
      <c r="D288" s="43">
        <v>150000</v>
      </c>
      <c r="E288" s="44">
        <v>150000</v>
      </c>
    </row>
    <row r="289" spans="1:5" s="132" customFormat="1" x14ac:dyDescent="0.25">
      <c r="A289" s="40"/>
      <c r="B289" s="41" t="s">
        <v>81</v>
      </c>
      <c r="C289" s="42">
        <v>1</v>
      </c>
      <c r="D289" s="43">
        <v>196240</v>
      </c>
      <c r="E289" s="44">
        <v>196240</v>
      </c>
    </row>
    <row r="290" spans="1:5" s="132" customFormat="1" x14ac:dyDescent="0.25">
      <c r="A290" s="40"/>
      <c r="B290" s="41" t="s">
        <v>82</v>
      </c>
      <c r="C290" s="42">
        <v>2</v>
      </c>
      <c r="D290" s="43">
        <v>107040</v>
      </c>
      <c r="E290" s="44">
        <v>214080</v>
      </c>
    </row>
    <row r="291" spans="1:5" s="132" customFormat="1" x14ac:dyDescent="0.25">
      <c r="A291" s="40"/>
      <c r="B291" s="41" t="s">
        <v>83</v>
      </c>
      <c r="C291" s="42">
        <v>1</v>
      </c>
      <c r="D291" s="43">
        <v>210000</v>
      </c>
      <c r="E291" s="44">
        <v>210000</v>
      </c>
    </row>
    <row r="292" spans="1:5" s="132" customFormat="1" x14ac:dyDescent="0.25">
      <c r="A292" s="40"/>
      <c r="B292" s="41" t="s">
        <v>84</v>
      </c>
      <c r="C292" s="42">
        <v>1</v>
      </c>
      <c r="D292" s="43">
        <v>150000</v>
      </c>
      <c r="E292" s="44">
        <v>150000</v>
      </c>
    </row>
    <row r="293" spans="1:5" s="132" customFormat="1" x14ac:dyDescent="0.25">
      <c r="A293" s="40"/>
      <c r="B293" s="41" t="s">
        <v>85</v>
      </c>
      <c r="C293" s="42">
        <v>2</v>
      </c>
      <c r="D293" s="43">
        <v>110000</v>
      </c>
      <c r="E293" s="44">
        <v>220000</v>
      </c>
    </row>
    <row r="294" spans="1:5" s="132" customFormat="1" x14ac:dyDescent="0.25">
      <c r="A294" s="40"/>
      <c r="B294" s="41" t="s">
        <v>86</v>
      </c>
      <c r="C294" s="42">
        <v>1</v>
      </c>
      <c r="D294" s="43">
        <v>25000</v>
      </c>
      <c r="E294" s="44">
        <v>25000</v>
      </c>
    </row>
    <row r="295" spans="1:5" s="132" customFormat="1" x14ac:dyDescent="0.25">
      <c r="A295" s="40"/>
      <c r="B295" s="41" t="s">
        <v>87</v>
      </c>
      <c r="C295" s="42">
        <v>2</v>
      </c>
      <c r="D295" s="43">
        <v>45000</v>
      </c>
      <c r="E295" s="44">
        <v>90000</v>
      </c>
    </row>
    <row r="296" spans="1:5" s="132" customFormat="1" ht="13.5" customHeight="1" x14ac:dyDescent="0.25">
      <c r="A296" s="40"/>
      <c r="B296" s="41" t="s">
        <v>88</v>
      </c>
      <c r="C296" s="42">
        <v>1</v>
      </c>
      <c r="D296" s="43">
        <v>3416700</v>
      </c>
      <c r="E296" s="44">
        <v>3416700</v>
      </c>
    </row>
    <row r="297" spans="1:5" s="132" customFormat="1" x14ac:dyDescent="0.25">
      <c r="A297" s="40"/>
      <c r="B297" s="41" t="s">
        <v>89</v>
      </c>
      <c r="C297" s="42">
        <v>1</v>
      </c>
      <c r="D297" s="43">
        <v>2560000</v>
      </c>
      <c r="E297" s="44">
        <v>2560000</v>
      </c>
    </row>
    <row r="298" spans="1:5" s="132" customFormat="1" x14ac:dyDescent="0.25">
      <c r="A298" s="40"/>
      <c r="B298" s="41" t="s">
        <v>90</v>
      </c>
      <c r="C298" s="42">
        <v>5</v>
      </c>
      <c r="D298" s="43">
        <v>30000</v>
      </c>
      <c r="E298" s="44">
        <v>150000</v>
      </c>
    </row>
    <row r="299" spans="1:5" s="132" customFormat="1" ht="30" x14ac:dyDescent="0.25">
      <c r="A299" s="40"/>
      <c r="B299" s="41" t="s">
        <v>91</v>
      </c>
      <c r="C299" s="42">
        <v>1</v>
      </c>
      <c r="D299" s="43">
        <v>1700000</v>
      </c>
      <c r="E299" s="44">
        <v>1700000</v>
      </c>
    </row>
    <row r="300" spans="1:5" s="132" customFormat="1" x14ac:dyDescent="0.25">
      <c r="A300" s="40"/>
      <c r="B300" s="45" t="s">
        <v>92</v>
      </c>
      <c r="C300" s="46"/>
      <c r="D300" s="47"/>
      <c r="E300" s="48">
        <f>SUM(E280:E299)</f>
        <v>17232295</v>
      </c>
    </row>
    <row r="301" spans="1:5" s="133" customFormat="1" ht="41.85" customHeight="1" x14ac:dyDescent="0.25">
      <c r="A301" s="49" t="s">
        <v>93</v>
      </c>
      <c r="B301" s="73" t="s">
        <v>94</v>
      </c>
      <c r="C301" s="74"/>
      <c r="D301" s="74"/>
      <c r="E301" s="75"/>
    </row>
    <row r="302" spans="1:5" s="132" customFormat="1" x14ac:dyDescent="0.25">
      <c r="A302" s="40"/>
      <c r="B302" s="70" t="s">
        <v>95</v>
      </c>
      <c r="C302" s="71"/>
      <c r="D302" s="71"/>
      <c r="E302" s="72"/>
    </row>
    <row r="303" spans="1:5" s="132" customFormat="1" x14ac:dyDescent="0.25">
      <c r="A303" s="40"/>
      <c r="B303" s="41" t="s">
        <v>96</v>
      </c>
      <c r="C303" s="42">
        <v>38</v>
      </c>
      <c r="D303" s="43">
        <v>590</v>
      </c>
      <c r="E303" s="44">
        <v>22420</v>
      </c>
    </row>
    <row r="304" spans="1:5" s="132" customFormat="1" x14ac:dyDescent="0.25">
      <c r="A304" s="40"/>
      <c r="B304" s="41" t="s">
        <v>97</v>
      </c>
      <c r="C304" s="42">
        <v>82</v>
      </c>
      <c r="D304" s="43">
        <v>1950</v>
      </c>
      <c r="E304" s="44">
        <v>159900</v>
      </c>
    </row>
    <row r="305" spans="1:5" s="132" customFormat="1" x14ac:dyDescent="0.25">
      <c r="A305" s="40"/>
      <c r="B305" s="41" t="s">
        <v>446</v>
      </c>
      <c r="C305" s="42">
        <v>20</v>
      </c>
      <c r="D305" s="43">
        <v>6500</v>
      </c>
      <c r="E305" s="44">
        <v>130000</v>
      </c>
    </row>
    <row r="306" spans="1:5" s="132" customFormat="1" x14ac:dyDescent="0.25">
      <c r="A306" s="40"/>
      <c r="B306" s="45" t="s">
        <v>98</v>
      </c>
      <c r="C306" s="46"/>
      <c r="D306" s="47"/>
      <c r="E306" s="48">
        <f>SUM(E303:E305)</f>
        <v>312320</v>
      </c>
    </row>
    <row r="307" spans="1:5" s="132" customFormat="1" x14ac:dyDescent="0.25">
      <c r="A307" s="40"/>
      <c r="B307" s="70" t="s">
        <v>72</v>
      </c>
      <c r="C307" s="71"/>
      <c r="D307" s="71"/>
      <c r="E307" s="72"/>
    </row>
    <row r="308" spans="1:5" s="132" customFormat="1" x14ac:dyDescent="0.25">
      <c r="A308" s="40"/>
      <c r="B308" s="41" t="s">
        <v>99</v>
      </c>
      <c r="C308" s="42">
        <v>12</v>
      </c>
      <c r="D308" s="43">
        <v>14800</v>
      </c>
      <c r="E308" s="44">
        <v>177600</v>
      </c>
    </row>
    <row r="309" spans="1:5" s="132" customFormat="1" x14ac:dyDescent="0.25">
      <c r="A309" s="40"/>
      <c r="B309" s="45" t="s">
        <v>92</v>
      </c>
      <c r="C309" s="46"/>
      <c r="D309" s="47">
        <v>14800</v>
      </c>
      <c r="E309" s="48">
        <f>SUM(E308)</f>
        <v>177600</v>
      </c>
    </row>
    <row r="310" spans="1:5" s="132" customFormat="1" x14ac:dyDescent="0.25">
      <c r="A310" s="40"/>
      <c r="B310" s="45" t="s">
        <v>364</v>
      </c>
      <c r="C310" s="46"/>
      <c r="D310" s="47"/>
      <c r="E310" s="48">
        <f>SUM(E306+E309)</f>
        <v>489920</v>
      </c>
    </row>
    <row r="311" spans="1:5" s="132" customFormat="1" ht="29.25" customHeight="1" x14ac:dyDescent="0.25">
      <c r="A311" s="49" t="s">
        <v>100</v>
      </c>
      <c r="B311" s="73" t="s">
        <v>337</v>
      </c>
      <c r="C311" s="74"/>
      <c r="D311" s="74"/>
      <c r="E311" s="75"/>
    </row>
    <row r="312" spans="1:5" s="132" customFormat="1" x14ac:dyDescent="0.25">
      <c r="A312" s="40"/>
      <c r="B312" s="70" t="s">
        <v>72</v>
      </c>
      <c r="C312" s="71"/>
      <c r="D312" s="71"/>
      <c r="E312" s="72"/>
    </row>
    <row r="313" spans="1:5" s="132" customFormat="1" ht="45" x14ac:dyDescent="0.25">
      <c r="A313" s="40"/>
      <c r="B313" s="41" t="s">
        <v>101</v>
      </c>
      <c r="C313" s="42">
        <v>1</v>
      </c>
      <c r="D313" s="43">
        <v>603000</v>
      </c>
      <c r="E313" s="44">
        <v>603000</v>
      </c>
    </row>
    <row r="314" spans="1:5" s="132" customFormat="1" ht="30" x14ac:dyDescent="0.25">
      <c r="A314" s="40"/>
      <c r="B314" s="41" t="s">
        <v>102</v>
      </c>
      <c r="C314" s="42">
        <v>1</v>
      </c>
      <c r="D314" s="43">
        <v>31176</v>
      </c>
      <c r="E314" s="44">
        <v>31176</v>
      </c>
    </row>
    <row r="315" spans="1:5" s="132" customFormat="1" ht="75" x14ac:dyDescent="0.25">
      <c r="A315" s="40"/>
      <c r="B315" s="41" t="s">
        <v>103</v>
      </c>
      <c r="C315" s="42">
        <v>1</v>
      </c>
      <c r="D315" s="43">
        <v>126090</v>
      </c>
      <c r="E315" s="44">
        <v>126090</v>
      </c>
    </row>
    <row r="316" spans="1:5" s="132" customFormat="1" ht="30" x14ac:dyDescent="0.25">
      <c r="A316" s="40"/>
      <c r="B316" s="41" t="s">
        <v>104</v>
      </c>
      <c r="C316" s="42">
        <v>1</v>
      </c>
      <c r="D316" s="43">
        <v>13080</v>
      </c>
      <c r="E316" s="44">
        <v>13080</v>
      </c>
    </row>
    <row r="317" spans="1:5" s="132" customFormat="1" x14ac:dyDescent="0.25">
      <c r="A317" s="40"/>
      <c r="B317" s="45" t="s">
        <v>92</v>
      </c>
      <c r="C317" s="46"/>
      <c r="D317" s="47"/>
      <c r="E317" s="48">
        <f>SUM(E313:E316)</f>
        <v>773346</v>
      </c>
    </row>
    <row r="318" spans="1:5" s="132" customFormat="1" ht="31.5" customHeight="1" x14ac:dyDescent="0.25">
      <c r="A318" s="49" t="s">
        <v>105</v>
      </c>
      <c r="B318" s="73" t="s">
        <v>106</v>
      </c>
      <c r="C318" s="74"/>
      <c r="D318" s="74"/>
      <c r="E318" s="75"/>
    </row>
    <row r="319" spans="1:5" s="132" customFormat="1" x14ac:dyDescent="0.25">
      <c r="A319" s="40"/>
      <c r="B319" s="70" t="s">
        <v>72</v>
      </c>
      <c r="C319" s="71"/>
      <c r="D319" s="71"/>
      <c r="E319" s="72"/>
    </row>
    <row r="320" spans="1:5" s="132" customFormat="1" x14ac:dyDescent="0.25">
      <c r="A320" s="40"/>
      <c r="B320" s="41" t="s">
        <v>107</v>
      </c>
      <c r="C320" s="42">
        <v>2</v>
      </c>
      <c r="D320" s="43">
        <v>54600</v>
      </c>
      <c r="E320" s="44">
        <v>109200</v>
      </c>
    </row>
    <row r="321" spans="1:5" s="132" customFormat="1" x14ac:dyDescent="0.25">
      <c r="A321" s="40"/>
      <c r="B321" s="41" t="s">
        <v>108</v>
      </c>
      <c r="C321" s="42">
        <v>1</v>
      </c>
      <c r="D321" s="43">
        <v>552000</v>
      </c>
      <c r="E321" s="44">
        <v>552000</v>
      </c>
    </row>
    <row r="322" spans="1:5" s="132" customFormat="1" x14ac:dyDescent="0.25">
      <c r="A322" s="40"/>
      <c r="B322" s="41" t="s">
        <v>109</v>
      </c>
      <c r="C322" s="42">
        <v>1</v>
      </c>
      <c r="D322" s="43">
        <v>222000</v>
      </c>
      <c r="E322" s="44">
        <v>222000</v>
      </c>
    </row>
    <row r="323" spans="1:5" s="132" customFormat="1" x14ac:dyDescent="0.25">
      <c r="A323" s="40"/>
      <c r="B323" s="41" t="s">
        <v>110</v>
      </c>
      <c r="C323" s="42">
        <v>2</v>
      </c>
      <c r="D323" s="43">
        <v>58000</v>
      </c>
      <c r="E323" s="44">
        <v>116000</v>
      </c>
    </row>
    <row r="324" spans="1:5" s="132" customFormat="1" x14ac:dyDescent="0.25">
      <c r="A324" s="40"/>
      <c r="B324" s="45" t="s">
        <v>92</v>
      </c>
      <c r="C324" s="46"/>
      <c r="D324" s="47"/>
      <c r="E324" s="48">
        <f>SUM(E320:E323)</f>
        <v>999200</v>
      </c>
    </row>
    <row r="325" spans="1:5" s="132" customFormat="1" ht="29.25" customHeight="1" x14ac:dyDescent="0.25">
      <c r="A325" s="49" t="s">
        <v>111</v>
      </c>
      <c r="B325" s="73" t="s">
        <v>447</v>
      </c>
      <c r="C325" s="74"/>
      <c r="D325" s="74"/>
      <c r="E325" s="75"/>
    </row>
    <row r="326" spans="1:5" s="132" customFormat="1" x14ac:dyDescent="0.25">
      <c r="A326" s="40"/>
      <c r="B326" s="70" t="s">
        <v>72</v>
      </c>
      <c r="C326" s="71"/>
      <c r="D326" s="71"/>
      <c r="E326" s="72"/>
    </row>
    <row r="327" spans="1:5" s="132" customFormat="1" ht="15.75" x14ac:dyDescent="0.25">
      <c r="A327" s="40"/>
      <c r="B327" s="11" t="s">
        <v>265</v>
      </c>
      <c r="C327" s="42">
        <v>3</v>
      </c>
      <c r="D327" s="43">
        <v>17745</v>
      </c>
      <c r="E327" s="44">
        <v>53235</v>
      </c>
    </row>
    <row r="328" spans="1:5" s="132" customFormat="1" ht="15.75" x14ac:dyDescent="0.25">
      <c r="A328" s="40"/>
      <c r="B328" s="11" t="s">
        <v>266</v>
      </c>
      <c r="C328" s="42">
        <v>8</v>
      </c>
      <c r="D328" s="43">
        <v>11093</v>
      </c>
      <c r="E328" s="44">
        <v>88744</v>
      </c>
    </row>
    <row r="329" spans="1:5" s="132" customFormat="1" ht="15.75" x14ac:dyDescent="0.25">
      <c r="A329" s="40"/>
      <c r="B329" s="11" t="s">
        <v>338</v>
      </c>
      <c r="C329" s="42">
        <v>5</v>
      </c>
      <c r="D329" s="43">
        <v>33040</v>
      </c>
      <c r="E329" s="44">
        <v>165200</v>
      </c>
    </row>
    <row r="330" spans="1:5" s="132" customFormat="1" ht="15.75" x14ac:dyDescent="0.25">
      <c r="A330" s="40"/>
      <c r="B330" s="11" t="s">
        <v>267</v>
      </c>
      <c r="C330" s="42">
        <v>3</v>
      </c>
      <c r="D330" s="43">
        <v>3098</v>
      </c>
      <c r="E330" s="44">
        <v>9294</v>
      </c>
    </row>
    <row r="331" spans="1:5" s="132" customFormat="1" ht="15.75" x14ac:dyDescent="0.25">
      <c r="A331" s="40"/>
      <c r="B331" s="12" t="s">
        <v>176</v>
      </c>
      <c r="C331" s="42">
        <v>5</v>
      </c>
      <c r="D331" s="43">
        <v>3456</v>
      </c>
      <c r="E331" s="44">
        <v>17280</v>
      </c>
    </row>
    <row r="332" spans="1:5" s="132" customFormat="1" ht="15.75" x14ac:dyDescent="0.25">
      <c r="A332" s="40"/>
      <c r="B332" s="11" t="s">
        <v>268</v>
      </c>
      <c r="C332" s="42">
        <v>15</v>
      </c>
      <c r="D332" s="43">
        <v>9623</v>
      </c>
      <c r="E332" s="44">
        <v>144345</v>
      </c>
    </row>
    <row r="333" spans="1:5" s="132" customFormat="1" ht="15.75" x14ac:dyDescent="0.25">
      <c r="A333" s="40"/>
      <c r="B333" s="12" t="s">
        <v>269</v>
      </c>
      <c r="C333" s="42">
        <v>7</v>
      </c>
      <c r="D333" s="43">
        <v>15000</v>
      </c>
      <c r="E333" s="44">
        <v>105000</v>
      </c>
    </row>
    <row r="334" spans="1:5" s="132" customFormat="1" ht="15.75" x14ac:dyDescent="0.25">
      <c r="A334" s="40"/>
      <c r="B334" s="11" t="s">
        <v>270</v>
      </c>
      <c r="C334" s="42">
        <v>7</v>
      </c>
      <c r="D334" s="43">
        <v>6030</v>
      </c>
      <c r="E334" s="44">
        <v>42210</v>
      </c>
    </row>
    <row r="335" spans="1:5" s="132" customFormat="1" ht="15.75" x14ac:dyDescent="0.25">
      <c r="A335" s="40"/>
      <c r="B335" s="11" t="s">
        <v>271</v>
      </c>
      <c r="C335" s="42">
        <v>1</v>
      </c>
      <c r="D335" s="43">
        <v>10780</v>
      </c>
      <c r="E335" s="44">
        <v>10780</v>
      </c>
    </row>
    <row r="336" spans="1:5" s="132" customFormat="1" ht="15.75" x14ac:dyDescent="0.25">
      <c r="A336" s="40"/>
      <c r="B336" s="11" t="s">
        <v>272</v>
      </c>
      <c r="C336" s="42">
        <v>1</v>
      </c>
      <c r="D336" s="43">
        <v>5180</v>
      </c>
      <c r="E336" s="44">
        <v>5180</v>
      </c>
    </row>
    <row r="337" spans="1:5" s="132" customFormat="1" ht="15.75" x14ac:dyDescent="0.25">
      <c r="A337" s="40"/>
      <c r="B337" s="11" t="s">
        <v>339</v>
      </c>
      <c r="C337" s="42">
        <v>1</v>
      </c>
      <c r="D337" s="43">
        <v>107280</v>
      </c>
      <c r="E337" s="44">
        <v>107280</v>
      </c>
    </row>
    <row r="338" spans="1:5" s="132" customFormat="1" ht="15.75" x14ac:dyDescent="0.25">
      <c r="A338" s="40"/>
      <c r="B338" s="11" t="s">
        <v>273</v>
      </c>
      <c r="C338" s="42">
        <v>1</v>
      </c>
      <c r="D338" s="43">
        <v>12470</v>
      </c>
      <c r="E338" s="44">
        <v>12470</v>
      </c>
    </row>
    <row r="339" spans="1:5" s="132" customFormat="1" ht="15.75" x14ac:dyDescent="0.25">
      <c r="A339" s="40"/>
      <c r="B339" s="11" t="s">
        <v>274</v>
      </c>
      <c r="C339" s="42">
        <v>1</v>
      </c>
      <c r="D339" s="43">
        <v>17250</v>
      </c>
      <c r="E339" s="44">
        <v>17250</v>
      </c>
    </row>
    <row r="340" spans="1:5" s="132" customFormat="1" ht="15.75" x14ac:dyDescent="0.25">
      <c r="A340" s="40"/>
      <c r="B340" s="11" t="s">
        <v>275</v>
      </c>
      <c r="C340" s="42">
        <v>1</v>
      </c>
      <c r="D340" s="43">
        <v>117770</v>
      </c>
      <c r="E340" s="44">
        <v>117770</v>
      </c>
    </row>
    <row r="341" spans="1:5" s="132" customFormat="1" ht="31.5" x14ac:dyDescent="0.25">
      <c r="A341" s="40"/>
      <c r="B341" s="12" t="s">
        <v>340</v>
      </c>
      <c r="C341" s="42">
        <v>7</v>
      </c>
      <c r="D341" s="43">
        <v>15797</v>
      </c>
      <c r="E341" s="44">
        <v>110579</v>
      </c>
    </row>
    <row r="342" spans="1:5" s="132" customFormat="1" ht="15.75" x14ac:dyDescent="0.25">
      <c r="A342" s="40"/>
      <c r="B342" s="12" t="s">
        <v>276</v>
      </c>
      <c r="C342" s="42">
        <v>1</v>
      </c>
      <c r="D342" s="43">
        <v>82000</v>
      </c>
      <c r="E342" s="44">
        <v>82000</v>
      </c>
    </row>
    <row r="343" spans="1:5" s="132" customFormat="1" ht="15.75" x14ac:dyDescent="0.25">
      <c r="A343" s="40"/>
      <c r="B343" s="11" t="s">
        <v>277</v>
      </c>
      <c r="C343" s="42">
        <v>1</v>
      </c>
      <c r="D343" s="43">
        <v>10947</v>
      </c>
      <c r="E343" s="44">
        <v>10947</v>
      </c>
    </row>
    <row r="344" spans="1:5" s="132" customFormat="1" x14ac:dyDescent="0.25">
      <c r="A344" s="40"/>
      <c r="B344" s="45" t="s">
        <v>92</v>
      </c>
      <c r="C344" s="42"/>
      <c r="D344" s="43"/>
      <c r="E344" s="48">
        <f>SUM(E327:E343)</f>
        <v>1099564</v>
      </c>
    </row>
    <row r="345" spans="1:5" s="132" customFormat="1" x14ac:dyDescent="0.25">
      <c r="A345" s="40"/>
      <c r="B345" s="70" t="s">
        <v>95</v>
      </c>
      <c r="C345" s="71"/>
      <c r="D345" s="71"/>
      <c r="E345" s="72"/>
    </row>
    <row r="346" spans="1:5" s="132" customFormat="1" ht="15.75" x14ac:dyDescent="0.25">
      <c r="A346" s="40"/>
      <c r="B346" s="11" t="s">
        <v>278</v>
      </c>
      <c r="C346" s="42">
        <v>2</v>
      </c>
      <c r="D346" s="43">
        <v>1946</v>
      </c>
      <c r="E346" s="44">
        <v>3892</v>
      </c>
    </row>
    <row r="347" spans="1:5" s="132" customFormat="1" ht="15.75" x14ac:dyDescent="0.25">
      <c r="A347" s="40"/>
      <c r="B347" s="11" t="s">
        <v>279</v>
      </c>
      <c r="C347" s="42">
        <v>1</v>
      </c>
      <c r="D347" s="43">
        <v>2700</v>
      </c>
      <c r="E347" s="44">
        <v>2700</v>
      </c>
    </row>
    <row r="348" spans="1:5" s="132" customFormat="1" ht="15.75" x14ac:dyDescent="0.25">
      <c r="A348" s="40"/>
      <c r="B348" s="11" t="s">
        <v>280</v>
      </c>
      <c r="C348" s="42" t="s">
        <v>257</v>
      </c>
      <c r="D348" s="43">
        <v>54200</v>
      </c>
      <c r="E348" s="44">
        <v>54200</v>
      </c>
    </row>
    <row r="349" spans="1:5" s="132" customFormat="1" ht="15.75" x14ac:dyDescent="0.25">
      <c r="A349" s="40"/>
      <c r="B349" s="11" t="s">
        <v>281</v>
      </c>
      <c r="C349" s="42">
        <v>7</v>
      </c>
      <c r="D349" s="43">
        <v>661</v>
      </c>
      <c r="E349" s="44">
        <v>4627</v>
      </c>
    </row>
    <row r="350" spans="1:5" s="132" customFormat="1" ht="15.75" x14ac:dyDescent="0.25">
      <c r="A350" s="40"/>
      <c r="B350" s="12" t="s">
        <v>282</v>
      </c>
      <c r="C350" s="42">
        <v>10</v>
      </c>
      <c r="D350" s="43">
        <v>81</v>
      </c>
      <c r="E350" s="44">
        <v>810</v>
      </c>
    </row>
    <row r="351" spans="1:5" s="132" customFormat="1" ht="15.75" x14ac:dyDescent="0.25">
      <c r="A351" s="40"/>
      <c r="B351" s="11" t="s">
        <v>283</v>
      </c>
      <c r="C351" s="42">
        <v>9</v>
      </c>
      <c r="D351" s="43">
        <v>2519</v>
      </c>
      <c r="E351" s="44">
        <v>22671</v>
      </c>
    </row>
    <row r="352" spans="1:5" s="132" customFormat="1" ht="15.75" x14ac:dyDescent="0.25">
      <c r="A352" s="40"/>
      <c r="B352" s="11" t="s">
        <v>284</v>
      </c>
      <c r="C352" s="42">
        <v>8</v>
      </c>
      <c r="D352" s="43">
        <v>413</v>
      </c>
      <c r="E352" s="44">
        <v>3304</v>
      </c>
    </row>
    <row r="353" spans="1:5" s="132" customFormat="1" ht="15.75" x14ac:dyDescent="0.25">
      <c r="A353" s="40"/>
      <c r="B353" s="11" t="s">
        <v>285</v>
      </c>
      <c r="C353" s="42">
        <v>14</v>
      </c>
      <c r="D353" s="43">
        <v>395</v>
      </c>
      <c r="E353" s="44">
        <v>5530</v>
      </c>
    </row>
    <row r="354" spans="1:5" s="132" customFormat="1" ht="15.75" x14ac:dyDescent="0.25">
      <c r="A354" s="40"/>
      <c r="B354" s="11" t="s">
        <v>286</v>
      </c>
      <c r="C354" s="42">
        <v>70</v>
      </c>
      <c r="D354" s="43">
        <v>265</v>
      </c>
      <c r="E354" s="44">
        <v>18550</v>
      </c>
    </row>
    <row r="355" spans="1:5" s="132" customFormat="1" ht="15.75" x14ac:dyDescent="0.25">
      <c r="A355" s="40"/>
      <c r="B355" s="11" t="s">
        <v>287</v>
      </c>
      <c r="C355" s="42">
        <v>7</v>
      </c>
      <c r="D355" s="43">
        <v>2657</v>
      </c>
      <c r="E355" s="44">
        <v>18599</v>
      </c>
    </row>
    <row r="356" spans="1:5" s="132" customFormat="1" ht="15.75" x14ac:dyDescent="0.25">
      <c r="A356" s="40"/>
      <c r="B356" s="11" t="s">
        <v>288</v>
      </c>
      <c r="C356" s="42">
        <v>15</v>
      </c>
      <c r="D356" s="43">
        <v>446</v>
      </c>
      <c r="E356" s="44">
        <v>6690</v>
      </c>
    </row>
    <row r="357" spans="1:5" s="132" customFormat="1" ht="15.75" x14ac:dyDescent="0.25">
      <c r="A357" s="40"/>
      <c r="B357" s="11" t="s">
        <v>289</v>
      </c>
      <c r="C357" s="42">
        <v>14</v>
      </c>
      <c r="D357" s="43">
        <v>284</v>
      </c>
      <c r="E357" s="44">
        <v>3976</v>
      </c>
    </row>
    <row r="358" spans="1:5" s="132" customFormat="1" ht="15.75" x14ac:dyDescent="0.25">
      <c r="A358" s="40"/>
      <c r="B358" s="11" t="s">
        <v>290</v>
      </c>
      <c r="C358" s="42" t="s">
        <v>257</v>
      </c>
      <c r="D358" s="43">
        <v>879570</v>
      </c>
      <c r="E358" s="44">
        <v>879570</v>
      </c>
    </row>
    <row r="359" spans="1:5" s="132" customFormat="1" ht="15.75" x14ac:dyDescent="0.25">
      <c r="A359" s="40"/>
      <c r="B359" s="11" t="s">
        <v>291</v>
      </c>
      <c r="C359" s="42">
        <v>11</v>
      </c>
      <c r="D359" s="43">
        <v>284</v>
      </c>
      <c r="E359" s="44">
        <v>3124</v>
      </c>
    </row>
    <row r="360" spans="1:5" s="132" customFormat="1" ht="15.75" x14ac:dyDescent="0.25">
      <c r="A360" s="40"/>
      <c r="B360" s="11" t="s">
        <v>279</v>
      </c>
      <c r="C360" s="42">
        <v>7</v>
      </c>
      <c r="D360" s="43">
        <v>881</v>
      </c>
      <c r="E360" s="44">
        <v>6167</v>
      </c>
    </row>
    <row r="361" spans="1:5" s="132" customFormat="1" ht="15.75" x14ac:dyDescent="0.25">
      <c r="A361" s="40"/>
      <c r="B361" s="12" t="s">
        <v>292</v>
      </c>
      <c r="C361" s="42">
        <v>7</v>
      </c>
      <c r="D361" s="43">
        <v>420</v>
      </c>
      <c r="E361" s="44">
        <v>2940</v>
      </c>
    </row>
    <row r="362" spans="1:5" s="132" customFormat="1" ht="15.75" x14ac:dyDescent="0.25">
      <c r="A362" s="40"/>
      <c r="B362" s="12" t="s">
        <v>293</v>
      </c>
      <c r="C362" s="42">
        <v>16</v>
      </c>
      <c r="D362" s="43">
        <v>111</v>
      </c>
      <c r="E362" s="44">
        <v>1776</v>
      </c>
    </row>
    <row r="363" spans="1:5" s="132" customFormat="1" x14ac:dyDescent="0.25">
      <c r="A363" s="40"/>
      <c r="B363" s="45" t="s">
        <v>98</v>
      </c>
      <c r="C363" s="46"/>
      <c r="D363" s="47"/>
      <c r="E363" s="48">
        <f>SUM(E346:E362)</f>
        <v>1039126</v>
      </c>
    </row>
    <row r="364" spans="1:5" s="132" customFormat="1" x14ac:dyDescent="0.25">
      <c r="A364" s="40"/>
      <c r="B364" s="45" t="s">
        <v>341</v>
      </c>
      <c r="C364" s="46"/>
      <c r="D364" s="47"/>
      <c r="E364" s="48">
        <f>SUM(E344+E363)</f>
        <v>2138690</v>
      </c>
    </row>
    <row r="365" spans="1:5" s="132" customFormat="1" ht="32.25" customHeight="1" x14ac:dyDescent="0.25">
      <c r="A365" s="49" t="s">
        <v>112</v>
      </c>
      <c r="B365" s="73" t="s">
        <v>448</v>
      </c>
      <c r="C365" s="74"/>
      <c r="D365" s="74"/>
      <c r="E365" s="75"/>
    </row>
    <row r="366" spans="1:5" s="132" customFormat="1" x14ac:dyDescent="0.25">
      <c r="A366" s="40"/>
      <c r="B366" s="70" t="s">
        <v>72</v>
      </c>
      <c r="C366" s="71"/>
      <c r="D366" s="71"/>
      <c r="E366" s="72"/>
    </row>
    <row r="367" spans="1:5" s="132" customFormat="1" x14ac:dyDescent="0.25">
      <c r="A367" s="40"/>
      <c r="B367" s="41" t="s">
        <v>113</v>
      </c>
      <c r="C367" s="42"/>
      <c r="D367" s="43">
        <v>60525</v>
      </c>
      <c r="E367" s="44">
        <v>60525</v>
      </c>
    </row>
    <row r="368" spans="1:5" s="132" customFormat="1" x14ac:dyDescent="0.25">
      <c r="A368" s="40"/>
      <c r="B368" s="45" t="s">
        <v>92</v>
      </c>
      <c r="C368" s="46"/>
      <c r="D368" s="47"/>
      <c r="E368" s="48">
        <f>SUM(E367)</f>
        <v>60525</v>
      </c>
    </row>
    <row r="369" spans="1:5" s="132" customFormat="1" ht="45" customHeight="1" x14ac:dyDescent="0.25">
      <c r="A369" s="49" t="s">
        <v>114</v>
      </c>
      <c r="B369" s="73" t="s">
        <v>449</v>
      </c>
      <c r="C369" s="74"/>
      <c r="D369" s="74"/>
      <c r="E369" s="75"/>
    </row>
    <row r="370" spans="1:5" s="10" customFormat="1" x14ac:dyDescent="0.25">
      <c r="A370" s="40"/>
      <c r="B370" s="70" t="s">
        <v>72</v>
      </c>
      <c r="C370" s="71"/>
      <c r="D370" s="71"/>
      <c r="E370" s="72"/>
    </row>
    <row r="371" spans="1:5" s="10" customFormat="1" x14ac:dyDescent="0.25">
      <c r="A371" s="40"/>
      <c r="B371" s="41" t="s">
        <v>115</v>
      </c>
      <c r="C371" s="42">
        <v>1</v>
      </c>
      <c r="D371" s="43">
        <v>970000</v>
      </c>
      <c r="E371" s="44">
        <v>970000</v>
      </c>
    </row>
    <row r="372" spans="1:5" s="10" customFormat="1" x14ac:dyDescent="0.25">
      <c r="A372" s="40"/>
      <c r="B372" s="41" t="s">
        <v>116</v>
      </c>
      <c r="C372" s="42">
        <v>1</v>
      </c>
      <c r="D372" s="43">
        <v>36964</v>
      </c>
      <c r="E372" s="44">
        <v>36964</v>
      </c>
    </row>
    <row r="373" spans="1:5" s="10" customFormat="1" x14ac:dyDescent="0.25">
      <c r="A373" s="40"/>
      <c r="B373" s="41" t="s">
        <v>117</v>
      </c>
      <c r="C373" s="42">
        <v>25</v>
      </c>
      <c r="D373" s="43">
        <v>165</v>
      </c>
      <c r="E373" s="44">
        <v>4125</v>
      </c>
    </row>
    <row r="374" spans="1:5" s="10" customFormat="1" x14ac:dyDescent="0.25">
      <c r="A374" s="40"/>
      <c r="B374" s="41" t="s">
        <v>118</v>
      </c>
      <c r="C374" s="42">
        <v>4</v>
      </c>
      <c r="D374" s="43">
        <v>53097</v>
      </c>
      <c r="E374" s="44">
        <v>212388</v>
      </c>
    </row>
    <row r="375" spans="1:5" s="10" customFormat="1" x14ac:dyDescent="0.25">
      <c r="A375" s="40"/>
      <c r="B375" s="41" t="s">
        <v>119</v>
      </c>
      <c r="C375" s="42">
        <v>1</v>
      </c>
      <c r="D375" s="43">
        <v>173872</v>
      </c>
      <c r="E375" s="44">
        <v>173872</v>
      </c>
    </row>
    <row r="376" spans="1:5" s="10" customFormat="1" x14ac:dyDescent="0.25">
      <c r="A376" s="40"/>
      <c r="B376" s="41" t="s">
        <v>120</v>
      </c>
      <c r="C376" s="42">
        <v>1</v>
      </c>
      <c r="D376" s="43">
        <v>10293</v>
      </c>
      <c r="E376" s="44">
        <v>10293</v>
      </c>
    </row>
    <row r="377" spans="1:5" s="10" customFormat="1" x14ac:dyDescent="0.25">
      <c r="A377" s="40"/>
      <c r="B377" s="41" t="s">
        <v>121</v>
      </c>
      <c r="C377" s="42">
        <v>1</v>
      </c>
      <c r="D377" s="43">
        <v>38309</v>
      </c>
      <c r="E377" s="44">
        <v>38309</v>
      </c>
    </row>
    <row r="378" spans="1:5" s="10" customFormat="1" x14ac:dyDescent="0.25">
      <c r="A378" s="40"/>
      <c r="B378" s="41" t="s">
        <v>122</v>
      </c>
      <c r="C378" s="42">
        <v>3</v>
      </c>
      <c r="D378" s="43">
        <v>24368</v>
      </c>
      <c r="E378" s="44">
        <v>73104</v>
      </c>
    </row>
    <row r="379" spans="1:5" s="10" customFormat="1" x14ac:dyDescent="0.25">
      <c r="A379" s="40"/>
      <c r="B379" s="41" t="s">
        <v>123</v>
      </c>
      <c r="C379" s="42">
        <v>2</v>
      </c>
      <c r="D379" s="43">
        <v>205000</v>
      </c>
      <c r="E379" s="44">
        <v>410000</v>
      </c>
    </row>
    <row r="380" spans="1:5" s="10" customFormat="1" x14ac:dyDescent="0.25">
      <c r="A380" s="40"/>
      <c r="B380" s="41" t="s">
        <v>124</v>
      </c>
      <c r="C380" s="42">
        <v>1</v>
      </c>
      <c r="D380" s="43">
        <v>7508</v>
      </c>
      <c r="E380" s="44">
        <v>7508</v>
      </c>
    </row>
    <row r="381" spans="1:5" s="10" customFormat="1" x14ac:dyDescent="0.25">
      <c r="A381" s="40"/>
      <c r="B381" s="41" t="s">
        <v>125</v>
      </c>
      <c r="C381" s="42">
        <v>1</v>
      </c>
      <c r="D381" s="43">
        <v>484609</v>
      </c>
      <c r="E381" s="44">
        <v>484609</v>
      </c>
    </row>
    <row r="382" spans="1:5" s="10" customFormat="1" x14ac:dyDescent="0.25">
      <c r="A382" s="40"/>
      <c r="B382" s="41" t="s">
        <v>126</v>
      </c>
      <c r="C382" s="42">
        <v>1</v>
      </c>
      <c r="D382" s="43">
        <v>207740</v>
      </c>
      <c r="E382" s="44">
        <v>207740</v>
      </c>
    </row>
    <row r="383" spans="1:5" s="10" customFormat="1" x14ac:dyDescent="0.25">
      <c r="A383" s="40"/>
      <c r="B383" s="41" t="s">
        <v>127</v>
      </c>
      <c r="C383" s="42">
        <v>4</v>
      </c>
      <c r="D383" s="43">
        <v>180329</v>
      </c>
      <c r="E383" s="44">
        <v>721316</v>
      </c>
    </row>
    <row r="384" spans="1:5" s="10" customFormat="1" ht="30" x14ac:dyDescent="0.25">
      <c r="A384" s="40"/>
      <c r="B384" s="41" t="s">
        <v>128</v>
      </c>
      <c r="C384" s="42" t="s">
        <v>257</v>
      </c>
      <c r="D384" s="43">
        <v>3470858</v>
      </c>
      <c r="E384" s="44">
        <v>3470858</v>
      </c>
    </row>
    <row r="385" spans="1:5" s="10" customFormat="1" x14ac:dyDescent="0.25">
      <c r="A385" s="40"/>
      <c r="B385" s="45" t="s">
        <v>92</v>
      </c>
      <c r="C385" s="46"/>
      <c r="D385" s="47"/>
      <c r="E385" s="48">
        <f>SUM(E371:E384)</f>
        <v>6821086</v>
      </c>
    </row>
    <row r="386" spans="1:5" s="10" customFormat="1" ht="45" customHeight="1" x14ac:dyDescent="0.25">
      <c r="A386" s="49" t="s">
        <v>129</v>
      </c>
      <c r="B386" s="73" t="s">
        <v>130</v>
      </c>
      <c r="C386" s="74"/>
      <c r="D386" s="74"/>
      <c r="E386" s="75"/>
    </row>
    <row r="387" spans="1:5" s="10" customFormat="1" x14ac:dyDescent="0.25">
      <c r="A387" s="40"/>
      <c r="B387" s="70" t="s">
        <v>72</v>
      </c>
      <c r="C387" s="71"/>
      <c r="D387" s="71"/>
      <c r="E387" s="72"/>
    </row>
    <row r="388" spans="1:5" s="10" customFormat="1" ht="30" x14ac:dyDescent="0.25">
      <c r="A388" s="40"/>
      <c r="B388" s="41" t="s">
        <v>131</v>
      </c>
      <c r="C388" s="42">
        <v>1</v>
      </c>
      <c r="D388" s="43">
        <v>3045900</v>
      </c>
      <c r="E388" s="44">
        <v>3045900</v>
      </c>
    </row>
    <row r="389" spans="1:5" s="10" customFormat="1" x14ac:dyDescent="0.25">
      <c r="A389" s="40"/>
      <c r="B389" s="41" t="s">
        <v>132</v>
      </c>
      <c r="C389" s="42">
        <v>1</v>
      </c>
      <c r="D389" s="43">
        <v>303765</v>
      </c>
      <c r="E389" s="44">
        <v>303765</v>
      </c>
    </row>
    <row r="390" spans="1:5" s="10" customFormat="1" x14ac:dyDescent="0.25">
      <c r="A390" s="40"/>
      <c r="B390" s="45" t="s">
        <v>92</v>
      </c>
      <c r="C390" s="46"/>
      <c r="D390" s="47"/>
      <c r="E390" s="48">
        <f>SUM(E388:E389)</f>
        <v>3349665</v>
      </c>
    </row>
    <row r="391" spans="1:5" s="10" customFormat="1" ht="30" customHeight="1" x14ac:dyDescent="0.25">
      <c r="A391" s="49" t="s">
        <v>133</v>
      </c>
      <c r="B391" s="73" t="s">
        <v>134</v>
      </c>
      <c r="C391" s="74"/>
      <c r="D391" s="74"/>
      <c r="E391" s="75"/>
    </row>
    <row r="392" spans="1:5" s="10" customFormat="1" x14ac:dyDescent="0.25">
      <c r="A392" s="40"/>
      <c r="B392" s="70" t="s">
        <v>72</v>
      </c>
      <c r="C392" s="71"/>
      <c r="D392" s="71"/>
      <c r="E392" s="72"/>
    </row>
    <row r="393" spans="1:5" s="10" customFormat="1" ht="30" x14ac:dyDescent="0.25">
      <c r="A393" s="40"/>
      <c r="B393" s="41" t="s">
        <v>294</v>
      </c>
      <c r="C393" s="42">
        <v>1</v>
      </c>
      <c r="D393" s="43">
        <v>1355000</v>
      </c>
      <c r="E393" s="44">
        <v>1355000</v>
      </c>
    </row>
    <row r="394" spans="1:5" s="10" customFormat="1" x14ac:dyDescent="0.25">
      <c r="A394" s="40"/>
      <c r="B394" s="45" t="s">
        <v>92</v>
      </c>
      <c r="C394" s="46"/>
      <c r="D394" s="47"/>
      <c r="E394" s="48">
        <f>SUM(E393)</f>
        <v>1355000</v>
      </c>
    </row>
    <row r="395" spans="1:5" s="10" customFormat="1" ht="18.75" customHeight="1" x14ac:dyDescent="0.25">
      <c r="A395" s="49" t="s">
        <v>135</v>
      </c>
      <c r="B395" s="73" t="s">
        <v>136</v>
      </c>
      <c r="C395" s="74"/>
      <c r="D395" s="74"/>
      <c r="E395" s="75"/>
    </row>
    <row r="396" spans="1:5" s="10" customFormat="1" x14ac:dyDescent="0.25">
      <c r="A396" s="40"/>
      <c r="B396" s="70" t="s">
        <v>72</v>
      </c>
      <c r="C396" s="71"/>
      <c r="D396" s="71"/>
      <c r="E396" s="72"/>
    </row>
    <row r="397" spans="1:5" s="10" customFormat="1" x14ac:dyDescent="0.25">
      <c r="A397" s="40"/>
      <c r="B397" s="41" t="s">
        <v>137</v>
      </c>
      <c r="C397" s="42">
        <v>7</v>
      </c>
      <c r="D397" s="43">
        <v>44000</v>
      </c>
      <c r="E397" s="44">
        <v>308000</v>
      </c>
    </row>
    <row r="398" spans="1:5" s="10" customFormat="1" x14ac:dyDescent="0.25">
      <c r="A398" s="40"/>
      <c r="B398" s="41" t="s">
        <v>138</v>
      </c>
      <c r="C398" s="42">
        <v>22</v>
      </c>
      <c r="D398" s="43">
        <v>11991</v>
      </c>
      <c r="E398" s="44">
        <v>263802</v>
      </c>
    </row>
    <row r="399" spans="1:5" s="10" customFormat="1" x14ac:dyDescent="0.25">
      <c r="A399" s="40"/>
      <c r="B399" s="41" t="s">
        <v>139</v>
      </c>
      <c r="C399" s="42">
        <v>1</v>
      </c>
      <c r="D399" s="43">
        <v>177425</v>
      </c>
      <c r="E399" s="44">
        <v>177425</v>
      </c>
    </row>
    <row r="400" spans="1:5" s="10" customFormat="1" x14ac:dyDescent="0.25">
      <c r="A400" s="40"/>
      <c r="B400" s="41" t="s">
        <v>140</v>
      </c>
      <c r="C400" s="42">
        <v>2</v>
      </c>
      <c r="D400" s="43">
        <v>30864</v>
      </c>
      <c r="E400" s="44">
        <v>61728</v>
      </c>
    </row>
    <row r="401" spans="1:5" s="10" customFormat="1" x14ac:dyDescent="0.25">
      <c r="A401" s="40"/>
      <c r="B401" s="41" t="s">
        <v>141</v>
      </c>
      <c r="C401" s="42">
        <v>1</v>
      </c>
      <c r="D401" s="43">
        <v>452764</v>
      </c>
      <c r="E401" s="44">
        <v>452764</v>
      </c>
    </row>
    <row r="402" spans="1:5" s="10" customFormat="1" x14ac:dyDescent="0.25">
      <c r="A402" s="40"/>
      <c r="B402" s="41" t="s">
        <v>142</v>
      </c>
      <c r="C402" s="42">
        <v>1</v>
      </c>
      <c r="D402" s="43">
        <v>630000</v>
      </c>
      <c r="E402" s="44">
        <v>630000</v>
      </c>
    </row>
    <row r="403" spans="1:5" s="10" customFormat="1" x14ac:dyDescent="0.25">
      <c r="A403" s="40"/>
      <c r="B403" s="41" t="s">
        <v>143</v>
      </c>
      <c r="C403" s="42">
        <v>1</v>
      </c>
      <c r="D403" s="43">
        <v>52000</v>
      </c>
      <c r="E403" s="44">
        <v>52000</v>
      </c>
    </row>
    <row r="404" spans="1:5" s="10" customFormat="1" x14ac:dyDescent="0.25">
      <c r="A404" s="40"/>
      <c r="B404" s="41" t="s">
        <v>144</v>
      </c>
      <c r="C404" s="42">
        <v>1</v>
      </c>
      <c r="D404" s="43">
        <v>96000</v>
      </c>
      <c r="E404" s="44">
        <v>96000</v>
      </c>
    </row>
    <row r="405" spans="1:5" s="10" customFormat="1" x14ac:dyDescent="0.25">
      <c r="A405" s="40"/>
      <c r="B405" s="41" t="s">
        <v>145</v>
      </c>
      <c r="C405" s="42">
        <v>2</v>
      </c>
      <c r="D405" s="43">
        <v>82000</v>
      </c>
      <c r="E405" s="44">
        <v>164000</v>
      </c>
    </row>
    <row r="406" spans="1:5" s="10" customFormat="1" x14ac:dyDescent="0.25">
      <c r="A406" s="40"/>
      <c r="B406" s="41" t="s">
        <v>138</v>
      </c>
      <c r="C406" s="42">
        <v>10</v>
      </c>
      <c r="D406" s="43">
        <v>49000</v>
      </c>
      <c r="E406" s="44">
        <v>490000</v>
      </c>
    </row>
    <row r="407" spans="1:5" s="10" customFormat="1" x14ac:dyDescent="0.25">
      <c r="A407" s="40"/>
      <c r="B407" s="41" t="s">
        <v>146</v>
      </c>
      <c r="C407" s="42">
        <v>8</v>
      </c>
      <c r="D407" s="43">
        <v>9200</v>
      </c>
      <c r="E407" s="44">
        <v>73600</v>
      </c>
    </row>
    <row r="408" spans="1:5" s="10" customFormat="1" x14ac:dyDescent="0.25">
      <c r="A408" s="40"/>
      <c r="B408" s="41" t="s">
        <v>147</v>
      </c>
      <c r="C408" s="42">
        <v>3</v>
      </c>
      <c r="D408" s="43">
        <v>11500</v>
      </c>
      <c r="E408" s="44">
        <v>34500</v>
      </c>
    </row>
    <row r="409" spans="1:5" s="10" customFormat="1" x14ac:dyDescent="0.25">
      <c r="A409" s="40"/>
      <c r="B409" s="41" t="s">
        <v>148</v>
      </c>
      <c r="C409" s="42">
        <v>1</v>
      </c>
      <c r="D409" s="43">
        <v>6400</v>
      </c>
      <c r="E409" s="44">
        <v>6400</v>
      </c>
    </row>
    <row r="410" spans="1:5" s="10" customFormat="1" x14ac:dyDescent="0.25">
      <c r="A410" s="40"/>
      <c r="B410" s="41" t="s">
        <v>149</v>
      </c>
      <c r="C410" s="42">
        <v>2</v>
      </c>
      <c r="D410" s="43">
        <v>16300</v>
      </c>
      <c r="E410" s="44">
        <v>32600</v>
      </c>
    </row>
    <row r="411" spans="1:5" s="10" customFormat="1" x14ac:dyDescent="0.25">
      <c r="A411" s="40"/>
      <c r="B411" s="41" t="s">
        <v>150</v>
      </c>
      <c r="C411" s="42">
        <v>4</v>
      </c>
      <c r="D411" s="43">
        <v>13000</v>
      </c>
      <c r="E411" s="44">
        <v>52000</v>
      </c>
    </row>
    <row r="412" spans="1:5" s="10" customFormat="1" x14ac:dyDescent="0.25">
      <c r="A412" s="40"/>
      <c r="B412" s="41" t="s">
        <v>151</v>
      </c>
      <c r="C412" s="42">
        <v>1</v>
      </c>
      <c r="D412" s="43">
        <v>28000</v>
      </c>
      <c r="E412" s="44">
        <v>28000</v>
      </c>
    </row>
    <row r="413" spans="1:5" s="10" customFormat="1" x14ac:dyDescent="0.25">
      <c r="A413" s="40"/>
      <c r="B413" s="41" t="s">
        <v>152</v>
      </c>
      <c r="C413" s="42">
        <v>2</v>
      </c>
      <c r="D413" s="43">
        <v>110500</v>
      </c>
      <c r="E413" s="44">
        <v>221000</v>
      </c>
    </row>
    <row r="414" spans="1:5" s="10" customFormat="1" x14ac:dyDescent="0.25">
      <c r="A414" s="40"/>
      <c r="B414" s="41" t="s">
        <v>153</v>
      </c>
      <c r="C414" s="42">
        <v>1</v>
      </c>
      <c r="D414" s="43">
        <v>36700</v>
      </c>
      <c r="E414" s="44">
        <v>36700</v>
      </c>
    </row>
    <row r="415" spans="1:5" s="10" customFormat="1" x14ac:dyDescent="0.25">
      <c r="A415" s="40"/>
      <c r="B415" s="41" t="s">
        <v>118</v>
      </c>
      <c r="C415" s="42">
        <v>1</v>
      </c>
      <c r="D415" s="43">
        <v>25700</v>
      </c>
      <c r="E415" s="44">
        <v>25700</v>
      </c>
    </row>
    <row r="416" spans="1:5" s="10" customFormat="1" x14ac:dyDescent="0.25">
      <c r="A416" s="40"/>
      <c r="B416" s="41" t="s">
        <v>154</v>
      </c>
      <c r="C416" s="42">
        <v>3</v>
      </c>
      <c r="D416" s="43">
        <v>5100</v>
      </c>
      <c r="E416" s="44">
        <v>15300</v>
      </c>
    </row>
    <row r="417" spans="1:5" s="10" customFormat="1" x14ac:dyDescent="0.25">
      <c r="A417" s="40"/>
      <c r="B417" s="41" t="s">
        <v>155</v>
      </c>
      <c r="C417" s="42">
        <v>1</v>
      </c>
      <c r="D417" s="43">
        <v>11500</v>
      </c>
      <c r="E417" s="44">
        <v>11500</v>
      </c>
    </row>
    <row r="418" spans="1:5" s="10" customFormat="1" x14ac:dyDescent="0.25">
      <c r="A418" s="40"/>
      <c r="B418" s="41" t="s">
        <v>156</v>
      </c>
      <c r="C418" s="42">
        <v>1</v>
      </c>
      <c r="D418" s="43">
        <v>2800</v>
      </c>
      <c r="E418" s="44">
        <v>2800</v>
      </c>
    </row>
    <row r="419" spans="1:5" s="10" customFormat="1" x14ac:dyDescent="0.25">
      <c r="A419" s="40"/>
      <c r="B419" s="41" t="s">
        <v>157</v>
      </c>
      <c r="C419" s="42">
        <v>1</v>
      </c>
      <c r="D419" s="43">
        <v>6230</v>
      </c>
      <c r="E419" s="44">
        <v>6230</v>
      </c>
    </row>
    <row r="420" spans="1:5" s="10" customFormat="1" x14ac:dyDescent="0.25">
      <c r="A420" s="40"/>
      <c r="B420" s="41" t="s">
        <v>158</v>
      </c>
      <c r="C420" s="42">
        <v>2</v>
      </c>
      <c r="D420" s="43">
        <v>6600</v>
      </c>
      <c r="E420" s="44">
        <v>13200</v>
      </c>
    </row>
    <row r="421" spans="1:5" s="10" customFormat="1" x14ac:dyDescent="0.25">
      <c r="A421" s="40"/>
      <c r="B421" s="41" t="s">
        <v>159</v>
      </c>
      <c r="C421" s="42">
        <v>1</v>
      </c>
      <c r="D421" s="43">
        <v>73800</v>
      </c>
      <c r="E421" s="44">
        <v>73800</v>
      </c>
    </row>
    <row r="422" spans="1:5" s="10" customFormat="1" x14ac:dyDescent="0.25">
      <c r="A422" s="40"/>
      <c r="B422" s="41" t="s">
        <v>160</v>
      </c>
      <c r="C422" s="42">
        <v>1</v>
      </c>
      <c r="D422" s="43">
        <v>60000</v>
      </c>
      <c r="E422" s="44">
        <v>60000</v>
      </c>
    </row>
    <row r="423" spans="1:5" s="10" customFormat="1" x14ac:dyDescent="0.25">
      <c r="A423" s="40"/>
      <c r="B423" s="41" t="s">
        <v>161</v>
      </c>
      <c r="C423" s="42">
        <v>2</v>
      </c>
      <c r="D423" s="43">
        <v>56980</v>
      </c>
      <c r="E423" s="44">
        <v>113960</v>
      </c>
    </row>
    <row r="424" spans="1:5" s="10" customFormat="1" x14ac:dyDescent="0.25">
      <c r="A424" s="40"/>
      <c r="B424" s="41" t="s">
        <v>162</v>
      </c>
      <c r="C424" s="42">
        <v>5</v>
      </c>
      <c r="D424" s="43">
        <v>10300</v>
      </c>
      <c r="E424" s="44">
        <v>51500</v>
      </c>
    </row>
    <row r="425" spans="1:5" s="10" customFormat="1" x14ac:dyDescent="0.25">
      <c r="A425" s="40"/>
      <c r="B425" s="41" t="s">
        <v>163</v>
      </c>
      <c r="C425" s="42">
        <v>6</v>
      </c>
      <c r="D425" s="43">
        <v>124100</v>
      </c>
      <c r="E425" s="44">
        <v>744600</v>
      </c>
    </row>
    <row r="426" spans="1:5" s="10" customFormat="1" x14ac:dyDescent="0.25">
      <c r="A426" s="40"/>
      <c r="B426" s="41" t="s">
        <v>164</v>
      </c>
      <c r="C426" s="42">
        <v>2</v>
      </c>
      <c r="D426" s="43">
        <v>297300</v>
      </c>
      <c r="E426" s="44">
        <v>594600</v>
      </c>
    </row>
    <row r="427" spans="1:5" s="10" customFormat="1" x14ac:dyDescent="0.25">
      <c r="A427" s="40"/>
      <c r="B427" s="41" t="s">
        <v>165</v>
      </c>
      <c r="C427" s="42">
        <v>2</v>
      </c>
      <c r="D427" s="43">
        <v>13600</v>
      </c>
      <c r="E427" s="44">
        <v>27200</v>
      </c>
    </row>
    <row r="428" spans="1:5" s="10" customFormat="1" x14ac:dyDescent="0.25">
      <c r="A428" s="40"/>
      <c r="B428" s="41" t="s">
        <v>166</v>
      </c>
      <c r="C428" s="42">
        <v>6</v>
      </c>
      <c r="D428" s="43">
        <v>6175</v>
      </c>
      <c r="E428" s="44">
        <v>37050</v>
      </c>
    </row>
    <row r="429" spans="1:5" s="10" customFormat="1" x14ac:dyDescent="0.25">
      <c r="A429" s="40"/>
      <c r="B429" s="45" t="s">
        <v>92</v>
      </c>
      <c r="C429" s="46"/>
      <c r="D429" s="47"/>
      <c r="E429" s="48">
        <f>SUM(E397:E428)</f>
        <v>4957959</v>
      </c>
    </row>
    <row r="430" spans="1:5" s="10" customFormat="1" x14ac:dyDescent="0.25">
      <c r="A430" s="40"/>
      <c r="B430" s="70" t="s">
        <v>95</v>
      </c>
      <c r="C430" s="71"/>
      <c r="D430" s="71"/>
      <c r="E430" s="72"/>
    </row>
    <row r="431" spans="1:5" s="10" customFormat="1" x14ac:dyDescent="0.25">
      <c r="A431" s="40"/>
      <c r="B431" s="41" t="s">
        <v>167</v>
      </c>
      <c r="C431" s="42">
        <v>1</v>
      </c>
      <c r="D431" s="43">
        <v>2360</v>
      </c>
      <c r="E431" s="44">
        <v>2360</v>
      </c>
    </row>
    <row r="432" spans="1:5" s="10" customFormat="1" x14ac:dyDescent="0.25">
      <c r="A432" s="40"/>
      <c r="B432" s="41" t="s">
        <v>168</v>
      </c>
      <c r="C432" s="42">
        <v>1</v>
      </c>
      <c r="D432" s="43">
        <v>400</v>
      </c>
      <c r="E432" s="44">
        <v>400</v>
      </c>
    </row>
    <row r="433" spans="1:5" s="10" customFormat="1" x14ac:dyDescent="0.25">
      <c r="A433" s="40"/>
      <c r="B433" s="41" t="s">
        <v>169</v>
      </c>
      <c r="C433" s="42">
        <v>6</v>
      </c>
      <c r="D433" s="43">
        <v>1050</v>
      </c>
      <c r="E433" s="44">
        <v>6300</v>
      </c>
    </row>
    <row r="434" spans="1:5" s="10" customFormat="1" x14ac:dyDescent="0.25">
      <c r="A434" s="40"/>
      <c r="B434" s="41" t="s">
        <v>170</v>
      </c>
      <c r="C434" s="42">
        <v>3</v>
      </c>
      <c r="D434" s="43">
        <v>1340</v>
      </c>
      <c r="E434" s="44">
        <v>4020</v>
      </c>
    </row>
    <row r="435" spans="1:5" s="10" customFormat="1" x14ac:dyDescent="0.25">
      <c r="A435" s="40"/>
      <c r="B435" s="45" t="s">
        <v>98</v>
      </c>
      <c r="C435" s="46"/>
      <c r="D435" s="47"/>
      <c r="E435" s="48">
        <f>SUM(E431:E434)</f>
        <v>13080</v>
      </c>
    </row>
    <row r="436" spans="1:5" s="10" customFormat="1" x14ac:dyDescent="0.25">
      <c r="A436" s="40"/>
      <c r="B436" s="45" t="s">
        <v>342</v>
      </c>
      <c r="C436" s="46"/>
      <c r="D436" s="47"/>
      <c r="E436" s="48">
        <f>SUM(E429+E435)</f>
        <v>4971039</v>
      </c>
    </row>
    <row r="437" spans="1:5" s="10" customFormat="1" ht="15" customHeight="1" x14ac:dyDescent="0.25">
      <c r="A437" s="49" t="s">
        <v>171</v>
      </c>
      <c r="B437" s="73" t="s">
        <v>387</v>
      </c>
      <c r="C437" s="74"/>
      <c r="D437" s="74"/>
      <c r="E437" s="75"/>
    </row>
    <row r="438" spans="1:5" s="10" customFormat="1" x14ac:dyDescent="0.25">
      <c r="A438" s="40"/>
      <c r="B438" s="70" t="s">
        <v>72</v>
      </c>
      <c r="C438" s="71"/>
      <c r="D438" s="71"/>
      <c r="E438" s="72"/>
    </row>
    <row r="439" spans="1:5" s="10" customFormat="1" x14ac:dyDescent="0.25">
      <c r="A439" s="40"/>
      <c r="B439" s="41" t="s">
        <v>172</v>
      </c>
      <c r="C439" s="42">
        <v>31</v>
      </c>
      <c r="D439" s="43">
        <v>2850</v>
      </c>
      <c r="E439" s="44">
        <v>88350</v>
      </c>
    </row>
    <row r="440" spans="1:5" s="10" customFormat="1" x14ac:dyDescent="0.25">
      <c r="A440" s="40"/>
      <c r="B440" s="41" t="s">
        <v>173</v>
      </c>
      <c r="C440" s="42">
        <v>3</v>
      </c>
      <c r="D440" s="43">
        <v>6450</v>
      </c>
      <c r="E440" s="44">
        <v>19350</v>
      </c>
    </row>
    <row r="441" spans="1:5" s="10" customFormat="1" x14ac:dyDescent="0.25">
      <c r="A441" s="40"/>
      <c r="B441" s="41" t="s">
        <v>174</v>
      </c>
      <c r="C441" s="42">
        <v>13</v>
      </c>
      <c r="D441" s="43">
        <v>2100</v>
      </c>
      <c r="E441" s="44">
        <v>27300</v>
      </c>
    </row>
    <row r="442" spans="1:5" s="10" customFormat="1" x14ac:dyDescent="0.25">
      <c r="A442" s="40"/>
      <c r="B442" s="41" t="s">
        <v>175</v>
      </c>
      <c r="C442" s="42">
        <v>24</v>
      </c>
      <c r="D442" s="43">
        <v>4230</v>
      </c>
      <c r="E442" s="44">
        <v>101520</v>
      </c>
    </row>
    <row r="443" spans="1:5" s="10" customFormat="1" x14ac:dyDescent="0.25">
      <c r="A443" s="40"/>
      <c r="B443" s="41" t="s">
        <v>176</v>
      </c>
      <c r="C443" s="42">
        <v>10</v>
      </c>
      <c r="D443" s="43">
        <v>1600</v>
      </c>
      <c r="E443" s="44">
        <v>16000</v>
      </c>
    </row>
    <row r="444" spans="1:5" s="10" customFormat="1" x14ac:dyDescent="0.25">
      <c r="A444" s="40"/>
      <c r="B444" s="41" t="s">
        <v>74</v>
      </c>
      <c r="C444" s="42">
        <v>1</v>
      </c>
      <c r="D444" s="43">
        <v>10500</v>
      </c>
      <c r="E444" s="44">
        <v>10500</v>
      </c>
    </row>
    <row r="445" spans="1:5" s="10" customFormat="1" x14ac:dyDescent="0.25">
      <c r="A445" s="40"/>
      <c r="B445" s="41" t="s">
        <v>177</v>
      </c>
      <c r="C445" s="42">
        <v>3</v>
      </c>
      <c r="D445" s="43">
        <v>25000</v>
      </c>
      <c r="E445" s="44">
        <v>75000</v>
      </c>
    </row>
    <row r="446" spans="1:5" s="10" customFormat="1" x14ac:dyDescent="0.25">
      <c r="A446" s="40"/>
      <c r="B446" s="41" t="s">
        <v>178</v>
      </c>
      <c r="C446" s="42">
        <v>1</v>
      </c>
      <c r="D446" s="43">
        <v>75000</v>
      </c>
      <c r="E446" s="44">
        <v>75000</v>
      </c>
    </row>
    <row r="447" spans="1:5" s="10" customFormat="1" x14ac:dyDescent="0.25">
      <c r="A447" s="40"/>
      <c r="B447" s="41" t="s">
        <v>179</v>
      </c>
      <c r="C447" s="42">
        <v>1</v>
      </c>
      <c r="D447" s="43">
        <v>96000</v>
      </c>
      <c r="E447" s="44">
        <v>96000</v>
      </c>
    </row>
    <row r="448" spans="1:5" s="10" customFormat="1" x14ac:dyDescent="0.25">
      <c r="A448" s="40"/>
      <c r="B448" s="41" t="s">
        <v>180</v>
      </c>
      <c r="C448" s="42">
        <v>1</v>
      </c>
      <c r="D448" s="43">
        <v>96000</v>
      </c>
      <c r="E448" s="44">
        <v>96000</v>
      </c>
    </row>
    <row r="449" spans="1:5" s="10" customFormat="1" x14ac:dyDescent="0.25">
      <c r="A449" s="40"/>
      <c r="B449" s="41" t="s">
        <v>181</v>
      </c>
      <c r="C449" s="42">
        <v>2</v>
      </c>
      <c r="D449" s="43">
        <v>8273</v>
      </c>
      <c r="E449" s="44">
        <v>16546</v>
      </c>
    </row>
    <row r="450" spans="1:5" s="10" customFormat="1" x14ac:dyDescent="0.25">
      <c r="A450" s="40"/>
      <c r="B450" s="41" t="s">
        <v>182</v>
      </c>
      <c r="C450" s="42">
        <v>1</v>
      </c>
      <c r="D450" s="43">
        <v>135300</v>
      </c>
      <c r="E450" s="44">
        <v>135300</v>
      </c>
    </row>
    <row r="451" spans="1:5" s="10" customFormat="1" x14ac:dyDescent="0.25">
      <c r="A451" s="40"/>
      <c r="B451" s="41" t="s">
        <v>183</v>
      </c>
      <c r="C451" s="42">
        <v>1</v>
      </c>
      <c r="D451" s="43">
        <v>15500</v>
      </c>
      <c r="E451" s="44">
        <v>15500</v>
      </c>
    </row>
    <row r="452" spans="1:5" s="10" customFormat="1" x14ac:dyDescent="0.25">
      <c r="A452" s="40"/>
      <c r="B452" s="41" t="s">
        <v>173</v>
      </c>
      <c r="C452" s="42">
        <v>5</v>
      </c>
      <c r="D452" s="43">
        <v>6450</v>
      </c>
      <c r="E452" s="44">
        <v>32250</v>
      </c>
    </row>
    <row r="453" spans="1:5" s="10" customFormat="1" x14ac:dyDescent="0.25">
      <c r="A453" s="40"/>
      <c r="B453" s="41" t="s">
        <v>184</v>
      </c>
      <c r="C453" s="42">
        <v>8</v>
      </c>
      <c r="D453" s="43">
        <v>1700</v>
      </c>
      <c r="E453" s="44">
        <v>13600</v>
      </c>
    </row>
    <row r="454" spans="1:5" s="10" customFormat="1" x14ac:dyDescent="0.25">
      <c r="A454" s="40"/>
      <c r="B454" s="41" t="s">
        <v>185</v>
      </c>
      <c r="C454" s="42">
        <v>1</v>
      </c>
      <c r="D454" s="43">
        <v>5600</v>
      </c>
      <c r="E454" s="44">
        <v>5600</v>
      </c>
    </row>
    <row r="455" spans="1:5" s="10" customFormat="1" x14ac:dyDescent="0.25">
      <c r="A455" s="40"/>
      <c r="B455" s="41" t="s">
        <v>186</v>
      </c>
      <c r="C455" s="42">
        <v>1</v>
      </c>
      <c r="D455" s="43">
        <v>35700</v>
      </c>
      <c r="E455" s="44">
        <v>35700</v>
      </c>
    </row>
    <row r="456" spans="1:5" s="10" customFormat="1" x14ac:dyDescent="0.25">
      <c r="A456" s="40"/>
      <c r="B456" s="41" t="s">
        <v>187</v>
      </c>
      <c r="C456" s="42">
        <v>1</v>
      </c>
      <c r="D456" s="43">
        <v>35550</v>
      </c>
      <c r="E456" s="44">
        <v>35550</v>
      </c>
    </row>
    <row r="457" spans="1:5" s="10" customFormat="1" x14ac:dyDescent="0.25">
      <c r="A457" s="40"/>
      <c r="B457" s="41" t="s">
        <v>188</v>
      </c>
      <c r="C457" s="42">
        <v>1</v>
      </c>
      <c r="D457" s="43">
        <v>9290</v>
      </c>
      <c r="E457" s="44">
        <v>9290</v>
      </c>
    </row>
    <row r="458" spans="1:5" s="10" customFormat="1" x14ac:dyDescent="0.25">
      <c r="A458" s="40"/>
      <c r="B458" s="41" t="s">
        <v>189</v>
      </c>
      <c r="C458" s="42">
        <v>2</v>
      </c>
      <c r="D458" s="43">
        <v>4600</v>
      </c>
      <c r="E458" s="44">
        <v>9200</v>
      </c>
    </row>
    <row r="459" spans="1:5" s="10" customFormat="1" x14ac:dyDescent="0.25">
      <c r="A459" s="40"/>
      <c r="B459" s="41" t="s">
        <v>190</v>
      </c>
      <c r="C459" s="42">
        <v>14</v>
      </c>
      <c r="D459" s="43">
        <v>3909</v>
      </c>
      <c r="E459" s="44">
        <v>54726</v>
      </c>
    </row>
    <row r="460" spans="1:5" s="10" customFormat="1" x14ac:dyDescent="0.25">
      <c r="A460" s="40"/>
      <c r="B460" s="41" t="s">
        <v>191</v>
      </c>
      <c r="C460" s="42">
        <v>2</v>
      </c>
      <c r="D460" s="43">
        <v>11125</v>
      </c>
      <c r="E460" s="44">
        <v>22250</v>
      </c>
    </row>
    <row r="461" spans="1:5" s="10" customFormat="1" x14ac:dyDescent="0.25">
      <c r="A461" s="40"/>
      <c r="B461" s="41" t="s">
        <v>192</v>
      </c>
      <c r="C461" s="42">
        <v>2</v>
      </c>
      <c r="D461" s="43">
        <v>2360</v>
      </c>
      <c r="E461" s="44">
        <v>4720</v>
      </c>
    </row>
    <row r="462" spans="1:5" s="10" customFormat="1" x14ac:dyDescent="0.25">
      <c r="A462" s="40"/>
      <c r="B462" s="41" t="s">
        <v>193</v>
      </c>
      <c r="C462" s="42">
        <v>1</v>
      </c>
      <c r="D462" s="43">
        <v>10350</v>
      </c>
      <c r="E462" s="44">
        <v>10350</v>
      </c>
    </row>
    <row r="463" spans="1:5" s="10" customFormat="1" x14ac:dyDescent="0.25">
      <c r="A463" s="40"/>
      <c r="B463" s="41" t="s">
        <v>186</v>
      </c>
      <c r="C463" s="42">
        <v>6</v>
      </c>
      <c r="D463" s="43">
        <v>35700</v>
      </c>
      <c r="E463" s="44">
        <v>214200</v>
      </c>
    </row>
    <row r="464" spans="1:5" s="10" customFormat="1" x14ac:dyDescent="0.25">
      <c r="A464" s="40"/>
      <c r="B464" s="41" t="s">
        <v>188</v>
      </c>
      <c r="C464" s="42">
        <v>1</v>
      </c>
      <c r="D464" s="43">
        <v>9290</v>
      </c>
      <c r="E464" s="44">
        <v>9290</v>
      </c>
    </row>
    <row r="465" spans="1:5" s="10" customFormat="1" x14ac:dyDescent="0.25">
      <c r="A465" s="40"/>
      <c r="B465" s="41" t="s">
        <v>74</v>
      </c>
      <c r="C465" s="42">
        <v>2</v>
      </c>
      <c r="D465" s="43">
        <v>10500</v>
      </c>
      <c r="E465" s="44">
        <v>21000</v>
      </c>
    </row>
    <row r="466" spans="1:5" s="10" customFormat="1" x14ac:dyDescent="0.25">
      <c r="A466" s="40"/>
      <c r="B466" s="45" t="s">
        <v>92</v>
      </c>
      <c r="C466" s="46"/>
      <c r="D466" s="47"/>
      <c r="E466" s="48">
        <f>SUM(E439:E465)</f>
        <v>1250092</v>
      </c>
    </row>
    <row r="467" spans="1:5" s="10" customFormat="1" x14ac:dyDescent="0.25">
      <c r="A467" s="40"/>
      <c r="B467" s="70" t="s">
        <v>95</v>
      </c>
      <c r="C467" s="71"/>
      <c r="D467" s="71"/>
      <c r="E467" s="72"/>
    </row>
    <row r="468" spans="1:5" s="10" customFormat="1" x14ac:dyDescent="0.25">
      <c r="A468" s="40"/>
      <c r="B468" s="41" t="s">
        <v>194</v>
      </c>
      <c r="C468" s="42">
        <v>48</v>
      </c>
      <c r="D468" s="43">
        <v>1350</v>
      </c>
      <c r="E468" s="44">
        <v>64800</v>
      </c>
    </row>
    <row r="469" spans="1:5" s="10" customFormat="1" x14ac:dyDescent="0.25">
      <c r="A469" s="40"/>
      <c r="B469" s="41" t="s">
        <v>195</v>
      </c>
      <c r="C469" s="42">
        <v>2</v>
      </c>
      <c r="D469" s="43">
        <v>400</v>
      </c>
      <c r="E469" s="44">
        <v>800</v>
      </c>
    </row>
    <row r="470" spans="1:5" s="10" customFormat="1" x14ac:dyDescent="0.25">
      <c r="A470" s="40"/>
      <c r="B470" s="41" t="s">
        <v>196</v>
      </c>
      <c r="C470" s="42">
        <v>5</v>
      </c>
      <c r="D470" s="43">
        <v>450</v>
      </c>
      <c r="E470" s="44">
        <v>2250</v>
      </c>
    </row>
    <row r="471" spans="1:5" s="10" customFormat="1" x14ac:dyDescent="0.25">
      <c r="A471" s="40"/>
      <c r="B471" s="41" t="s">
        <v>197</v>
      </c>
      <c r="C471" s="42">
        <v>20</v>
      </c>
      <c r="D471" s="43">
        <v>1350</v>
      </c>
      <c r="E471" s="44">
        <v>27000</v>
      </c>
    </row>
    <row r="472" spans="1:5" s="10" customFormat="1" x14ac:dyDescent="0.25">
      <c r="A472" s="40"/>
      <c r="B472" s="41" t="s">
        <v>170</v>
      </c>
      <c r="C472" s="42">
        <v>20</v>
      </c>
      <c r="D472" s="43">
        <v>1340</v>
      </c>
      <c r="E472" s="44">
        <v>26800</v>
      </c>
    </row>
    <row r="473" spans="1:5" s="10" customFormat="1" ht="13.5" customHeight="1" x14ac:dyDescent="0.25">
      <c r="A473" s="40"/>
      <c r="B473" s="41" t="s">
        <v>196</v>
      </c>
      <c r="C473" s="42">
        <v>20</v>
      </c>
      <c r="D473" s="43">
        <v>450</v>
      </c>
      <c r="E473" s="44">
        <v>9000</v>
      </c>
    </row>
    <row r="474" spans="1:5" s="10" customFormat="1" x14ac:dyDescent="0.25">
      <c r="A474" s="40"/>
      <c r="B474" s="41" t="s">
        <v>198</v>
      </c>
      <c r="C474" s="42">
        <v>1</v>
      </c>
      <c r="D474" s="43">
        <v>835</v>
      </c>
      <c r="E474" s="44">
        <v>835</v>
      </c>
    </row>
    <row r="475" spans="1:5" s="10" customFormat="1" x14ac:dyDescent="0.25">
      <c r="A475" s="40"/>
      <c r="B475" s="41" t="s">
        <v>199</v>
      </c>
      <c r="C475" s="42">
        <v>1</v>
      </c>
      <c r="D475" s="43">
        <v>600</v>
      </c>
      <c r="E475" s="44">
        <v>600</v>
      </c>
    </row>
    <row r="476" spans="1:5" s="10" customFormat="1" x14ac:dyDescent="0.25">
      <c r="A476" s="40"/>
      <c r="B476" s="41" t="s">
        <v>200</v>
      </c>
      <c r="C476" s="42">
        <v>1</v>
      </c>
      <c r="D476" s="43">
        <v>600</v>
      </c>
      <c r="E476" s="44">
        <v>600</v>
      </c>
    </row>
    <row r="477" spans="1:5" s="10" customFormat="1" x14ac:dyDescent="0.25">
      <c r="A477" s="40"/>
      <c r="B477" s="41" t="s">
        <v>197</v>
      </c>
      <c r="C477" s="42">
        <v>19</v>
      </c>
      <c r="D477" s="43">
        <v>1350</v>
      </c>
      <c r="E477" s="44">
        <v>25650</v>
      </c>
    </row>
    <row r="478" spans="1:5" s="10" customFormat="1" x14ac:dyDescent="0.25">
      <c r="A478" s="40"/>
      <c r="B478" s="45" t="s">
        <v>98</v>
      </c>
      <c r="C478" s="46"/>
      <c r="D478" s="47"/>
      <c r="E478" s="48">
        <f>SUM(E468:E477)</f>
        <v>158335</v>
      </c>
    </row>
    <row r="479" spans="1:5" s="10" customFormat="1" x14ac:dyDescent="0.25">
      <c r="A479" s="40"/>
      <c r="B479" s="45" t="s">
        <v>365</v>
      </c>
      <c r="C479" s="46"/>
      <c r="D479" s="47"/>
      <c r="E479" s="48">
        <f>SUM(E466+E478)</f>
        <v>1408427</v>
      </c>
    </row>
    <row r="480" spans="1:5" s="10" customFormat="1" ht="48.75" customHeight="1" x14ac:dyDescent="0.25">
      <c r="A480" s="49" t="s">
        <v>201</v>
      </c>
      <c r="B480" s="73" t="s">
        <v>467</v>
      </c>
      <c r="C480" s="74"/>
      <c r="D480" s="74"/>
      <c r="E480" s="75"/>
    </row>
    <row r="481" spans="1:5" s="10" customFormat="1" x14ac:dyDescent="0.25">
      <c r="A481" s="40"/>
      <c r="B481" s="70" t="s">
        <v>72</v>
      </c>
      <c r="C481" s="71"/>
      <c r="D481" s="71"/>
      <c r="E481" s="72"/>
    </row>
    <row r="482" spans="1:5" s="10" customFormat="1" x14ac:dyDescent="0.25">
      <c r="A482" s="40"/>
      <c r="B482" s="41" t="s">
        <v>202</v>
      </c>
      <c r="C482" s="42">
        <v>3</v>
      </c>
      <c r="D482" s="43">
        <v>1050</v>
      </c>
      <c r="E482" s="44">
        <v>3150</v>
      </c>
    </row>
    <row r="483" spans="1:5" s="10" customFormat="1" x14ac:dyDescent="0.25">
      <c r="A483" s="40"/>
      <c r="B483" s="41" t="s">
        <v>343</v>
      </c>
      <c r="C483" s="42">
        <v>5</v>
      </c>
      <c r="D483" s="43">
        <v>3484</v>
      </c>
      <c r="E483" s="44">
        <v>17420</v>
      </c>
    </row>
    <row r="484" spans="1:5" s="10" customFormat="1" x14ac:dyDescent="0.25">
      <c r="A484" s="40"/>
      <c r="B484" s="41" t="s">
        <v>203</v>
      </c>
      <c r="C484" s="42">
        <v>4</v>
      </c>
      <c r="D484" s="43">
        <v>3899</v>
      </c>
      <c r="E484" s="44">
        <v>15596</v>
      </c>
    </row>
    <row r="485" spans="1:5" s="10" customFormat="1" x14ac:dyDescent="0.25">
      <c r="A485" s="40"/>
      <c r="B485" s="41" t="s">
        <v>204</v>
      </c>
      <c r="C485" s="42">
        <v>10</v>
      </c>
      <c r="D485" s="43">
        <v>126</v>
      </c>
      <c r="E485" s="44">
        <v>1260</v>
      </c>
    </row>
    <row r="486" spans="1:5" s="10" customFormat="1" x14ac:dyDescent="0.25">
      <c r="A486" s="40"/>
      <c r="B486" s="41" t="s">
        <v>205</v>
      </c>
      <c r="C486" s="42">
        <v>2</v>
      </c>
      <c r="D486" s="43">
        <v>3570</v>
      </c>
      <c r="E486" s="44">
        <v>7140</v>
      </c>
    </row>
    <row r="487" spans="1:5" s="10" customFormat="1" x14ac:dyDescent="0.25">
      <c r="A487" s="40"/>
      <c r="B487" s="41" t="s">
        <v>206</v>
      </c>
      <c r="C487" s="42">
        <v>9</v>
      </c>
      <c r="D487" s="43">
        <v>3500</v>
      </c>
      <c r="E487" s="44">
        <v>31500</v>
      </c>
    </row>
    <row r="488" spans="1:5" s="10" customFormat="1" x14ac:dyDescent="0.25">
      <c r="A488" s="40"/>
      <c r="B488" s="45" t="s">
        <v>344</v>
      </c>
      <c r="C488" s="46"/>
      <c r="D488" s="47"/>
      <c r="E488" s="48">
        <f>SUM(E482:E487)</f>
        <v>76066</v>
      </c>
    </row>
    <row r="489" spans="1:5" s="10" customFormat="1" x14ac:dyDescent="0.25">
      <c r="A489" s="40"/>
      <c r="B489" s="70" t="s">
        <v>95</v>
      </c>
      <c r="C489" s="71"/>
      <c r="D489" s="71"/>
      <c r="E489" s="72"/>
    </row>
    <row r="490" spans="1:5" s="10" customFormat="1" x14ac:dyDescent="0.25">
      <c r="A490" s="40"/>
      <c r="B490" s="41" t="s">
        <v>207</v>
      </c>
      <c r="C490" s="42">
        <v>40</v>
      </c>
      <c r="D490" s="43">
        <v>700</v>
      </c>
      <c r="E490" s="44">
        <v>28000</v>
      </c>
    </row>
    <row r="491" spans="1:5" s="10" customFormat="1" x14ac:dyDescent="0.25">
      <c r="A491" s="40"/>
      <c r="B491" s="41" t="s">
        <v>208</v>
      </c>
      <c r="C491" s="42">
        <v>10</v>
      </c>
      <c r="D491" s="43">
        <v>945</v>
      </c>
      <c r="E491" s="44">
        <v>9450</v>
      </c>
    </row>
    <row r="492" spans="1:5" s="10" customFormat="1" x14ac:dyDescent="0.25">
      <c r="A492" s="40"/>
      <c r="B492" s="41" t="s">
        <v>209</v>
      </c>
      <c r="C492" s="42">
        <v>51</v>
      </c>
      <c r="D492" s="43">
        <v>847</v>
      </c>
      <c r="E492" s="44">
        <v>43197</v>
      </c>
    </row>
    <row r="493" spans="1:5" s="10" customFormat="1" x14ac:dyDescent="0.25">
      <c r="A493" s="40"/>
      <c r="B493" s="41" t="s">
        <v>210</v>
      </c>
      <c r="C493" s="42">
        <v>14</v>
      </c>
      <c r="D493" s="43">
        <v>900</v>
      </c>
      <c r="E493" s="44">
        <v>12600</v>
      </c>
    </row>
    <row r="494" spans="1:5" s="10" customFormat="1" x14ac:dyDescent="0.25">
      <c r="A494" s="40"/>
      <c r="B494" s="41" t="s">
        <v>211</v>
      </c>
      <c r="C494" s="42">
        <v>21</v>
      </c>
      <c r="D494" s="43">
        <v>841</v>
      </c>
      <c r="E494" s="44">
        <v>17661</v>
      </c>
    </row>
    <row r="495" spans="1:5" s="10" customFormat="1" x14ac:dyDescent="0.25">
      <c r="A495" s="40"/>
      <c r="B495" s="41" t="s">
        <v>212</v>
      </c>
      <c r="C495" s="42">
        <v>12</v>
      </c>
      <c r="D495" s="43">
        <v>2031</v>
      </c>
      <c r="E495" s="44">
        <v>24372</v>
      </c>
    </row>
    <row r="496" spans="1:5" s="10" customFormat="1" x14ac:dyDescent="0.25">
      <c r="A496" s="40"/>
      <c r="B496" s="41" t="s">
        <v>213</v>
      </c>
      <c r="C496" s="42">
        <v>8</v>
      </c>
      <c r="D496" s="43">
        <v>1300</v>
      </c>
      <c r="E496" s="44">
        <v>10400</v>
      </c>
    </row>
    <row r="497" spans="1:5" s="10" customFormat="1" x14ac:dyDescent="0.25">
      <c r="A497" s="40"/>
      <c r="B497" s="41" t="s">
        <v>214</v>
      </c>
      <c r="C497" s="42">
        <v>6</v>
      </c>
      <c r="D497" s="43">
        <v>1600</v>
      </c>
      <c r="E497" s="44">
        <v>9600</v>
      </c>
    </row>
    <row r="498" spans="1:5" s="10" customFormat="1" x14ac:dyDescent="0.25">
      <c r="A498" s="40"/>
      <c r="B498" s="41" t="s">
        <v>215</v>
      </c>
      <c r="C498" s="42">
        <v>6</v>
      </c>
      <c r="D498" s="43">
        <v>2795</v>
      </c>
      <c r="E498" s="44">
        <v>16770</v>
      </c>
    </row>
    <row r="499" spans="1:5" s="10" customFormat="1" x14ac:dyDescent="0.25">
      <c r="A499" s="40"/>
      <c r="B499" s="41" t="s">
        <v>216</v>
      </c>
      <c r="C499" s="42">
        <v>17</v>
      </c>
      <c r="D499" s="43">
        <v>945</v>
      </c>
      <c r="E499" s="44">
        <v>16065</v>
      </c>
    </row>
    <row r="500" spans="1:5" s="10" customFormat="1" x14ac:dyDescent="0.25">
      <c r="A500" s="40"/>
      <c r="B500" s="41" t="s">
        <v>217</v>
      </c>
      <c r="C500" s="42">
        <v>12</v>
      </c>
      <c r="D500" s="43">
        <v>1345</v>
      </c>
      <c r="E500" s="44">
        <v>16140</v>
      </c>
    </row>
    <row r="501" spans="1:5" s="10" customFormat="1" x14ac:dyDescent="0.25">
      <c r="A501" s="40"/>
      <c r="B501" s="41" t="s">
        <v>345</v>
      </c>
      <c r="C501" s="42">
        <v>25</v>
      </c>
      <c r="D501" s="43">
        <v>1420</v>
      </c>
      <c r="E501" s="44">
        <v>35500</v>
      </c>
    </row>
    <row r="502" spans="1:5" s="10" customFormat="1" x14ac:dyDescent="0.25">
      <c r="A502" s="40"/>
      <c r="B502" s="41" t="s">
        <v>346</v>
      </c>
      <c r="C502" s="42">
        <v>6</v>
      </c>
      <c r="D502" s="43">
        <v>2582</v>
      </c>
      <c r="E502" s="44">
        <v>15492</v>
      </c>
    </row>
    <row r="503" spans="1:5" s="10" customFormat="1" x14ac:dyDescent="0.25">
      <c r="A503" s="40"/>
      <c r="B503" s="41" t="s">
        <v>218</v>
      </c>
      <c r="C503" s="42">
        <v>8</v>
      </c>
      <c r="D503" s="43">
        <v>2414</v>
      </c>
      <c r="E503" s="44">
        <v>19312</v>
      </c>
    </row>
    <row r="504" spans="1:5" s="10" customFormat="1" x14ac:dyDescent="0.25">
      <c r="A504" s="40"/>
      <c r="B504" s="41" t="s">
        <v>219</v>
      </c>
      <c r="C504" s="42">
        <v>3</v>
      </c>
      <c r="D504" s="43">
        <v>3760</v>
      </c>
      <c r="E504" s="44">
        <v>11280</v>
      </c>
    </row>
    <row r="505" spans="1:5" s="10" customFormat="1" x14ac:dyDescent="0.25">
      <c r="A505" s="40"/>
      <c r="B505" s="41" t="s">
        <v>220</v>
      </c>
      <c r="C505" s="42">
        <v>3</v>
      </c>
      <c r="D505" s="43">
        <v>7537</v>
      </c>
      <c r="E505" s="44">
        <v>22611</v>
      </c>
    </row>
    <row r="506" spans="1:5" s="10" customFormat="1" x14ac:dyDescent="0.25">
      <c r="A506" s="40"/>
      <c r="B506" s="41" t="s">
        <v>221</v>
      </c>
      <c r="C506" s="42">
        <v>5</v>
      </c>
      <c r="D506" s="43">
        <v>2495</v>
      </c>
      <c r="E506" s="44">
        <v>12475</v>
      </c>
    </row>
    <row r="507" spans="1:5" s="10" customFormat="1" x14ac:dyDescent="0.25">
      <c r="A507" s="40"/>
      <c r="B507" s="41" t="s">
        <v>210</v>
      </c>
      <c r="C507" s="42">
        <v>40</v>
      </c>
      <c r="D507" s="43">
        <v>615</v>
      </c>
      <c r="E507" s="44">
        <v>24600</v>
      </c>
    </row>
    <row r="508" spans="1:5" s="10" customFormat="1" x14ac:dyDescent="0.25">
      <c r="A508" s="40"/>
      <c r="B508" s="45" t="s">
        <v>348</v>
      </c>
      <c r="C508" s="46"/>
      <c r="D508" s="47"/>
      <c r="E508" s="48">
        <f>SUM(E490:E507)</f>
        <v>345525</v>
      </c>
    </row>
    <row r="509" spans="1:5" s="10" customFormat="1" x14ac:dyDescent="0.25">
      <c r="A509" s="40"/>
      <c r="B509" s="45" t="s">
        <v>347</v>
      </c>
      <c r="C509" s="46"/>
      <c r="D509" s="47"/>
      <c r="E509" s="48">
        <f>SUM(E488+E508)</f>
        <v>421591</v>
      </c>
    </row>
    <row r="510" spans="1:5" s="10" customFormat="1" ht="32.25" customHeight="1" x14ac:dyDescent="0.25">
      <c r="A510" s="49" t="s">
        <v>222</v>
      </c>
      <c r="B510" s="73" t="s">
        <v>468</v>
      </c>
      <c r="C510" s="74"/>
      <c r="D510" s="74"/>
      <c r="E510" s="75"/>
    </row>
    <row r="511" spans="1:5" s="10" customFormat="1" x14ac:dyDescent="0.25">
      <c r="A511" s="40"/>
      <c r="B511" s="70" t="s">
        <v>72</v>
      </c>
      <c r="C511" s="71"/>
      <c r="D511" s="71"/>
      <c r="E511" s="72"/>
    </row>
    <row r="512" spans="1:5" s="10" customFormat="1" x14ac:dyDescent="0.25">
      <c r="A512" s="40"/>
      <c r="B512" s="41" t="s">
        <v>223</v>
      </c>
      <c r="C512" s="42">
        <v>3</v>
      </c>
      <c r="D512" s="43">
        <v>11906</v>
      </c>
      <c r="E512" s="44">
        <v>35718</v>
      </c>
    </row>
    <row r="513" spans="1:5" s="10" customFormat="1" x14ac:dyDescent="0.25">
      <c r="A513" s="40"/>
      <c r="B513" s="41" t="s">
        <v>224</v>
      </c>
      <c r="C513" s="42">
        <v>1</v>
      </c>
      <c r="D513" s="43">
        <v>8712</v>
      </c>
      <c r="E513" s="44">
        <v>8712</v>
      </c>
    </row>
    <row r="514" spans="1:5" s="10" customFormat="1" x14ac:dyDescent="0.25">
      <c r="A514" s="40"/>
      <c r="B514" s="41" t="s">
        <v>225</v>
      </c>
      <c r="C514" s="42">
        <v>1</v>
      </c>
      <c r="D514" s="43">
        <v>23755</v>
      </c>
      <c r="E514" s="44">
        <v>23755</v>
      </c>
    </row>
    <row r="515" spans="1:5" s="10" customFormat="1" x14ac:dyDescent="0.25">
      <c r="A515" s="40"/>
      <c r="B515" s="41" t="s">
        <v>226</v>
      </c>
      <c r="C515" s="42">
        <v>3</v>
      </c>
      <c r="D515" s="43">
        <v>58785</v>
      </c>
      <c r="E515" s="44">
        <v>176355</v>
      </c>
    </row>
    <row r="516" spans="1:5" s="10" customFormat="1" x14ac:dyDescent="0.25">
      <c r="A516" s="40"/>
      <c r="B516" s="41" t="s">
        <v>227</v>
      </c>
      <c r="C516" s="42">
        <v>1</v>
      </c>
      <c r="D516" s="43">
        <v>22554</v>
      </c>
      <c r="E516" s="44">
        <v>22554</v>
      </c>
    </row>
    <row r="517" spans="1:5" s="10" customFormat="1" x14ac:dyDescent="0.25">
      <c r="A517" s="40"/>
      <c r="B517" s="41" t="s">
        <v>228</v>
      </c>
      <c r="C517" s="42">
        <v>2</v>
      </c>
      <c r="D517" s="43">
        <v>78000</v>
      </c>
      <c r="E517" s="44">
        <v>156000</v>
      </c>
    </row>
    <row r="518" spans="1:5" s="10" customFormat="1" x14ac:dyDescent="0.25">
      <c r="A518" s="40"/>
      <c r="B518" s="41" t="s">
        <v>229</v>
      </c>
      <c r="C518" s="42">
        <v>3</v>
      </c>
      <c r="D518" s="43">
        <v>26136</v>
      </c>
      <c r="E518" s="44">
        <v>78408</v>
      </c>
    </row>
    <row r="519" spans="1:5" s="10" customFormat="1" x14ac:dyDescent="0.25">
      <c r="A519" s="40"/>
      <c r="B519" s="41" t="s">
        <v>230</v>
      </c>
      <c r="C519" s="42">
        <v>1</v>
      </c>
      <c r="D519" s="43">
        <v>36688</v>
      </c>
      <c r="E519" s="44">
        <v>36688</v>
      </c>
    </row>
    <row r="520" spans="1:5" s="10" customFormat="1" x14ac:dyDescent="0.25">
      <c r="A520" s="40"/>
      <c r="B520" s="41" t="s">
        <v>231</v>
      </c>
      <c r="C520" s="42">
        <v>3</v>
      </c>
      <c r="D520" s="43">
        <v>31327</v>
      </c>
      <c r="E520" s="44">
        <v>93980</v>
      </c>
    </row>
    <row r="521" spans="1:5" s="10" customFormat="1" x14ac:dyDescent="0.25">
      <c r="A521" s="40"/>
      <c r="B521" s="41" t="s">
        <v>232</v>
      </c>
      <c r="C521" s="42">
        <v>4</v>
      </c>
      <c r="D521" s="43">
        <v>3866</v>
      </c>
      <c r="E521" s="44">
        <v>15464</v>
      </c>
    </row>
    <row r="522" spans="1:5" s="10" customFormat="1" x14ac:dyDescent="0.25">
      <c r="A522" s="40"/>
      <c r="B522" s="41" t="s">
        <v>233</v>
      </c>
      <c r="C522" s="42">
        <v>8</v>
      </c>
      <c r="D522" s="43">
        <v>4120</v>
      </c>
      <c r="E522" s="44">
        <v>32960</v>
      </c>
    </row>
    <row r="523" spans="1:5" s="10" customFormat="1" x14ac:dyDescent="0.25">
      <c r="A523" s="40"/>
      <c r="B523" s="41" t="s">
        <v>234</v>
      </c>
      <c r="C523" s="42">
        <v>3</v>
      </c>
      <c r="D523" s="43">
        <v>20800</v>
      </c>
      <c r="E523" s="44">
        <v>62400</v>
      </c>
    </row>
    <row r="524" spans="1:5" s="10" customFormat="1" x14ac:dyDescent="0.25">
      <c r="A524" s="40"/>
      <c r="B524" s="41" t="s">
        <v>235</v>
      </c>
      <c r="C524" s="42">
        <v>2</v>
      </c>
      <c r="D524" s="43">
        <v>16572</v>
      </c>
      <c r="E524" s="44">
        <v>33144</v>
      </c>
    </row>
    <row r="525" spans="1:5" s="10" customFormat="1" x14ac:dyDescent="0.25">
      <c r="A525" s="40"/>
      <c r="B525" s="45" t="s">
        <v>92</v>
      </c>
      <c r="C525" s="46"/>
      <c r="D525" s="47"/>
      <c r="E525" s="48">
        <f>SUM(E512:E524)</f>
        <v>776138</v>
      </c>
    </row>
    <row r="526" spans="1:5" s="10" customFormat="1" x14ac:dyDescent="0.25">
      <c r="A526" s="40"/>
      <c r="B526" s="70" t="s">
        <v>95</v>
      </c>
      <c r="C526" s="71"/>
      <c r="D526" s="71"/>
      <c r="E526" s="72"/>
    </row>
    <row r="527" spans="1:5" s="10" customFormat="1" x14ac:dyDescent="0.25">
      <c r="A527" s="40"/>
      <c r="B527" s="41" t="s">
        <v>236</v>
      </c>
      <c r="C527" s="42">
        <v>4</v>
      </c>
      <c r="D527" s="43">
        <v>5427</v>
      </c>
      <c r="E527" s="44">
        <v>21708</v>
      </c>
    </row>
    <row r="528" spans="1:5" s="10" customFormat="1" x14ac:dyDescent="0.25">
      <c r="A528" s="40"/>
      <c r="B528" s="41" t="s">
        <v>237</v>
      </c>
      <c r="C528" s="42">
        <v>2</v>
      </c>
      <c r="D528" s="43">
        <v>2145</v>
      </c>
      <c r="E528" s="44">
        <v>4290</v>
      </c>
    </row>
    <row r="529" spans="1:5" s="10" customFormat="1" x14ac:dyDescent="0.25">
      <c r="A529" s="40"/>
      <c r="B529" s="45" t="s">
        <v>98</v>
      </c>
      <c r="C529" s="46"/>
      <c r="D529" s="47"/>
      <c r="E529" s="48">
        <f>SUM(E527:E528)</f>
        <v>25998</v>
      </c>
    </row>
    <row r="530" spans="1:5" s="10" customFormat="1" x14ac:dyDescent="0.25">
      <c r="A530" s="40"/>
      <c r="B530" s="45" t="s">
        <v>349</v>
      </c>
      <c r="C530" s="46"/>
      <c r="D530" s="47"/>
      <c r="E530" s="48">
        <f>SUM(E525+E529)</f>
        <v>802136</v>
      </c>
    </row>
    <row r="531" spans="1:5" s="10" customFormat="1" ht="46.5" customHeight="1" x14ac:dyDescent="0.25">
      <c r="A531" s="49" t="s">
        <v>238</v>
      </c>
      <c r="B531" s="73" t="s">
        <v>458</v>
      </c>
      <c r="C531" s="74"/>
      <c r="D531" s="74"/>
      <c r="E531" s="75"/>
    </row>
    <row r="532" spans="1:5" s="10" customFormat="1" x14ac:dyDescent="0.25">
      <c r="A532" s="40"/>
      <c r="B532" s="70" t="s">
        <v>72</v>
      </c>
      <c r="C532" s="71"/>
      <c r="D532" s="71"/>
      <c r="E532" s="72"/>
    </row>
    <row r="533" spans="1:5" s="10" customFormat="1" x14ac:dyDescent="0.25">
      <c r="A533" s="40"/>
      <c r="B533" s="41" t="s">
        <v>239</v>
      </c>
      <c r="C533" s="42">
        <v>1</v>
      </c>
      <c r="D533" s="43">
        <v>9000</v>
      </c>
      <c r="E533" s="44">
        <v>9000</v>
      </c>
    </row>
    <row r="534" spans="1:5" s="10" customFormat="1" x14ac:dyDescent="0.25">
      <c r="A534" s="40"/>
      <c r="B534" s="41" t="s">
        <v>240</v>
      </c>
      <c r="C534" s="42">
        <v>1</v>
      </c>
      <c r="D534" s="43">
        <v>14500</v>
      </c>
      <c r="E534" s="44">
        <v>14500</v>
      </c>
    </row>
    <row r="535" spans="1:5" s="10" customFormat="1" x14ac:dyDescent="0.25">
      <c r="A535" s="40"/>
      <c r="B535" s="41" t="s">
        <v>241</v>
      </c>
      <c r="C535" s="42">
        <v>1</v>
      </c>
      <c r="D535" s="43">
        <v>1750</v>
      </c>
      <c r="E535" s="44">
        <v>1750</v>
      </c>
    </row>
    <row r="536" spans="1:5" s="10" customFormat="1" x14ac:dyDescent="0.25">
      <c r="A536" s="40"/>
      <c r="B536" s="41" t="s">
        <v>242</v>
      </c>
      <c r="C536" s="42">
        <v>2</v>
      </c>
      <c r="D536" s="43">
        <v>2700</v>
      </c>
      <c r="E536" s="44">
        <v>5400</v>
      </c>
    </row>
    <row r="537" spans="1:5" s="10" customFormat="1" x14ac:dyDescent="0.25">
      <c r="A537" s="40"/>
      <c r="B537" s="41" t="s">
        <v>243</v>
      </c>
      <c r="C537" s="42">
        <v>1</v>
      </c>
      <c r="D537" s="43">
        <v>5150</v>
      </c>
      <c r="E537" s="44">
        <v>5150</v>
      </c>
    </row>
    <row r="538" spans="1:5" s="10" customFormat="1" x14ac:dyDescent="0.25">
      <c r="A538" s="40"/>
      <c r="B538" s="41" t="s">
        <v>244</v>
      </c>
      <c r="C538" s="42">
        <v>1</v>
      </c>
      <c r="D538" s="43">
        <v>8000</v>
      </c>
      <c r="E538" s="44">
        <v>8000</v>
      </c>
    </row>
    <row r="539" spans="1:5" s="10" customFormat="1" x14ac:dyDescent="0.25">
      <c r="A539" s="40"/>
      <c r="B539" s="41" t="s">
        <v>307</v>
      </c>
      <c r="C539" s="42">
        <v>1</v>
      </c>
      <c r="D539" s="43">
        <v>1000</v>
      </c>
      <c r="E539" s="44">
        <v>1000</v>
      </c>
    </row>
    <row r="540" spans="1:5" s="10" customFormat="1" x14ac:dyDescent="0.25">
      <c r="A540" s="40"/>
      <c r="B540" s="41" t="s">
        <v>245</v>
      </c>
      <c r="C540" s="42">
        <v>1</v>
      </c>
      <c r="D540" s="43">
        <v>1700</v>
      </c>
      <c r="E540" s="44">
        <v>1700</v>
      </c>
    </row>
    <row r="541" spans="1:5" s="10" customFormat="1" x14ac:dyDescent="0.25">
      <c r="A541" s="40"/>
      <c r="B541" s="45" t="s">
        <v>344</v>
      </c>
      <c r="C541" s="46"/>
      <c r="D541" s="47"/>
      <c r="E541" s="48">
        <f>SUM(E533:E540)</f>
        <v>46500</v>
      </c>
    </row>
    <row r="542" spans="1:5" s="10" customFormat="1" x14ac:dyDescent="0.25">
      <c r="A542" s="40"/>
      <c r="B542" s="70" t="s">
        <v>95</v>
      </c>
      <c r="C542" s="71"/>
      <c r="D542" s="71"/>
      <c r="E542" s="72"/>
    </row>
    <row r="543" spans="1:5" s="10" customFormat="1" x14ac:dyDescent="0.25">
      <c r="A543" s="40"/>
      <c r="B543" s="41" t="s">
        <v>176</v>
      </c>
      <c r="C543" s="42">
        <v>12</v>
      </c>
      <c r="D543" s="43">
        <v>690</v>
      </c>
      <c r="E543" s="44">
        <v>8280</v>
      </c>
    </row>
    <row r="544" spans="1:5" s="10" customFormat="1" x14ac:dyDescent="0.25">
      <c r="A544" s="40"/>
      <c r="B544" s="41" t="s">
        <v>246</v>
      </c>
      <c r="C544" s="42">
        <v>8</v>
      </c>
      <c r="D544" s="43">
        <v>130</v>
      </c>
      <c r="E544" s="44">
        <v>1040</v>
      </c>
    </row>
    <row r="545" spans="1:5" s="10" customFormat="1" x14ac:dyDescent="0.25">
      <c r="A545" s="40"/>
      <c r="B545" s="41" t="s">
        <v>170</v>
      </c>
      <c r="C545" s="42">
        <v>8</v>
      </c>
      <c r="D545" s="43">
        <v>2000</v>
      </c>
      <c r="E545" s="44">
        <v>16000</v>
      </c>
    </row>
    <row r="546" spans="1:5" s="10" customFormat="1" x14ac:dyDescent="0.25">
      <c r="A546" s="40"/>
      <c r="B546" s="41" t="s">
        <v>247</v>
      </c>
      <c r="C546" s="42">
        <v>8</v>
      </c>
      <c r="D546" s="43">
        <v>2000</v>
      </c>
      <c r="E546" s="44">
        <v>16000</v>
      </c>
    </row>
    <row r="547" spans="1:5" s="10" customFormat="1" x14ac:dyDescent="0.25">
      <c r="A547" s="40"/>
      <c r="B547" s="41" t="s">
        <v>212</v>
      </c>
      <c r="C547" s="42">
        <v>6</v>
      </c>
      <c r="D547" s="43">
        <v>1700</v>
      </c>
      <c r="E547" s="44">
        <v>10200</v>
      </c>
    </row>
    <row r="548" spans="1:5" s="10" customFormat="1" x14ac:dyDescent="0.25">
      <c r="A548" s="40"/>
      <c r="B548" s="41" t="s">
        <v>248</v>
      </c>
      <c r="C548" s="42">
        <v>10</v>
      </c>
      <c r="D548" s="43">
        <v>600</v>
      </c>
      <c r="E548" s="44">
        <v>6000</v>
      </c>
    </row>
    <row r="549" spans="1:5" s="10" customFormat="1" x14ac:dyDescent="0.25">
      <c r="A549" s="40"/>
      <c r="B549" s="41" t="s">
        <v>249</v>
      </c>
      <c r="C549" s="42">
        <v>12</v>
      </c>
      <c r="D549" s="43">
        <v>800</v>
      </c>
      <c r="E549" s="44">
        <v>9600</v>
      </c>
    </row>
    <row r="550" spans="1:5" s="10" customFormat="1" x14ac:dyDescent="0.25">
      <c r="A550" s="40"/>
      <c r="B550" s="41" t="s">
        <v>250</v>
      </c>
      <c r="C550" s="42">
        <v>12</v>
      </c>
      <c r="D550" s="43">
        <v>1000</v>
      </c>
      <c r="E550" s="44">
        <v>12000</v>
      </c>
    </row>
    <row r="551" spans="1:5" s="10" customFormat="1" x14ac:dyDescent="0.25">
      <c r="A551" s="40"/>
      <c r="B551" s="41" t="s">
        <v>350</v>
      </c>
      <c r="C551" s="42">
        <v>20</v>
      </c>
      <c r="D551" s="43">
        <v>1500</v>
      </c>
      <c r="E551" s="44">
        <v>30000</v>
      </c>
    </row>
    <row r="552" spans="1:5" s="10" customFormat="1" x14ac:dyDescent="0.25">
      <c r="A552" s="40"/>
      <c r="B552" s="41" t="s">
        <v>351</v>
      </c>
      <c r="C552" s="42">
        <v>5</v>
      </c>
      <c r="D552" s="43">
        <v>1200</v>
      </c>
      <c r="E552" s="44">
        <v>6000</v>
      </c>
    </row>
    <row r="553" spans="1:5" s="10" customFormat="1" x14ac:dyDescent="0.25">
      <c r="A553" s="40"/>
      <c r="B553" s="41" t="s">
        <v>251</v>
      </c>
      <c r="C553" s="42">
        <v>4</v>
      </c>
      <c r="D553" s="43">
        <v>500</v>
      </c>
      <c r="E553" s="44">
        <v>2000</v>
      </c>
    </row>
    <row r="554" spans="1:5" s="10" customFormat="1" x14ac:dyDescent="0.25">
      <c r="A554" s="40"/>
      <c r="B554" s="41" t="s">
        <v>252</v>
      </c>
      <c r="C554" s="42">
        <v>5</v>
      </c>
      <c r="D554" s="43">
        <v>500</v>
      </c>
      <c r="E554" s="44">
        <v>2500</v>
      </c>
    </row>
    <row r="555" spans="1:5" s="10" customFormat="1" x14ac:dyDescent="0.25">
      <c r="A555" s="40"/>
      <c r="B555" s="41" t="s">
        <v>253</v>
      </c>
      <c r="C555" s="42">
        <v>36</v>
      </c>
      <c r="D555" s="43">
        <v>350</v>
      </c>
      <c r="E555" s="44">
        <v>12600</v>
      </c>
    </row>
    <row r="556" spans="1:5" s="10" customFormat="1" x14ac:dyDescent="0.25">
      <c r="A556" s="40"/>
      <c r="B556" s="41" t="s">
        <v>254</v>
      </c>
      <c r="C556" s="42">
        <v>1</v>
      </c>
      <c r="D556" s="43">
        <v>350</v>
      </c>
      <c r="E556" s="44">
        <v>350</v>
      </c>
    </row>
    <row r="557" spans="1:5" s="10" customFormat="1" x14ac:dyDescent="0.25">
      <c r="A557" s="40"/>
      <c r="B557" s="41" t="s">
        <v>255</v>
      </c>
      <c r="C557" s="42">
        <v>2</v>
      </c>
      <c r="D557" s="43">
        <v>5450</v>
      </c>
      <c r="E557" s="44">
        <v>10900</v>
      </c>
    </row>
    <row r="558" spans="1:5" s="10" customFormat="1" x14ac:dyDescent="0.25">
      <c r="A558" s="40"/>
      <c r="B558" s="41" t="s">
        <v>256</v>
      </c>
      <c r="C558" s="42" t="s">
        <v>257</v>
      </c>
      <c r="D558" s="43">
        <v>20290</v>
      </c>
      <c r="E558" s="44">
        <v>20290</v>
      </c>
    </row>
    <row r="559" spans="1:5" s="10" customFormat="1" x14ac:dyDescent="0.25">
      <c r="A559" s="40"/>
      <c r="B559" s="45" t="s">
        <v>348</v>
      </c>
      <c r="C559" s="46"/>
      <c r="D559" s="47"/>
      <c r="E559" s="48">
        <f>SUM(E543:E558)</f>
        <v>163760</v>
      </c>
    </row>
    <row r="560" spans="1:5" s="10" customFormat="1" x14ac:dyDescent="0.25">
      <c r="A560" s="40"/>
      <c r="B560" s="45" t="s">
        <v>352</v>
      </c>
      <c r="C560" s="46"/>
      <c r="D560" s="47"/>
      <c r="E560" s="48">
        <f>SUM(E541+E559)</f>
        <v>210260</v>
      </c>
    </row>
    <row r="561" spans="1:5" s="10" customFormat="1" ht="48" customHeight="1" x14ac:dyDescent="0.25">
      <c r="A561" s="49" t="s">
        <v>295</v>
      </c>
      <c r="B561" s="73" t="s">
        <v>459</v>
      </c>
      <c r="C561" s="74"/>
      <c r="D561" s="74"/>
      <c r="E561" s="75"/>
    </row>
    <row r="562" spans="1:5" s="10" customFormat="1" x14ac:dyDescent="0.25">
      <c r="A562" s="40"/>
      <c r="B562" s="70" t="s">
        <v>72</v>
      </c>
      <c r="C562" s="71"/>
      <c r="D562" s="71"/>
      <c r="E562" s="72"/>
    </row>
    <row r="563" spans="1:5" s="10" customFormat="1" x14ac:dyDescent="0.25">
      <c r="A563" s="40"/>
      <c r="B563" s="41" t="s">
        <v>239</v>
      </c>
      <c r="C563" s="42">
        <v>4</v>
      </c>
      <c r="D563" s="43">
        <v>9500</v>
      </c>
      <c r="E563" s="44">
        <v>38000</v>
      </c>
    </row>
    <row r="564" spans="1:5" s="10" customFormat="1" x14ac:dyDescent="0.25">
      <c r="A564" s="40"/>
      <c r="B564" s="41" t="s">
        <v>296</v>
      </c>
      <c r="C564" s="42">
        <v>1</v>
      </c>
      <c r="D564" s="43">
        <v>14500</v>
      </c>
      <c r="E564" s="44">
        <v>14500</v>
      </c>
    </row>
    <row r="565" spans="1:5" s="10" customFormat="1" x14ac:dyDescent="0.25">
      <c r="A565" s="40"/>
      <c r="B565" s="41" t="s">
        <v>297</v>
      </c>
      <c r="C565" s="42">
        <v>2</v>
      </c>
      <c r="D565" s="43">
        <v>50000</v>
      </c>
      <c r="E565" s="44">
        <v>100000</v>
      </c>
    </row>
    <row r="566" spans="1:5" s="10" customFormat="1" x14ac:dyDescent="0.25">
      <c r="A566" s="40"/>
      <c r="B566" s="41" t="s">
        <v>298</v>
      </c>
      <c r="C566" s="42">
        <v>1</v>
      </c>
      <c r="D566" s="43">
        <v>48000</v>
      </c>
      <c r="E566" s="44">
        <v>48000</v>
      </c>
    </row>
    <row r="567" spans="1:5" s="10" customFormat="1" x14ac:dyDescent="0.25">
      <c r="A567" s="40"/>
      <c r="B567" s="41" t="s">
        <v>299</v>
      </c>
      <c r="C567" s="42">
        <v>3</v>
      </c>
      <c r="D567" s="43">
        <v>31000</v>
      </c>
      <c r="E567" s="44">
        <v>93000</v>
      </c>
    </row>
    <row r="568" spans="1:5" s="10" customFormat="1" x14ac:dyDescent="0.25">
      <c r="A568" s="40"/>
      <c r="B568" s="41" t="s">
        <v>183</v>
      </c>
      <c r="C568" s="42">
        <v>3</v>
      </c>
      <c r="D568" s="43">
        <v>24000</v>
      </c>
      <c r="E568" s="44">
        <v>72000</v>
      </c>
    </row>
    <row r="569" spans="1:5" s="10" customFormat="1" x14ac:dyDescent="0.25">
      <c r="A569" s="40"/>
      <c r="B569" s="41" t="s">
        <v>300</v>
      </c>
      <c r="C569" s="42">
        <v>2</v>
      </c>
      <c r="D569" s="43">
        <v>35000</v>
      </c>
      <c r="E569" s="44">
        <v>70000</v>
      </c>
    </row>
    <row r="570" spans="1:5" s="10" customFormat="1" x14ac:dyDescent="0.25">
      <c r="A570" s="40"/>
      <c r="B570" s="41" t="s">
        <v>301</v>
      </c>
      <c r="C570" s="42">
        <v>3</v>
      </c>
      <c r="D570" s="43">
        <v>5000</v>
      </c>
      <c r="E570" s="44">
        <v>15000</v>
      </c>
    </row>
    <row r="571" spans="1:5" s="10" customFormat="1" x14ac:dyDescent="0.25">
      <c r="A571" s="40"/>
      <c r="B571" s="41" t="s">
        <v>353</v>
      </c>
      <c r="C571" s="42">
        <v>1</v>
      </c>
      <c r="D571" s="43">
        <v>18900</v>
      </c>
      <c r="E571" s="44">
        <v>18900</v>
      </c>
    </row>
    <row r="572" spans="1:5" s="10" customFormat="1" x14ac:dyDescent="0.25">
      <c r="A572" s="40"/>
      <c r="B572" s="41" t="s">
        <v>302</v>
      </c>
      <c r="C572" s="42">
        <v>1</v>
      </c>
      <c r="D572" s="43">
        <v>52000</v>
      </c>
      <c r="E572" s="44">
        <v>52000</v>
      </c>
    </row>
    <row r="573" spans="1:5" s="10" customFormat="1" x14ac:dyDescent="0.25">
      <c r="A573" s="40"/>
      <c r="B573" s="41" t="s">
        <v>354</v>
      </c>
      <c r="C573" s="42">
        <v>1</v>
      </c>
      <c r="D573" s="43">
        <v>19700</v>
      </c>
      <c r="E573" s="44">
        <v>19700</v>
      </c>
    </row>
    <row r="574" spans="1:5" s="10" customFormat="1" x14ac:dyDescent="0.25">
      <c r="A574" s="40"/>
      <c r="B574" s="41" t="s">
        <v>355</v>
      </c>
      <c r="C574" s="42">
        <v>1</v>
      </c>
      <c r="D574" s="43">
        <v>10600</v>
      </c>
      <c r="E574" s="44">
        <v>10600</v>
      </c>
    </row>
    <row r="575" spans="1:5" s="10" customFormat="1" x14ac:dyDescent="0.25">
      <c r="A575" s="40"/>
      <c r="B575" s="41" t="s">
        <v>356</v>
      </c>
      <c r="C575" s="42">
        <v>1</v>
      </c>
      <c r="D575" s="43">
        <v>38000</v>
      </c>
      <c r="E575" s="44">
        <v>38000</v>
      </c>
    </row>
    <row r="576" spans="1:5" s="10" customFormat="1" x14ac:dyDescent="0.25">
      <c r="A576" s="40"/>
      <c r="B576" s="41" t="s">
        <v>357</v>
      </c>
      <c r="C576" s="42">
        <v>1</v>
      </c>
      <c r="D576" s="43">
        <v>36000</v>
      </c>
      <c r="E576" s="44">
        <v>36000</v>
      </c>
    </row>
    <row r="577" spans="1:5" s="10" customFormat="1" x14ac:dyDescent="0.25">
      <c r="A577" s="40"/>
      <c r="B577" s="41" t="s">
        <v>358</v>
      </c>
      <c r="C577" s="42">
        <v>1</v>
      </c>
      <c r="D577" s="43">
        <v>64000</v>
      </c>
      <c r="E577" s="44">
        <v>64000</v>
      </c>
    </row>
    <row r="578" spans="1:5" s="10" customFormat="1" x14ac:dyDescent="0.25">
      <c r="A578" s="40"/>
      <c r="B578" s="41" t="s">
        <v>303</v>
      </c>
      <c r="C578" s="42">
        <v>1</v>
      </c>
      <c r="D578" s="43">
        <v>18900</v>
      </c>
      <c r="E578" s="44">
        <v>18900</v>
      </c>
    </row>
    <row r="579" spans="1:5" s="10" customFormat="1" x14ac:dyDescent="0.25">
      <c r="A579" s="40"/>
      <c r="B579" s="41" t="s">
        <v>304</v>
      </c>
      <c r="C579" s="42">
        <v>1</v>
      </c>
      <c r="D579" s="43">
        <v>26800</v>
      </c>
      <c r="E579" s="44">
        <v>26800</v>
      </c>
    </row>
    <row r="580" spans="1:5" s="10" customFormat="1" x14ac:dyDescent="0.25">
      <c r="A580" s="40"/>
      <c r="B580" s="41" t="s">
        <v>188</v>
      </c>
      <c r="C580" s="42">
        <v>2</v>
      </c>
      <c r="D580" s="43">
        <v>21000</v>
      </c>
      <c r="E580" s="44">
        <v>42000</v>
      </c>
    </row>
    <row r="581" spans="1:5" s="10" customFormat="1" x14ac:dyDescent="0.25">
      <c r="A581" s="40"/>
      <c r="B581" s="41" t="s">
        <v>242</v>
      </c>
      <c r="C581" s="42">
        <v>5</v>
      </c>
      <c r="D581" s="43">
        <v>3700</v>
      </c>
      <c r="E581" s="44">
        <v>18500</v>
      </c>
    </row>
    <row r="582" spans="1:5" s="10" customFormat="1" x14ac:dyDescent="0.25">
      <c r="A582" s="40"/>
      <c r="B582" s="41" t="s">
        <v>305</v>
      </c>
      <c r="C582" s="42">
        <v>7</v>
      </c>
      <c r="D582" s="43">
        <v>3100</v>
      </c>
      <c r="E582" s="44">
        <v>21700</v>
      </c>
    </row>
    <row r="583" spans="1:5" s="10" customFormat="1" x14ac:dyDescent="0.25">
      <c r="A583" s="40"/>
      <c r="B583" s="41" t="s">
        <v>189</v>
      </c>
      <c r="C583" s="42">
        <v>5</v>
      </c>
      <c r="D583" s="43">
        <v>8500</v>
      </c>
      <c r="E583" s="44">
        <v>42500</v>
      </c>
    </row>
    <row r="584" spans="1:5" s="10" customFormat="1" x14ac:dyDescent="0.25">
      <c r="A584" s="40"/>
      <c r="B584" s="41" t="s">
        <v>306</v>
      </c>
      <c r="C584" s="42">
        <v>1</v>
      </c>
      <c r="D584" s="43">
        <v>8859</v>
      </c>
      <c r="E584" s="44">
        <v>8859</v>
      </c>
    </row>
    <row r="585" spans="1:5" s="10" customFormat="1" x14ac:dyDescent="0.25">
      <c r="A585" s="40"/>
      <c r="B585" s="41" t="s">
        <v>307</v>
      </c>
      <c r="C585" s="42">
        <v>8</v>
      </c>
      <c r="D585" s="43">
        <v>1000</v>
      </c>
      <c r="E585" s="44">
        <v>8000</v>
      </c>
    </row>
    <row r="586" spans="1:5" s="10" customFormat="1" x14ac:dyDescent="0.25">
      <c r="A586" s="40"/>
      <c r="B586" s="41" t="s">
        <v>308</v>
      </c>
      <c r="C586" s="42">
        <v>6</v>
      </c>
      <c r="D586" s="43">
        <v>1700</v>
      </c>
      <c r="E586" s="44">
        <v>10200</v>
      </c>
    </row>
    <row r="587" spans="1:5" s="10" customFormat="1" x14ac:dyDescent="0.25">
      <c r="A587" s="40"/>
      <c r="B587" s="41" t="s">
        <v>309</v>
      </c>
      <c r="C587" s="42">
        <v>1</v>
      </c>
      <c r="D587" s="43">
        <v>200000</v>
      </c>
      <c r="E587" s="44">
        <v>200000</v>
      </c>
    </row>
    <row r="588" spans="1:5" s="10" customFormat="1" x14ac:dyDescent="0.25">
      <c r="A588" s="40"/>
      <c r="B588" s="45" t="s">
        <v>344</v>
      </c>
      <c r="C588" s="46"/>
      <c r="D588" s="47"/>
      <c r="E588" s="48">
        <f>SUM(E563:E587)</f>
        <v>1087159</v>
      </c>
    </row>
    <row r="589" spans="1:5" s="10" customFormat="1" x14ac:dyDescent="0.25">
      <c r="A589" s="40"/>
      <c r="B589" s="70" t="s">
        <v>95</v>
      </c>
      <c r="C589" s="71"/>
      <c r="D589" s="71"/>
      <c r="E589" s="72"/>
    </row>
    <row r="590" spans="1:5" s="10" customFormat="1" x14ac:dyDescent="0.25">
      <c r="A590" s="40"/>
      <c r="B590" s="41" t="s">
        <v>246</v>
      </c>
      <c r="C590" s="42">
        <v>25</v>
      </c>
      <c r="D590" s="43">
        <v>130</v>
      </c>
      <c r="E590" s="44">
        <v>3250</v>
      </c>
    </row>
    <row r="591" spans="1:5" s="10" customFormat="1" x14ac:dyDescent="0.25">
      <c r="A591" s="40"/>
      <c r="B591" s="41" t="s">
        <v>170</v>
      </c>
      <c r="C591" s="42">
        <v>5</v>
      </c>
      <c r="D591" s="43">
        <v>2000</v>
      </c>
      <c r="E591" s="44">
        <v>10000</v>
      </c>
    </row>
    <row r="592" spans="1:5" s="10" customFormat="1" x14ac:dyDescent="0.25">
      <c r="A592" s="40"/>
      <c r="B592" s="41" t="s">
        <v>241</v>
      </c>
      <c r="C592" s="42">
        <v>5</v>
      </c>
      <c r="D592" s="43">
        <v>1750</v>
      </c>
      <c r="E592" s="44">
        <v>8750</v>
      </c>
    </row>
    <row r="593" spans="1:5" s="10" customFormat="1" x14ac:dyDescent="0.25">
      <c r="A593" s="40"/>
      <c r="B593" s="41" t="s">
        <v>310</v>
      </c>
      <c r="C593" s="42">
        <v>20</v>
      </c>
      <c r="D593" s="43">
        <v>2360</v>
      </c>
      <c r="E593" s="44">
        <v>47200</v>
      </c>
    </row>
    <row r="594" spans="1:5" s="10" customFormat="1" x14ac:dyDescent="0.25">
      <c r="A594" s="40"/>
      <c r="B594" s="41" t="s">
        <v>311</v>
      </c>
      <c r="C594" s="42">
        <v>70</v>
      </c>
      <c r="D594" s="43">
        <v>600</v>
      </c>
      <c r="E594" s="44">
        <v>42000</v>
      </c>
    </row>
    <row r="595" spans="1:5" s="10" customFormat="1" x14ac:dyDescent="0.25">
      <c r="A595" s="40"/>
      <c r="B595" s="41" t="s">
        <v>215</v>
      </c>
      <c r="C595" s="42">
        <v>20</v>
      </c>
      <c r="D595" s="43">
        <v>1300</v>
      </c>
      <c r="E595" s="44">
        <v>26000</v>
      </c>
    </row>
    <row r="596" spans="1:5" s="10" customFormat="1" x14ac:dyDescent="0.25">
      <c r="A596" s="40"/>
      <c r="B596" s="41" t="s">
        <v>250</v>
      </c>
      <c r="C596" s="42">
        <v>50</v>
      </c>
      <c r="D596" s="43">
        <v>1299</v>
      </c>
      <c r="E596" s="44">
        <v>64950</v>
      </c>
    </row>
    <row r="597" spans="1:5" s="10" customFormat="1" x14ac:dyDescent="0.25">
      <c r="A597" s="40"/>
      <c r="B597" s="41" t="s">
        <v>350</v>
      </c>
      <c r="C597" s="42">
        <v>60</v>
      </c>
      <c r="D597" s="43">
        <v>1500</v>
      </c>
      <c r="E597" s="44">
        <v>90000</v>
      </c>
    </row>
    <row r="598" spans="1:5" s="10" customFormat="1" x14ac:dyDescent="0.25">
      <c r="A598" s="40"/>
      <c r="B598" s="41" t="s">
        <v>359</v>
      </c>
      <c r="C598" s="42">
        <v>60</v>
      </c>
      <c r="D598" s="43">
        <v>1200</v>
      </c>
      <c r="E598" s="44">
        <v>72000</v>
      </c>
    </row>
    <row r="599" spans="1:5" s="10" customFormat="1" x14ac:dyDescent="0.25">
      <c r="A599" s="40"/>
      <c r="B599" s="41" t="s">
        <v>251</v>
      </c>
      <c r="C599" s="42">
        <v>10</v>
      </c>
      <c r="D599" s="43">
        <v>500</v>
      </c>
      <c r="E599" s="44">
        <v>5000</v>
      </c>
    </row>
    <row r="600" spans="1:5" s="10" customFormat="1" x14ac:dyDescent="0.25">
      <c r="A600" s="40"/>
      <c r="B600" s="41" t="s">
        <v>252</v>
      </c>
      <c r="C600" s="42">
        <v>20</v>
      </c>
      <c r="D600" s="43">
        <v>1670</v>
      </c>
      <c r="E600" s="44">
        <v>33400</v>
      </c>
    </row>
    <row r="601" spans="1:5" s="10" customFormat="1" x14ac:dyDescent="0.25">
      <c r="A601" s="40"/>
      <c r="B601" s="41" t="s">
        <v>216</v>
      </c>
      <c r="C601" s="42">
        <v>200</v>
      </c>
      <c r="D601" s="43">
        <v>350</v>
      </c>
      <c r="E601" s="44">
        <v>70000</v>
      </c>
    </row>
    <row r="602" spans="1:5" s="10" customFormat="1" x14ac:dyDescent="0.25">
      <c r="A602" s="40"/>
      <c r="B602" s="41" t="s">
        <v>360</v>
      </c>
      <c r="C602" s="42">
        <v>50</v>
      </c>
      <c r="D602" s="43">
        <v>1500</v>
      </c>
      <c r="E602" s="44">
        <v>75000</v>
      </c>
    </row>
    <row r="603" spans="1:5" s="10" customFormat="1" x14ac:dyDescent="0.25">
      <c r="A603" s="40"/>
      <c r="B603" s="41" t="s">
        <v>312</v>
      </c>
      <c r="C603" s="42">
        <v>30</v>
      </c>
      <c r="D603" s="43">
        <v>1000</v>
      </c>
      <c r="E603" s="44">
        <v>30000</v>
      </c>
    </row>
    <row r="604" spans="1:5" s="10" customFormat="1" x14ac:dyDescent="0.25">
      <c r="A604" s="40"/>
      <c r="B604" s="41" t="s">
        <v>254</v>
      </c>
      <c r="C604" s="42">
        <v>10</v>
      </c>
      <c r="D604" s="43">
        <v>350</v>
      </c>
      <c r="E604" s="44">
        <v>3500</v>
      </c>
    </row>
    <row r="605" spans="1:5" s="10" customFormat="1" x14ac:dyDescent="0.25">
      <c r="A605" s="40"/>
      <c r="B605" s="41" t="s">
        <v>313</v>
      </c>
      <c r="C605" s="42">
        <v>2</v>
      </c>
      <c r="D605" s="43">
        <v>2000</v>
      </c>
      <c r="E605" s="44">
        <v>4000</v>
      </c>
    </row>
    <row r="606" spans="1:5" s="10" customFormat="1" x14ac:dyDescent="0.25">
      <c r="A606" s="40"/>
      <c r="B606" s="41" t="s">
        <v>314</v>
      </c>
      <c r="C606" s="42">
        <v>2</v>
      </c>
      <c r="D606" s="43">
        <v>2000</v>
      </c>
      <c r="E606" s="44">
        <v>4000</v>
      </c>
    </row>
    <row r="607" spans="1:5" s="10" customFormat="1" x14ac:dyDescent="0.25">
      <c r="A607" s="40"/>
      <c r="B607" s="41" t="s">
        <v>315</v>
      </c>
      <c r="C607" s="42">
        <v>2</v>
      </c>
      <c r="D607" s="43">
        <v>2000</v>
      </c>
      <c r="E607" s="44">
        <v>4000</v>
      </c>
    </row>
    <row r="608" spans="1:5" s="10" customFormat="1" x14ac:dyDescent="0.25">
      <c r="A608" s="40"/>
      <c r="B608" s="41" t="s">
        <v>255</v>
      </c>
      <c r="C608" s="42">
        <v>2</v>
      </c>
      <c r="D608" s="43">
        <v>5450</v>
      </c>
      <c r="E608" s="44">
        <v>10900</v>
      </c>
    </row>
    <row r="609" spans="1:5" s="10" customFormat="1" x14ac:dyDescent="0.25">
      <c r="A609" s="40"/>
      <c r="B609" s="41" t="s">
        <v>256</v>
      </c>
      <c r="C609" s="42" t="s">
        <v>257</v>
      </c>
      <c r="D609" s="43">
        <v>200000</v>
      </c>
      <c r="E609" s="44">
        <v>200000</v>
      </c>
    </row>
    <row r="610" spans="1:5" s="10" customFormat="1" x14ac:dyDescent="0.25">
      <c r="A610" s="40"/>
      <c r="B610" s="45" t="s">
        <v>348</v>
      </c>
      <c r="C610" s="46"/>
      <c r="D610" s="47"/>
      <c r="E610" s="48">
        <f>SUM(E590:E609)</f>
        <v>803950</v>
      </c>
    </row>
    <row r="611" spans="1:5" s="10" customFormat="1" x14ac:dyDescent="0.25">
      <c r="A611" s="40"/>
      <c r="B611" s="45" t="s">
        <v>361</v>
      </c>
      <c r="C611" s="46"/>
      <c r="D611" s="47"/>
      <c r="E611" s="48">
        <f>SUM(E588+E610)</f>
        <v>1891109</v>
      </c>
    </row>
    <row r="612" spans="1:5" s="10" customFormat="1" ht="14.85" customHeight="1" x14ac:dyDescent="0.25">
      <c r="A612" s="87" t="s">
        <v>316</v>
      </c>
      <c r="B612" s="88"/>
      <c r="C612" s="46"/>
      <c r="D612" s="47"/>
      <c r="E612" s="48">
        <f>SUM(E300+E310+E317+E364+E368+E385+E390+E394+E436+E479+E509+E530+E560+E611+E324)</f>
        <v>42924289</v>
      </c>
    </row>
    <row r="613" spans="1:5" s="10" customFormat="1" ht="78" customHeight="1" x14ac:dyDescent="0.25">
      <c r="A613" s="4">
        <v>2</v>
      </c>
      <c r="B613" s="76" t="s">
        <v>422</v>
      </c>
      <c r="C613" s="76"/>
      <c r="D613" s="76"/>
      <c r="E613" s="27">
        <v>114832</v>
      </c>
    </row>
    <row r="614" spans="1:5" s="10" customFormat="1" ht="31.5" customHeight="1" x14ac:dyDescent="0.25">
      <c r="A614" s="4">
        <v>3</v>
      </c>
      <c r="B614" s="76" t="s">
        <v>423</v>
      </c>
      <c r="C614" s="76"/>
      <c r="D614" s="76"/>
      <c r="E614" s="27">
        <v>202138</v>
      </c>
    </row>
    <row r="615" spans="1:5" s="10" customFormat="1" ht="33.75" customHeight="1" x14ac:dyDescent="0.25">
      <c r="A615" s="4">
        <v>4</v>
      </c>
      <c r="B615" s="76" t="s">
        <v>450</v>
      </c>
      <c r="C615" s="76"/>
      <c r="D615" s="76"/>
      <c r="E615" s="27">
        <v>275048</v>
      </c>
    </row>
    <row r="616" spans="1:5" s="10" customFormat="1" ht="27" customHeight="1" x14ac:dyDescent="0.25">
      <c r="A616" s="30">
        <v>5</v>
      </c>
      <c r="B616" s="125" t="s">
        <v>451</v>
      </c>
      <c r="C616" s="125"/>
      <c r="D616" s="125"/>
      <c r="E616" s="31">
        <v>369937</v>
      </c>
    </row>
    <row r="617" spans="1:5" s="13" customFormat="1" ht="15.75" thickBot="1" x14ac:dyDescent="0.3">
      <c r="A617" s="78" t="s">
        <v>32</v>
      </c>
      <c r="B617" s="79"/>
      <c r="C617" s="79"/>
      <c r="D617" s="79"/>
      <c r="E617" s="50">
        <f>SUM(E612+E273+E613+E614+E615+E616)</f>
        <v>53223115</v>
      </c>
    </row>
    <row r="618" spans="1:5" s="16" customFormat="1" x14ac:dyDescent="0.25">
      <c r="A618" s="14"/>
      <c r="B618" s="14"/>
      <c r="C618" s="14"/>
      <c r="D618" s="14"/>
      <c r="E618" s="15"/>
    </row>
  </sheetData>
  <mergeCells count="315">
    <mergeCell ref="B616:D616"/>
    <mergeCell ref="B218:D218"/>
    <mergeCell ref="B219:D219"/>
    <mergeCell ref="A226:E226"/>
    <mergeCell ref="B489:E489"/>
    <mergeCell ref="B510:E510"/>
    <mergeCell ref="B511:E511"/>
    <mergeCell ref="B467:E467"/>
    <mergeCell ref="B480:E480"/>
    <mergeCell ref="A122:E122"/>
    <mergeCell ref="B123:D123"/>
    <mergeCell ref="B257:D257"/>
    <mergeCell ref="B265:D265"/>
    <mergeCell ref="B266:D266"/>
    <mergeCell ref="B271:D271"/>
    <mergeCell ref="B613:D613"/>
    <mergeCell ref="B614:D614"/>
    <mergeCell ref="B615:D615"/>
    <mergeCell ref="A211:E211"/>
    <mergeCell ref="A212:E212"/>
    <mergeCell ref="B216:D216"/>
    <mergeCell ref="A217:E217"/>
    <mergeCell ref="A197:E197"/>
    <mergeCell ref="B198:D198"/>
    <mergeCell ref="A204:E204"/>
    <mergeCell ref="B205:D205"/>
    <mergeCell ref="B206:D206"/>
    <mergeCell ref="A207:E207"/>
    <mergeCell ref="B208:D208"/>
    <mergeCell ref="B209:D209"/>
    <mergeCell ref="B210:D210"/>
    <mergeCell ref="B215:D215"/>
    <mergeCell ref="B124:D124"/>
    <mergeCell ref="B125:D125"/>
    <mergeCell ref="B156:D156"/>
    <mergeCell ref="B157:D157"/>
    <mergeCell ref="B158:D158"/>
    <mergeCell ref="B159:D159"/>
    <mergeCell ref="B160:D160"/>
    <mergeCell ref="B161:D161"/>
    <mergeCell ref="A126:E126"/>
    <mergeCell ref="A127:E127"/>
    <mergeCell ref="B128:D128"/>
    <mergeCell ref="B129:D129"/>
    <mergeCell ref="B130:D130"/>
    <mergeCell ref="B131:D131"/>
    <mergeCell ref="A132:E132"/>
    <mergeCell ref="A133:E133"/>
    <mergeCell ref="B134:D134"/>
    <mergeCell ref="B135:D135"/>
    <mergeCell ref="B136:D136"/>
    <mergeCell ref="A138:E138"/>
    <mergeCell ref="B115:D115"/>
    <mergeCell ref="B101:D101"/>
    <mergeCell ref="A107:E107"/>
    <mergeCell ref="B108:D108"/>
    <mergeCell ref="B110:D110"/>
    <mergeCell ref="B98:D98"/>
    <mergeCell ref="B99:D99"/>
    <mergeCell ref="B109:D109"/>
    <mergeCell ref="B104:D104"/>
    <mergeCell ref="B105:D105"/>
    <mergeCell ref="B87:D87"/>
    <mergeCell ref="B111:D111"/>
    <mergeCell ref="A112:E112"/>
    <mergeCell ref="B78:D78"/>
    <mergeCell ref="B79:D79"/>
    <mergeCell ref="B80:D80"/>
    <mergeCell ref="B76:D76"/>
    <mergeCell ref="B77:D77"/>
    <mergeCell ref="B82:D82"/>
    <mergeCell ref="B93:D93"/>
    <mergeCell ref="A90:E90"/>
    <mergeCell ref="B100:D100"/>
    <mergeCell ref="B91:D91"/>
    <mergeCell ref="A83:E83"/>
    <mergeCell ref="B84:D84"/>
    <mergeCell ref="B85:D85"/>
    <mergeCell ref="B88:D88"/>
    <mergeCell ref="B89:D89"/>
    <mergeCell ref="B97:D97"/>
    <mergeCell ref="B67:D67"/>
    <mergeCell ref="B72:D72"/>
    <mergeCell ref="B53:D53"/>
    <mergeCell ref="B81:D81"/>
    <mergeCell ref="B214:D214"/>
    <mergeCell ref="B120:D120"/>
    <mergeCell ref="A68:E68"/>
    <mergeCell ref="B69:D69"/>
    <mergeCell ref="B73:D73"/>
    <mergeCell ref="A102:E102"/>
    <mergeCell ref="B103:D103"/>
    <mergeCell ref="B95:D95"/>
    <mergeCell ref="B96:D96"/>
    <mergeCell ref="B106:D106"/>
    <mergeCell ref="B74:D74"/>
    <mergeCell ref="A94:E94"/>
    <mergeCell ref="A113:E113"/>
    <mergeCell ref="B116:D116"/>
    <mergeCell ref="B114:D114"/>
    <mergeCell ref="A117:E117"/>
    <mergeCell ref="B118:D118"/>
    <mergeCell ref="B86:D86"/>
    <mergeCell ref="B119:D119"/>
    <mergeCell ref="B92:D92"/>
    <mergeCell ref="A121:E121"/>
    <mergeCell ref="A19:D19"/>
    <mergeCell ref="B54:D54"/>
    <mergeCell ref="B55:D55"/>
    <mergeCell ref="B56:D56"/>
    <mergeCell ref="B57:D57"/>
    <mergeCell ref="B58:D58"/>
    <mergeCell ref="B59:D59"/>
    <mergeCell ref="B60:D60"/>
    <mergeCell ref="B64:D64"/>
    <mergeCell ref="A32:E32"/>
    <mergeCell ref="A35:E35"/>
    <mergeCell ref="B36:D36"/>
    <mergeCell ref="B37:D37"/>
    <mergeCell ref="B44:D44"/>
    <mergeCell ref="B45:D45"/>
    <mergeCell ref="B46:D46"/>
    <mergeCell ref="B47:D47"/>
    <mergeCell ref="B48:D48"/>
    <mergeCell ref="B49:D49"/>
    <mergeCell ref="A40:E40"/>
    <mergeCell ref="B41:D41"/>
    <mergeCell ref="A65:E65"/>
    <mergeCell ref="B66:D66"/>
    <mergeCell ref="B20:D20"/>
    <mergeCell ref="B21:D21"/>
    <mergeCell ref="A29:E29"/>
    <mergeCell ref="B30:D30"/>
    <mergeCell ref="B31:D31"/>
    <mergeCell ref="A39:E39"/>
    <mergeCell ref="A25:E25"/>
    <mergeCell ref="A24:E24"/>
    <mergeCell ref="B38:D38"/>
    <mergeCell ref="B33:D33"/>
    <mergeCell ref="B34:D34"/>
    <mergeCell ref="B51:D51"/>
    <mergeCell ref="B61:D61"/>
    <mergeCell ref="B62:D62"/>
    <mergeCell ref="A23:D23"/>
    <mergeCell ref="B70:D70"/>
    <mergeCell ref="B71:D71"/>
    <mergeCell ref="A22:E22"/>
    <mergeCell ref="B52:D52"/>
    <mergeCell ref="B145:D145"/>
    <mergeCell ref="B137:D137"/>
    <mergeCell ref="A139:E139"/>
    <mergeCell ref="A141:E141"/>
    <mergeCell ref="B142:D142"/>
    <mergeCell ref="B143:D143"/>
    <mergeCell ref="A140:E140"/>
    <mergeCell ref="B144:D144"/>
    <mergeCell ref="B42:D42"/>
    <mergeCell ref="B43:D43"/>
    <mergeCell ref="B50:D50"/>
    <mergeCell ref="B27:D27"/>
    <mergeCell ref="B28:D28"/>
    <mergeCell ref="A26:E26"/>
    <mergeCell ref="A75:E75"/>
    <mergeCell ref="B63:D63"/>
    <mergeCell ref="B146:D146"/>
    <mergeCell ref="B147:D147"/>
    <mergeCell ref="B165:D165"/>
    <mergeCell ref="B194:D194"/>
    <mergeCell ref="B187:D187"/>
    <mergeCell ref="A188:E188"/>
    <mergeCell ref="B181:D181"/>
    <mergeCell ref="B189:D189"/>
    <mergeCell ref="B162:D162"/>
    <mergeCell ref="B180:D180"/>
    <mergeCell ref="A170:E170"/>
    <mergeCell ref="B182:D182"/>
    <mergeCell ref="A183:E183"/>
    <mergeCell ref="B191:D191"/>
    <mergeCell ref="A192:E192"/>
    <mergeCell ref="B193:D193"/>
    <mergeCell ref="A167:E167"/>
    <mergeCell ref="B168:D168"/>
    <mergeCell ref="B166:D166"/>
    <mergeCell ref="B148:D148"/>
    <mergeCell ref="B149:D149"/>
    <mergeCell ref="B155:D155"/>
    <mergeCell ref="B150:D150"/>
    <mergeCell ref="B151:D151"/>
    <mergeCell ref="B152:D152"/>
    <mergeCell ref="B153:D153"/>
    <mergeCell ref="B154:D154"/>
    <mergeCell ref="B213:D213"/>
    <mergeCell ref="A261:D261"/>
    <mergeCell ref="B199:D199"/>
    <mergeCell ref="A200:E200"/>
    <mergeCell ref="B201:D201"/>
    <mergeCell ref="B259:D259"/>
    <mergeCell ref="B169:D169"/>
    <mergeCell ref="A173:E173"/>
    <mergeCell ref="B174:D174"/>
    <mergeCell ref="B175:D175"/>
    <mergeCell ref="B177:D177"/>
    <mergeCell ref="A178:E178"/>
    <mergeCell ref="B176:D176"/>
    <mergeCell ref="B184:D184"/>
    <mergeCell ref="A252:E252"/>
    <mergeCell ref="B190:D190"/>
    <mergeCell ref="B185:D185"/>
    <mergeCell ref="B186:D186"/>
    <mergeCell ref="B202:D202"/>
    <mergeCell ref="B203:D203"/>
    <mergeCell ref="A220:E220"/>
    <mergeCell ref="B172:D172"/>
    <mergeCell ref="B163:D163"/>
    <mergeCell ref="A268:E268"/>
    <mergeCell ref="A263:E263"/>
    <mergeCell ref="A246:E246"/>
    <mergeCell ref="B221:D221"/>
    <mergeCell ref="B222:D222"/>
    <mergeCell ref="A229:E229"/>
    <mergeCell ref="B230:D230"/>
    <mergeCell ref="A232:E232"/>
    <mergeCell ref="B233:D233"/>
    <mergeCell ref="B234:D234"/>
    <mergeCell ref="B238:D238"/>
    <mergeCell ref="B239:D239"/>
    <mergeCell ref="B231:D231"/>
    <mergeCell ref="B235:D235"/>
    <mergeCell ref="A236:E236"/>
    <mergeCell ref="B237:E237"/>
    <mergeCell ref="A223:E223"/>
    <mergeCell ref="B224:D224"/>
    <mergeCell ref="B225:D225"/>
    <mergeCell ref="B526:E526"/>
    <mergeCell ref="B531:E531"/>
    <mergeCell ref="B562:E562"/>
    <mergeCell ref="B345:E345"/>
    <mergeCell ref="B365:E365"/>
    <mergeCell ref="B240:D240"/>
    <mergeCell ref="B245:D245"/>
    <mergeCell ref="A253:E253"/>
    <mergeCell ref="A241:E241"/>
    <mergeCell ref="A242:E242"/>
    <mergeCell ref="B243:D243"/>
    <mergeCell ref="B244:D244"/>
    <mergeCell ref="A247:E247"/>
    <mergeCell ref="B248:D248"/>
    <mergeCell ref="B249:D249"/>
    <mergeCell ref="B250:D250"/>
    <mergeCell ref="B561:E561"/>
    <mergeCell ref="B437:E437"/>
    <mergeCell ref="B481:E481"/>
    <mergeCell ref="A617:D617"/>
    <mergeCell ref="A269:E269"/>
    <mergeCell ref="B270:D270"/>
    <mergeCell ref="B272:D272"/>
    <mergeCell ref="A273:D273"/>
    <mergeCell ref="A274:E274"/>
    <mergeCell ref="B275:D275"/>
    <mergeCell ref="A276:E276"/>
    <mergeCell ref="B278:E278"/>
    <mergeCell ref="B279:E279"/>
    <mergeCell ref="B301:E301"/>
    <mergeCell ref="B302:E302"/>
    <mergeCell ref="B307:E307"/>
    <mergeCell ref="B311:E311"/>
    <mergeCell ref="B312:E312"/>
    <mergeCell ref="B318:E318"/>
    <mergeCell ref="B319:E319"/>
    <mergeCell ref="B325:E325"/>
    <mergeCell ref="B326:E326"/>
    <mergeCell ref="B589:E589"/>
    <mergeCell ref="A612:B612"/>
    <mergeCell ref="B438:E438"/>
    <mergeCell ref="B532:E532"/>
    <mergeCell ref="B542:E542"/>
    <mergeCell ref="B164:D164"/>
    <mergeCell ref="B370:E370"/>
    <mergeCell ref="B386:E386"/>
    <mergeCell ref="B387:E387"/>
    <mergeCell ref="B391:E391"/>
    <mergeCell ref="B392:E392"/>
    <mergeCell ref="B395:E395"/>
    <mergeCell ref="B396:E396"/>
    <mergeCell ref="B430:E430"/>
    <mergeCell ref="B254:D254"/>
    <mergeCell ref="B255:D255"/>
    <mergeCell ref="B256:D256"/>
    <mergeCell ref="B258:D258"/>
    <mergeCell ref="B227:D227"/>
    <mergeCell ref="B228:D228"/>
    <mergeCell ref="B251:D251"/>
    <mergeCell ref="B195:D195"/>
    <mergeCell ref="B260:D260"/>
    <mergeCell ref="B366:E366"/>
    <mergeCell ref="B369:E369"/>
    <mergeCell ref="A262:E262"/>
    <mergeCell ref="B196:D196"/>
    <mergeCell ref="B179:D179"/>
    <mergeCell ref="B171:D171"/>
    <mergeCell ref="D1:E1"/>
    <mergeCell ref="A2:E2"/>
    <mergeCell ref="A5:E5"/>
    <mergeCell ref="A3:E3"/>
    <mergeCell ref="A4:E4"/>
    <mergeCell ref="B15:D15"/>
    <mergeCell ref="B16:D16"/>
    <mergeCell ref="B17:D17"/>
    <mergeCell ref="A14:D14"/>
    <mergeCell ref="C7:E7"/>
    <mergeCell ref="B8:E8"/>
    <mergeCell ref="B9:E9"/>
    <mergeCell ref="A11:E11"/>
    <mergeCell ref="A12:E12"/>
    <mergeCell ref="B13:D13"/>
  </mergeCells>
  <phoneticPr fontId="1" type="noConversion"/>
  <pageMargins left="0.51181102362204722" right="0.39370078740157483" top="0.39370078740157483" bottom="0.31496062992125984" header="0" footer="0.39370078740157483"/>
  <pageSetup paperSize="9" scale="86" firstPageNumber="158" fitToHeight="24" orientation="portrait" useFirstPageNumber="1" r:id="rId1"/>
  <headerFooter>
    <oddHeader>&amp;C&amp;P</oddHeader>
  </headerFooter>
  <rowBreaks count="1" manualBreakCount="1">
    <brk id="61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2.6 (118)</vt:lpstr>
      <vt:lpstr>'Приложение № 2.6 (118)'!Область_печати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Бурлаченко Н. Владимировна</dc:creator>
  <cp:lastModifiedBy>Дротенко</cp:lastModifiedBy>
  <cp:lastPrinted>2021-05-07T07:49:19Z</cp:lastPrinted>
  <dcterms:created xsi:type="dcterms:W3CDTF">2019-12-13T13:54:36Z</dcterms:created>
  <dcterms:modified xsi:type="dcterms:W3CDTF">2021-05-17T07:16:16Z</dcterms:modified>
</cp:coreProperties>
</file>