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Приложение № 3" sheetId="1" r:id="rId1"/>
  </sheets>
  <definedNames>
    <definedName name="_xlnm.Print_Titles" localSheetId="0">'Приложение № 3'!$A:$B,'Приложение № 3'!$15:$15</definedName>
    <definedName name="_xlnm.Print_Area" localSheetId="0">'Приложение № 3'!$A$1:$K$45</definedName>
  </definedNames>
  <calcPr calcId="191029" fullPrecision="0"/>
</workbook>
</file>

<file path=xl/calcChain.xml><?xml version="1.0" encoding="utf-8"?>
<calcChain xmlns="http://schemas.openxmlformats.org/spreadsheetml/2006/main">
  <c r="G23" i="1" l="1"/>
  <c r="H17" i="1"/>
  <c r="D17" i="1"/>
  <c r="C17" i="1"/>
  <c r="J23" i="1"/>
  <c r="I23" i="1"/>
  <c r="H23" i="1"/>
  <c r="F23" i="1"/>
  <c r="E23" i="1"/>
  <c r="D23" i="1"/>
  <c r="C23" i="1"/>
  <c r="I29" i="1" l="1"/>
  <c r="H29" i="1"/>
  <c r="G29" i="1"/>
  <c r="F29" i="1"/>
  <c r="E29" i="1"/>
  <c r="D29" i="1"/>
  <c r="C29" i="1"/>
  <c r="J29" i="1" l="1"/>
  <c r="C28" i="1" l="1"/>
  <c r="K17" i="1"/>
  <c r="K16" i="1" s="1"/>
  <c r="D16" i="1"/>
  <c r="E16" i="1"/>
  <c r="F16" i="1"/>
  <c r="G16" i="1"/>
  <c r="H16" i="1"/>
  <c r="I16" i="1"/>
  <c r="J16" i="1"/>
  <c r="C16" i="1"/>
  <c r="K45" i="1" l="1"/>
  <c r="K44" i="1"/>
  <c r="K43" i="1"/>
  <c r="K42" i="1"/>
  <c r="J41" i="1"/>
  <c r="I41" i="1"/>
  <c r="H41" i="1"/>
  <c r="G41" i="1"/>
  <c r="F41" i="1"/>
  <c r="E41" i="1"/>
  <c r="D41" i="1"/>
  <c r="C41" i="1"/>
  <c r="K40" i="1"/>
  <c r="K39" i="1"/>
  <c r="K34" i="1"/>
  <c r="K33" i="1"/>
  <c r="K32" i="1"/>
  <c r="K31" i="1"/>
  <c r="K30" i="1"/>
  <c r="K29" i="1"/>
  <c r="J28" i="1"/>
  <c r="I28" i="1"/>
  <c r="H28" i="1"/>
  <c r="G28" i="1"/>
  <c r="F28" i="1"/>
  <c r="E28" i="1"/>
  <c r="D28" i="1"/>
  <c r="J27" i="1"/>
  <c r="I27" i="1"/>
  <c r="G27" i="1"/>
  <c r="G26" i="1" s="1"/>
  <c r="F27" i="1"/>
  <c r="F26" i="1" s="1"/>
  <c r="F24" i="1" s="1"/>
  <c r="E27" i="1"/>
  <c r="E26" i="1" s="1"/>
  <c r="D27" i="1"/>
  <c r="C27" i="1"/>
  <c r="H26" i="1"/>
  <c r="H24" i="1" s="1"/>
  <c r="K25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J26" i="1" l="1"/>
  <c r="J36" i="1" s="1"/>
  <c r="J38" i="1" s="1"/>
  <c r="J37" i="1" s="1"/>
  <c r="J35" i="1" s="1"/>
  <c r="I26" i="1"/>
  <c r="I24" i="1" s="1"/>
  <c r="K27" i="1"/>
  <c r="C26" i="1"/>
  <c r="C24" i="1" s="1"/>
  <c r="G36" i="1"/>
  <c r="G38" i="1" s="1"/>
  <c r="E36" i="1"/>
  <c r="E38" i="1" s="1"/>
  <c r="E37" i="1" s="1"/>
  <c r="E35" i="1" s="1"/>
  <c r="K41" i="1"/>
  <c r="H36" i="1"/>
  <c r="H38" i="1" s="1"/>
  <c r="H37" i="1" s="1"/>
  <c r="H35" i="1" s="1"/>
  <c r="F36" i="1"/>
  <c r="F38" i="1" s="1"/>
  <c r="K18" i="1"/>
  <c r="G24" i="1"/>
  <c r="E24" i="1"/>
  <c r="D26" i="1"/>
  <c r="K28" i="1"/>
  <c r="J24" i="1" l="1"/>
  <c r="I36" i="1"/>
  <c r="I38" i="1" s="1"/>
  <c r="I37" i="1" s="1"/>
  <c r="I35" i="1" s="1"/>
  <c r="C36" i="1"/>
  <c r="C38" i="1" s="1"/>
  <c r="G37" i="1"/>
  <c r="G35" i="1" s="1"/>
  <c r="F37" i="1"/>
  <c r="F35" i="1" s="1"/>
  <c r="D36" i="1"/>
  <c r="K26" i="1"/>
  <c r="K36" i="1" s="1"/>
  <c r="D24" i="1"/>
  <c r="K24" i="1" l="1"/>
  <c r="C37" i="1"/>
  <c r="K38" i="1"/>
  <c r="D38" i="1"/>
  <c r="C35" i="1" l="1"/>
  <c r="D37" i="1"/>
  <c r="D35" i="1" l="1"/>
  <c r="K37" i="1"/>
  <c r="K35" i="1" l="1"/>
</calcChain>
</file>

<file path=xl/sharedStrings.xml><?xml version="1.0" encoding="utf-8"?>
<sst xmlns="http://schemas.openxmlformats.org/spreadsheetml/2006/main" count="80" uniqueCount="76">
  <si>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</si>
  <si>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</si>
  <si>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</si>
  <si>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</si>
  <si>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</si>
  <si>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</si>
  <si>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</si>
  <si>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</si>
  <si>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</si>
  <si>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</si>
  <si>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3.</t>
  </si>
  <si>
    <t>4.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</si>
  <si>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</si>
  <si>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</si>
  <si>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</si>
  <si>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</si>
  <si>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</si>
  <si>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</si>
  <si>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</si>
  <si>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</si>
  <si>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</si>
  <si>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</si>
  <si>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</si>
  <si>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</si>
  <si>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</si>
  <si>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</si>
  <si>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</si>
  <si>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</si>
  <si>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</si>
  <si>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</si>
  <si>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</si>
  <si>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</si>
  <si>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</si>
  <si>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</si>
  <si>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</si>
  <si>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</si>
  <si>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</si>
  <si>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</si>
  <si>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</si>
  <si>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</si>
  <si>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</si>
  <si>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</si>
  <si>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</si>
  <si>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</si>
  <si>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</si>
  <si>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</si>
  <si>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</si>
  <si>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</si>
  <si>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</si>
  <si>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</si>
  <si>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</si>
  <si>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</si>
  <si>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</si>
  <si>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</si>
  <si>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</si>
  <si>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</si>
  <si>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</si>
  <si>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</si>
  <si>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</si>
  <si>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</si>
  <si>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</si>
  <si>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</si>
  <si>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</si>
  <si>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</si>
  <si>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</si>
  <si>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на 2021 год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</si>
  <si>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</si>
  <si>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</si>
  <si>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</si>
  <si>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</si>
  <si>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ОСТАТКИ по состоянию на 1 января 2021 года всего, в том числе:</t>
  </si>
  <si>
    <t>1.1</t>
  </si>
  <si>
    <t xml:space="preserve"> не имеющие целевого назначения  (очищенные)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</si>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</sst>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7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2" applyNumberFormat="1" applyFont="1" applyBorder="1" applyAlignment="1">
      <alignment vertical="center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vertical="center" wrapText="1"/>
    </xf>
    <xf numFmtId="3" fontId="6" fillId="3" borderId="1" xfId="1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 indent="1"/>
    </xf>
    <xf numFmtId="3" fontId="2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zoomScaleSheetLayoutView="75" workbookViewId="0">
      <pane xSplit="2" ySplit="15" topLeftCell="C16" activePane="bottomRight" state="frozenSplit"/>
      <selection pane="topRight" activeCell="B1" sqref="B1"/>
      <selection pane="bottomLeft" activeCell="A8" sqref="A8"/>
      <selection pane="bottomRight" sqref="A1:K45"/>
    </sheetView>
  </sheetViews>
  <sheetFormatPr defaultColWidth="9.140625" defaultRowHeight="15.75" x14ac:dyDescent="0.25"/>
  <cols>
    <col min="1" max="1" width="7.85546875" style="5" bestFit="1" customWidth="1"/>
    <col min="2" max="2" width="47.42578125" style="2" customWidth="1"/>
    <col min="3" max="3" width="12.7109375" style="5" bestFit="1" customWidth="1"/>
    <col min="4" max="4" width="13.140625" style="5" customWidth="1"/>
    <col min="5" max="6" width="12.7109375" style="5" bestFit="1" customWidth="1"/>
    <col min="7" max="7" width="12.7109375" style="11" bestFit="1" customWidth="1"/>
    <col min="8" max="8" width="12.7109375" style="5" bestFit="1" customWidth="1"/>
    <col min="9" max="9" width="16.28515625" style="5" customWidth="1"/>
    <col min="10" max="10" width="11.5703125" style="5" customWidth="1"/>
    <col min="11" max="11" width="14.7109375" style="5" customWidth="1"/>
    <col min="12" max="16384" width="9.140625" style="5"/>
  </cols>
  <sheetData>
    <row r="1" spans="1:11" x14ac:dyDescent="0.25">
      <c r="A1" s="1"/>
      <c r="C1" s="1"/>
      <c r="D1" s="1"/>
      <c r="E1" s="1"/>
      <c r="F1" s="1"/>
      <c r="G1" s="3"/>
      <c r="H1" s="1"/>
      <c r="I1" s="1"/>
      <c r="J1" s="1"/>
      <c r="K1" s="4" t="s">
        <v>75</v>
      </c>
    </row>
    <row r="2" spans="1:11" x14ac:dyDescent="0.25">
      <c r="A2" s="1"/>
      <c r="C2" s="1"/>
      <c r="D2" s="1"/>
      <c r="E2" s="1"/>
      <c r="F2" s="1"/>
      <c r="G2" s="3"/>
      <c r="H2" s="1"/>
      <c r="I2" s="1"/>
      <c r="J2" s="1"/>
      <c r="K2" s="4" t="s">
        <v>63</v>
      </c>
    </row>
    <row r="3" spans="1:11" x14ac:dyDescent="0.25">
      <c r="A3" s="1"/>
      <c r="C3" s="1"/>
      <c r="D3" s="1"/>
      <c r="E3" s="1"/>
      <c r="F3" s="1"/>
      <c r="G3" s="44" t="s">
        <v>73</v>
      </c>
      <c r="H3" s="44"/>
      <c r="I3" s="44"/>
      <c r="J3" s="44"/>
      <c r="K3" s="44"/>
    </row>
    <row r="4" spans="1:11" x14ac:dyDescent="0.25">
      <c r="A4" s="1"/>
      <c r="C4" s="1"/>
      <c r="D4" s="1"/>
      <c r="E4" s="1"/>
      <c r="F4" s="1"/>
      <c r="G4" s="45" t="s">
        <v>74</v>
      </c>
      <c r="H4" s="45"/>
      <c r="I4" s="45"/>
      <c r="J4" s="45"/>
      <c r="K4" s="45"/>
    </row>
    <row r="5" spans="1:11" x14ac:dyDescent="0.25">
      <c r="A5" s="1"/>
      <c r="C5" s="1"/>
      <c r="D5" s="1"/>
      <c r="E5" s="1"/>
      <c r="F5" s="1"/>
      <c r="G5" s="43"/>
      <c r="H5" s="45" t="s">
        <v>13</v>
      </c>
      <c r="I5" s="45"/>
      <c r="J5" s="45"/>
      <c r="K5" s="45"/>
    </row>
    <row r="6" spans="1:11" x14ac:dyDescent="0.25">
      <c r="A6" s="1"/>
      <c r="C6" s="1"/>
      <c r="D6" s="1"/>
      <c r="E6" s="1"/>
      <c r="F6" s="1"/>
      <c r="G6" s="43"/>
      <c r="H6" s="43"/>
      <c r="I6" s="43"/>
      <c r="J6" s="43"/>
      <c r="K6" s="43"/>
    </row>
    <row r="7" spans="1:11" x14ac:dyDescent="0.25">
      <c r="A7" s="1"/>
      <c r="C7" s="1"/>
      <c r="D7" s="1"/>
      <c r="E7" s="1"/>
      <c r="F7" s="1"/>
      <c r="G7" s="43"/>
      <c r="H7" s="1"/>
      <c r="I7" s="1"/>
      <c r="J7" s="1"/>
      <c r="K7" s="4" t="s">
        <v>50</v>
      </c>
    </row>
    <row r="8" spans="1:11" x14ac:dyDescent="0.25">
      <c r="A8" s="1"/>
      <c r="C8" s="1"/>
      <c r="D8" s="1"/>
      <c r="E8" s="1"/>
      <c r="F8" s="1"/>
      <c r="G8" s="43"/>
      <c r="H8" s="1"/>
      <c r="I8" s="1"/>
      <c r="J8" s="1"/>
      <c r="K8" s="4" t="s">
        <v>63</v>
      </c>
    </row>
    <row r="9" spans="1:11" x14ac:dyDescent="0.25">
      <c r="A9" s="1"/>
      <c r="C9" s="1"/>
      <c r="D9" s="1"/>
      <c r="E9" s="1"/>
      <c r="F9" s="1"/>
      <c r="G9" s="43"/>
      <c r="H9" s="1"/>
      <c r="I9" s="1"/>
      <c r="J9" s="1"/>
      <c r="K9" s="4" t="s">
        <v>13</v>
      </c>
    </row>
    <row r="10" spans="1:11" x14ac:dyDescent="0.25">
      <c r="A10" s="1"/>
      <c r="C10" s="1"/>
      <c r="D10" s="1"/>
      <c r="E10" s="1"/>
      <c r="F10" s="1"/>
      <c r="G10" s="43"/>
      <c r="H10" s="43"/>
      <c r="I10" s="43"/>
      <c r="J10" s="43"/>
      <c r="K10" s="43"/>
    </row>
    <row r="11" spans="1:11" x14ac:dyDescent="0.25">
      <c r="A11" s="1"/>
      <c r="C11" s="1"/>
      <c r="D11" s="1"/>
      <c r="E11" s="1"/>
      <c r="F11" s="1"/>
      <c r="G11" s="43"/>
      <c r="H11" s="43"/>
      <c r="I11" s="43"/>
      <c r="J11" s="43"/>
      <c r="K11" s="43"/>
    </row>
    <row r="12" spans="1:11" x14ac:dyDescent="0.25">
      <c r="A12" s="1"/>
      <c r="C12" s="1"/>
      <c r="D12" s="1"/>
      <c r="E12" s="1"/>
      <c r="F12" s="1"/>
      <c r="G12" s="43"/>
      <c r="H12" s="43"/>
      <c r="I12" s="43"/>
      <c r="J12" s="43"/>
      <c r="K12" s="43"/>
    </row>
    <row r="13" spans="1:11" ht="37.5" customHeight="1" x14ac:dyDescent="0.25">
      <c r="A13" s="29"/>
      <c r="B13" s="29"/>
      <c r="C13" s="46" t="s">
        <v>65</v>
      </c>
      <c r="D13" s="46"/>
      <c r="E13" s="46"/>
      <c r="F13" s="46"/>
      <c r="G13" s="46"/>
      <c r="H13" s="46"/>
      <c r="I13" s="46"/>
      <c r="J13" s="46"/>
      <c r="K13" s="46"/>
    </row>
    <row r="14" spans="1:11" ht="37.5" customHeight="1" thickBot="1" x14ac:dyDescent="0.3">
      <c r="A14" s="28"/>
      <c r="B14" s="28"/>
      <c r="G14" s="5"/>
    </row>
    <row r="15" spans="1:11" s="6" customFormat="1" ht="16.5" thickBot="1" x14ac:dyDescent="0.3">
      <c r="A15" s="30" t="s">
        <v>21</v>
      </c>
      <c r="B15" s="31" t="s">
        <v>0</v>
      </c>
      <c r="C15" s="32" t="s">
        <v>1</v>
      </c>
      <c r="D15" s="32" t="s">
        <v>2</v>
      </c>
      <c r="E15" s="32" t="s">
        <v>3</v>
      </c>
      <c r="F15" s="32" t="s">
        <v>4</v>
      </c>
      <c r="G15" s="33" t="s">
        <v>5</v>
      </c>
      <c r="H15" s="32" t="s">
        <v>6</v>
      </c>
      <c r="I15" s="32" t="s">
        <v>7</v>
      </c>
      <c r="J15" s="32" t="s">
        <v>8</v>
      </c>
      <c r="K15" s="34" t="s">
        <v>9</v>
      </c>
    </row>
    <row r="16" spans="1:11" s="6" customFormat="1" ht="31.5" x14ac:dyDescent="0.25">
      <c r="A16" s="39" t="s">
        <v>14</v>
      </c>
      <c r="B16" s="40" t="s">
        <v>70</v>
      </c>
      <c r="C16" s="41">
        <f>C17</f>
        <v>3558560</v>
      </c>
      <c r="D16" s="41">
        <f t="shared" ref="D16:J16" si="0">D17</f>
        <v>361392</v>
      </c>
      <c r="E16" s="41">
        <f t="shared" si="0"/>
        <v>108233</v>
      </c>
      <c r="F16" s="41">
        <f t="shared" si="0"/>
        <v>598603</v>
      </c>
      <c r="G16" s="41">
        <f t="shared" si="0"/>
        <v>128330</v>
      </c>
      <c r="H16" s="41">
        <f t="shared" si="0"/>
        <v>4640639</v>
      </c>
      <c r="I16" s="41">
        <f t="shared" si="0"/>
        <v>189442</v>
      </c>
      <c r="J16" s="41">
        <f t="shared" si="0"/>
        <v>39918</v>
      </c>
      <c r="K16" s="42">
        <f>K17</f>
        <v>9625117</v>
      </c>
    </row>
    <row r="17" spans="1:11" s="6" customFormat="1" ht="31.5" x14ac:dyDescent="0.25">
      <c r="A17" s="26" t="s">
        <v>71</v>
      </c>
      <c r="B17" s="27" t="s">
        <v>72</v>
      </c>
      <c r="C17" s="35">
        <f>6434614-2364678-459701-51675</f>
        <v>3558560</v>
      </c>
      <c r="D17" s="35">
        <f>1144496-598308-165151-18276-1369</f>
        <v>361392</v>
      </c>
      <c r="E17" s="35">
        <v>108233</v>
      </c>
      <c r="F17" s="35">
        <v>598603</v>
      </c>
      <c r="G17" s="36">
        <v>128330</v>
      </c>
      <c r="H17" s="35">
        <f>6562021-484985-1202384-245665+11652</f>
        <v>4640639</v>
      </c>
      <c r="I17" s="35">
        <v>189442</v>
      </c>
      <c r="J17" s="35">
        <v>39918</v>
      </c>
      <c r="K17" s="18">
        <f>SUM(C17:J17)</f>
        <v>9625117</v>
      </c>
    </row>
    <row r="18" spans="1:11" s="6" customFormat="1" x14ac:dyDescent="0.25">
      <c r="A18" s="12" t="s">
        <v>14</v>
      </c>
      <c r="B18" s="7" t="s">
        <v>45</v>
      </c>
      <c r="C18" s="37">
        <f>SUM(C19+C23)</f>
        <v>322092546</v>
      </c>
      <c r="D18" s="37">
        <f t="shared" ref="D18:J18" si="1">SUM(D19+D23)</f>
        <v>37140802</v>
      </c>
      <c r="E18" s="37">
        <f t="shared" si="1"/>
        <v>237731109</v>
      </c>
      <c r="F18" s="37">
        <f t="shared" si="1"/>
        <v>202251770</v>
      </c>
      <c r="G18" s="38">
        <f t="shared" si="1"/>
        <v>91948972</v>
      </c>
      <c r="H18" s="37">
        <f t="shared" si="1"/>
        <v>131447784</v>
      </c>
      <c r="I18" s="37">
        <f t="shared" si="1"/>
        <v>69020149</v>
      </c>
      <c r="J18" s="37">
        <f t="shared" si="1"/>
        <v>38590448</v>
      </c>
      <c r="K18" s="18">
        <f>SUM(C18:J18)</f>
        <v>1130223580</v>
      </c>
    </row>
    <row r="19" spans="1:11" s="6" customFormat="1" x14ac:dyDescent="0.25">
      <c r="A19" s="12" t="s">
        <v>15</v>
      </c>
      <c r="B19" s="7" t="s">
        <v>38</v>
      </c>
      <c r="C19" s="17">
        <v>45346556</v>
      </c>
      <c r="D19" s="17">
        <v>9467380</v>
      </c>
      <c r="E19" s="17">
        <v>32163936</v>
      </c>
      <c r="F19" s="17">
        <v>20969951</v>
      </c>
      <c r="G19" s="17">
        <v>7536066</v>
      </c>
      <c r="H19" s="17">
        <v>14734789</v>
      </c>
      <c r="I19" s="17">
        <v>12521024</v>
      </c>
      <c r="J19" s="17">
        <v>7755624</v>
      </c>
      <c r="K19" s="18">
        <f t="shared" ref="K19:K45" si="2">SUM(C19:J19)</f>
        <v>150495326</v>
      </c>
    </row>
    <row r="20" spans="1:11" s="6" customFormat="1" ht="47.25" x14ac:dyDescent="0.25">
      <c r="A20" s="13" t="s">
        <v>16</v>
      </c>
      <c r="B20" s="8" t="s">
        <v>12</v>
      </c>
      <c r="C20" s="19">
        <v>14051504</v>
      </c>
      <c r="D20" s="19">
        <v>6807457</v>
      </c>
      <c r="E20" s="19">
        <v>7062939</v>
      </c>
      <c r="F20" s="19">
        <v>4694390</v>
      </c>
      <c r="G20" s="20">
        <v>2261842</v>
      </c>
      <c r="H20" s="19">
        <v>3351892</v>
      </c>
      <c r="I20" s="19">
        <v>1269814</v>
      </c>
      <c r="J20" s="19">
        <v>1076601</v>
      </c>
      <c r="K20" s="21">
        <f t="shared" si="2"/>
        <v>40576439</v>
      </c>
    </row>
    <row r="21" spans="1:11" s="6" customFormat="1" ht="31.5" x14ac:dyDescent="0.25">
      <c r="A21" s="13" t="s">
        <v>17</v>
      </c>
      <c r="B21" s="8" t="s">
        <v>51</v>
      </c>
      <c r="C21" s="19">
        <v>4662929</v>
      </c>
      <c r="D21" s="19">
        <v>2084823</v>
      </c>
      <c r="E21" s="19">
        <v>1644224</v>
      </c>
      <c r="F21" s="19">
        <v>3053027</v>
      </c>
      <c r="G21" s="20">
        <v>659460</v>
      </c>
      <c r="H21" s="19">
        <v>1870214</v>
      </c>
      <c r="I21" s="19">
        <v>542206</v>
      </c>
      <c r="J21" s="19">
        <v>416791</v>
      </c>
      <c r="K21" s="21">
        <f t="shared" si="2"/>
        <v>14933674</v>
      </c>
    </row>
    <row r="22" spans="1:11" s="6" customFormat="1" ht="31.5" x14ac:dyDescent="0.25">
      <c r="A22" s="13" t="s">
        <v>18</v>
      </c>
      <c r="B22" s="8" t="s">
        <v>46</v>
      </c>
      <c r="C22" s="19">
        <v>25352403</v>
      </c>
      <c r="D22" s="19">
        <v>521962</v>
      </c>
      <c r="E22" s="19">
        <v>21497680</v>
      </c>
      <c r="F22" s="19">
        <v>9510687</v>
      </c>
      <c r="G22" s="20">
        <v>3256710</v>
      </c>
      <c r="H22" s="19">
        <v>6171273</v>
      </c>
      <c r="I22" s="19">
        <v>6617364</v>
      </c>
      <c r="J22" s="19">
        <v>3114122</v>
      </c>
      <c r="K22" s="21">
        <f t="shared" si="2"/>
        <v>76042201</v>
      </c>
    </row>
    <row r="23" spans="1:11" s="6" customFormat="1" x14ac:dyDescent="0.25">
      <c r="A23" s="12" t="s">
        <v>19</v>
      </c>
      <c r="B23" s="7" t="s">
        <v>39</v>
      </c>
      <c r="C23" s="17">
        <f>268760090+5176019+2809881</f>
        <v>276745990</v>
      </c>
      <c r="D23" s="17">
        <f>26956084+606312+111026</f>
        <v>27673422</v>
      </c>
      <c r="E23" s="17">
        <f>200621821+2465859+2479493</f>
        <v>205567173</v>
      </c>
      <c r="F23" s="17">
        <f>177614802+2350109+1316908</f>
        <v>181281819</v>
      </c>
      <c r="G23" s="22">
        <f>82582154+816802+1013950</f>
        <v>84412906</v>
      </c>
      <c r="H23" s="17">
        <f>114303534+947124+1462337</f>
        <v>116712995</v>
      </c>
      <c r="I23" s="17">
        <f>55524798+594531+379796</f>
        <v>56499125</v>
      </c>
      <c r="J23" s="17">
        <f>30212018+307688+315118</f>
        <v>30834824</v>
      </c>
      <c r="K23" s="18">
        <f t="shared" si="2"/>
        <v>979728254</v>
      </c>
    </row>
    <row r="24" spans="1:11" s="9" customFormat="1" x14ac:dyDescent="0.25">
      <c r="A24" s="12" t="s">
        <v>22</v>
      </c>
      <c r="B24" s="7" t="s">
        <v>40</v>
      </c>
      <c r="C24" s="17">
        <f>SUM(C26+C40)</f>
        <v>350259893</v>
      </c>
      <c r="D24" s="17">
        <f t="shared" ref="D24:J24" si="3">SUM(D26+D40)</f>
        <v>37502194</v>
      </c>
      <c r="E24" s="17">
        <f t="shared" si="3"/>
        <v>277742548</v>
      </c>
      <c r="F24" s="17">
        <f t="shared" si="3"/>
        <v>226668814</v>
      </c>
      <c r="G24" s="17">
        <f t="shared" si="3"/>
        <v>112601865</v>
      </c>
      <c r="H24" s="17">
        <f t="shared" si="3"/>
        <v>184227416</v>
      </c>
      <c r="I24" s="17">
        <f t="shared" si="3"/>
        <v>112268490</v>
      </c>
      <c r="J24" s="17">
        <f t="shared" si="3"/>
        <v>64462277</v>
      </c>
      <c r="K24" s="18">
        <f t="shared" si="2"/>
        <v>1365733497</v>
      </c>
    </row>
    <row r="25" spans="1:11" s="9" customFormat="1" ht="94.5" x14ac:dyDescent="0.25">
      <c r="A25" s="13" t="s">
        <v>37</v>
      </c>
      <c r="B25" s="8" t="s">
        <v>66</v>
      </c>
      <c r="C25" s="19">
        <v>19293450</v>
      </c>
      <c r="D25" s="19">
        <v>2163531</v>
      </c>
      <c r="E25" s="19">
        <v>14143482</v>
      </c>
      <c r="F25" s="19">
        <v>12018001</v>
      </c>
      <c r="G25" s="20">
        <v>4906081</v>
      </c>
      <c r="H25" s="19">
        <v>6583721</v>
      </c>
      <c r="I25" s="19">
        <v>3777107</v>
      </c>
      <c r="J25" s="19">
        <v>3349230</v>
      </c>
      <c r="K25" s="21">
        <f t="shared" si="2"/>
        <v>66234603</v>
      </c>
    </row>
    <row r="26" spans="1:11" s="9" customFormat="1" x14ac:dyDescent="0.25">
      <c r="A26" s="12" t="s">
        <v>10</v>
      </c>
      <c r="B26" s="7" t="s">
        <v>67</v>
      </c>
      <c r="C26" s="17">
        <f>SUM(C27:C28)</f>
        <v>337668962</v>
      </c>
      <c r="D26" s="17">
        <f t="shared" ref="D26:J26" si="4">SUM(D27:D28)</f>
        <v>37502194</v>
      </c>
      <c r="E26" s="17">
        <f t="shared" si="4"/>
        <v>267695921</v>
      </c>
      <c r="F26" s="17">
        <f t="shared" si="4"/>
        <v>216800409</v>
      </c>
      <c r="G26" s="17">
        <f t="shared" si="4"/>
        <v>108653928</v>
      </c>
      <c r="H26" s="17">
        <f t="shared" si="4"/>
        <v>178869848</v>
      </c>
      <c r="I26" s="17">
        <f t="shared" si="4"/>
        <v>109071861</v>
      </c>
      <c r="J26" s="17">
        <f t="shared" si="4"/>
        <v>61735765</v>
      </c>
      <c r="K26" s="18">
        <f t="shared" si="2"/>
        <v>1317998888</v>
      </c>
    </row>
    <row r="27" spans="1:11" s="6" customFormat="1" ht="31.5" x14ac:dyDescent="0.25">
      <c r="A27" s="12" t="s">
        <v>20</v>
      </c>
      <c r="B27" s="7" t="s">
        <v>41</v>
      </c>
      <c r="C27" s="17">
        <f>C19</f>
        <v>45346556</v>
      </c>
      <c r="D27" s="17">
        <f t="shared" ref="D27:G27" si="5">D19</f>
        <v>9467380</v>
      </c>
      <c r="E27" s="17">
        <f t="shared" si="5"/>
        <v>32163936</v>
      </c>
      <c r="F27" s="17">
        <f t="shared" si="5"/>
        <v>20969951</v>
      </c>
      <c r="G27" s="17">
        <f t="shared" si="5"/>
        <v>7536066</v>
      </c>
      <c r="H27" s="17">
        <v>14734789</v>
      </c>
      <c r="I27" s="17">
        <f t="shared" ref="I27:J27" si="6">I19</f>
        <v>12521024</v>
      </c>
      <c r="J27" s="17">
        <f t="shared" si="6"/>
        <v>7755624</v>
      </c>
      <c r="K27" s="18">
        <f t="shared" si="2"/>
        <v>150495326</v>
      </c>
    </row>
    <row r="28" spans="1:11" s="9" customFormat="1" ht="31.5" x14ac:dyDescent="0.25">
      <c r="A28" s="12" t="s">
        <v>23</v>
      </c>
      <c r="B28" s="7" t="s">
        <v>47</v>
      </c>
      <c r="C28" s="17">
        <f>SUM(C29+C31)</f>
        <v>292322406</v>
      </c>
      <c r="D28" s="17">
        <f t="shared" ref="D28:J28" si="7">SUM(D29+D31)</f>
        <v>28034814</v>
      </c>
      <c r="E28" s="17">
        <f t="shared" si="7"/>
        <v>235531985</v>
      </c>
      <c r="F28" s="17">
        <f t="shared" si="7"/>
        <v>195830458</v>
      </c>
      <c r="G28" s="17">
        <f t="shared" si="7"/>
        <v>101117862</v>
      </c>
      <c r="H28" s="17">
        <f t="shared" si="7"/>
        <v>164135059</v>
      </c>
      <c r="I28" s="17">
        <f t="shared" si="7"/>
        <v>96550837</v>
      </c>
      <c r="J28" s="17">
        <f t="shared" si="7"/>
        <v>53980141</v>
      </c>
      <c r="K28" s="18">
        <f t="shared" si="2"/>
        <v>1167503562</v>
      </c>
    </row>
    <row r="29" spans="1:11" s="9" customFormat="1" ht="31.5" x14ac:dyDescent="0.25">
      <c r="A29" s="13" t="s">
        <v>24</v>
      </c>
      <c r="B29" s="8" t="s">
        <v>57</v>
      </c>
      <c r="C29" s="19">
        <f>242329634+11544460</f>
        <v>253874094</v>
      </c>
      <c r="D29" s="19">
        <f>22339534+1078730</f>
        <v>23418264</v>
      </c>
      <c r="E29" s="19">
        <f>187878680+8961970</f>
        <v>196840650</v>
      </c>
      <c r="F29" s="19">
        <f>173645650+8265490</f>
        <v>181911140</v>
      </c>
      <c r="G29" s="20">
        <f>87683081+4142740</f>
        <v>91825821</v>
      </c>
      <c r="H29" s="19">
        <f>145494598+7050100</f>
        <v>152544698</v>
      </c>
      <c r="I29" s="19">
        <f>86328083+4242230</f>
        <v>90570313</v>
      </c>
      <c r="J29" s="19">
        <f>48340726+2444620</f>
        <v>50785346</v>
      </c>
      <c r="K29" s="21">
        <f t="shared" si="2"/>
        <v>1041770326</v>
      </c>
    </row>
    <row r="30" spans="1:11" s="9" customFormat="1" ht="47.25" x14ac:dyDescent="0.25">
      <c r="A30" s="13" t="s">
        <v>25</v>
      </c>
      <c r="B30" s="10" t="s">
        <v>68</v>
      </c>
      <c r="C30" s="19">
        <v>4652832</v>
      </c>
      <c r="D30" s="19">
        <v>862300</v>
      </c>
      <c r="E30" s="19">
        <v>2461357</v>
      </c>
      <c r="F30" s="19">
        <v>543112</v>
      </c>
      <c r="G30" s="19">
        <v>315456</v>
      </c>
      <c r="H30" s="19">
        <v>353991</v>
      </c>
      <c r="I30" s="19">
        <v>60096</v>
      </c>
      <c r="J30" s="19">
        <v>178867</v>
      </c>
      <c r="K30" s="21">
        <f t="shared" si="2"/>
        <v>9428011</v>
      </c>
    </row>
    <row r="31" spans="1:11" s="6" customFormat="1" x14ac:dyDescent="0.25">
      <c r="A31" s="13" t="s">
        <v>26</v>
      </c>
      <c r="B31" s="8" t="s">
        <v>52</v>
      </c>
      <c r="C31" s="19">
        <v>38448312</v>
      </c>
      <c r="D31" s="19">
        <v>4616550</v>
      </c>
      <c r="E31" s="19">
        <v>38691335</v>
      </c>
      <c r="F31" s="19">
        <v>13919318</v>
      </c>
      <c r="G31" s="20">
        <v>9292041</v>
      </c>
      <c r="H31" s="19">
        <v>11590361</v>
      </c>
      <c r="I31" s="19">
        <v>5980524</v>
      </c>
      <c r="J31" s="19">
        <v>3194795</v>
      </c>
      <c r="K31" s="21">
        <f t="shared" si="2"/>
        <v>125733236</v>
      </c>
    </row>
    <row r="32" spans="1:11" s="6" customFormat="1" ht="31.5" x14ac:dyDescent="0.25">
      <c r="A32" s="13" t="s">
        <v>27</v>
      </c>
      <c r="B32" s="8" t="s">
        <v>43</v>
      </c>
      <c r="C32" s="19">
        <v>67450</v>
      </c>
      <c r="D32" s="19"/>
      <c r="E32" s="19">
        <v>197780</v>
      </c>
      <c r="F32" s="19">
        <v>20670</v>
      </c>
      <c r="G32" s="20">
        <v>230210</v>
      </c>
      <c r="H32" s="19">
        <v>157310</v>
      </c>
      <c r="I32" s="19">
        <v>2400</v>
      </c>
      <c r="J32" s="19">
        <v>15270</v>
      </c>
      <c r="K32" s="21">
        <f t="shared" si="2"/>
        <v>691090</v>
      </c>
    </row>
    <row r="33" spans="1:11" s="9" customFormat="1" x14ac:dyDescent="0.25">
      <c r="A33" s="13" t="s">
        <v>28</v>
      </c>
      <c r="B33" s="8" t="s">
        <v>53</v>
      </c>
      <c r="C33" s="19">
        <v>2049687</v>
      </c>
      <c r="D33" s="19">
        <v>1301231</v>
      </c>
      <c r="E33" s="19">
        <v>1635498</v>
      </c>
      <c r="F33" s="19">
        <v>1606484</v>
      </c>
      <c r="G33" s="20">
        <v>642688</v>
      </c>
      <c r="H33" s="19">
        <v>872162</v>
      </c>
      <c r="I33" s="19">
        <v>520382</v>
      </c>
      <c r="J33" s="19">
        <v>443851</v>
      </c>
      <c r="K33" s="21">
        <f t="shared" si="2"/>
        <v>9071983</v>
      </c>
    </row>
    <row r="34" spans="1:11" s="9" customFormat="1" ht="31.5" x14ac:dyDescent="0.25">
      <c r="A34" s="13" t="s">
        <v>59</v>
      </c>
      <c r="B34" s="8" t="s">
        <v>62</v>
      </c>
      <c r="C34" s="19">
        <v>14311588</v>
      </c>
      <c r="D34" s="19"/>
      <c r="E34" s="19">
        <v>18037514</v>
      </c>
      <c r="F34" s="19"/>
      <c r="G34" s="20"/>
      <c r="H34" s="19"/>
      <c r="I34" s="19"/>
      <c r="J34" s="19"/>
      <c r="K34" s="21">
        <f t="shared" si="2"/>
        <v>32349102</v>
      </c>
    </row>
    <row r="35" spans="1:11" s="6" customFormat="1" x14ac:dyDescent="0.25">
      <c r="A35" s="12" t="s">
        <v>11</v>
      </c>
      <c r="B35" s="7" t="s">
        <v>42</v>
      </c>
      <c r="C35" s="17">
        <f>C37</f>
        <v>24608787</v>
      </c>
      <c r="D35" s="17">
        <f t="shared" ref="D35:J35" si="8">D37</f>
        <v>0</v>
      </c>
      <c r="E35" s="17">
        <f t="shared" si="8"/>
        <v>39903206</v>
      </c>
      <c r="F35" s="17">
        <f t="shared" si="8"/>
        <v>23818441</v>
      </c>
      <c r="G35" s="17">
        <f t="shared" si="8"/>
        <v>20524563</v>
      </c>
      <c r="H35" s="17">
        <f t="shared" si="8"/>
        <v>48138993</v>
      </c>
      <c r="I35" s="17">
        <f t="shared" si="8"/>
        <v>43058899</v>
      </c>
      <c r="J35" s="17">
        <f t="shared" si="8"/>
        <v>25831911</v>
      </c>
      <c r="K35" s="18">
        <f t="shared" si="2"/>
        <v>225884800</v>
      </c>
    </row>
    <row r="36" spans="1:11" s="6" customFormat="1" x14ac:dyDescent="0.25">
      <c r="A36" s="12" t="s">
        <v>29</v>
      </c>
      <c r="B36" s="7" t="s">
        <v>44</v>
      </c>
      <c r="C36" s="17">
        <f>C26-(C18+C16)</f>
        <v>12017856</v>
      </c>
      <c r="D36" s="17">
        <f t="shared" ref="D36:K36" si="9">D26-(D18+D16)</f>
        <v>0</v>
      </c>
      <c r="E36" s="17">
        <f t="shared" si="9"/>
        <v>29856579</v>
      </c>
      <c r="F36" s="17">
        <f t="shared" si="9"/>
        <v>13950036</v>
      </c>
      <c r="G36" s="17">
        <f t="shared" si="9"/>
        <v>16576626</v>
      </c>
      <c r="H36" s="17">
        <f t="shared" si="9"/>
        <v>42781425</v>
      </c>
      <c r="I36" s="17">
        <f t="shared" si="9"/>
        <v>39862270</v>
      </c>
      <c r="J36" s="17">
        <f t="shared" si="9"/>
        <v>23105399</v>
      </c>
      <c r="K36" s="18">
        <f t="shared" si="9"/>
        <v>178150191</v>
      </c>
    </row>
    <row r="37" spans="1:11" s="6" customFormat="1" ht="31.5" x14ac:dyDescent="0.25">
      <c r="A37" s="12" t="s">
        <v>31</v>
      </c>
      <c r="B37" s="7" t="s">
        <v>48</v>
      </c>
      <c r="C37" s="17">
        <f>SUM(C38+C40)</f>
        <v>24608787</v>
      </c>
      <c r="D37" s="17">
        <f t="shared" ref="D37:J37" si="10">SUM(D38+D40)</f>
        <v>0</v>
      </c>
      <c r="E37" s="17">
        <f t="shared" si="10"/>
        <v>39903206</v>
      </c>
      <c r="F37" s="17">
        <f t="shared" si="10"/>
        <v>23818441</v>
      </c>
      <c r="G37" s="17">
        <f t="shared" si="10"/>
        <v>20524563</v>
      </c>
      <c r="H37" s="17">
        <f t="shared" si="10"/>
        <v>48138993</v>
      </c>
      <c r="I37" s="17">
        <f t="shared" si="10"/>
        <v>43058899</v>
      </c>
      <c r="J37" s="17">
        <f t="shared" si="10"/>
        <v>25831911</v>
      </c>
      <c r="K37" s="18">
        <f t="shared" si="2"/>
        <v>225884800</v>
      </c>
    </row>
    <row r="38" spans="1:11" s="9" customFormat="1" ht="31.5" x14ac:dyDescent="0.25">
      <c r="A38" s="13" t="s">
        <v>32</v>
      </c>
      <c r="B38" s="8" t="s">
        <v>61</v>
      </c>
      <c r="C38" s="19">
        <f t="shared" ref="C38:K38" si="11">C36</f>
        <v>12017856</v>
      </c>
      <c r="D38" s="19">
        <f t="shared" si="11"/>
        <v>0</v>
      </c>
      <c r="E38" s="19">
        <f t="shared" si="11"/>
        <v>29856579</v>
      </c>
      <c r="F38" s="19">
        <f t="shared" si="11"/>
        <v>13950036</v>
      </c>
      <c r="G38" s="19">
        <f t="shared" si="11"/>
        <v>16576626</v>
      </c>
      <c r="H38" s="19">
        <f t="shared" si="11"/>
        <v>42781425</v>
      </c>
      <c r="I38" s="19">
        <f t="shared" si="11"/>
        <v>39862270</v>
      </c>
      <c r="J38" s="19">
        <f t="shared" si="11"/>
        <v>23105399</v>
      </c>
      <c r="K38" s="21">
        <f t="shared" si="11"/>
        <v>178150191</v>
      </c>
    </row>
    <row r="39" spans="1:11" s="9" customFormat="1" ht="31.5" x14ac:dyDescent="0.25">
      <c r="A39" s="16" t="s">
        <v>60</v>
      </c>
      <c r="B39" s="8" t="s">
        <v>62</v>
      </c>
      <c r="C39" s="19">
        <v>12017856</v>
      </c>
      <c r="D39" s="19"/>
      <c r="E39" s="19">
        <v>18037514</v>
      </c>
      <c r="F39" s="19"/>
      <c r="G39" s="19"/>
      <c r="H39" s="19"/>
      <c r="I39" s="19"/>
      <c r="J39" s="19"/>
      <c r="K39" s="21">
        <f t="shared" si="2"/>
        <v>30055370</v>
      </c>
    </row>
    <row r="40" spans="1:11" s="9" customFormat="1" ht="31.5" x14ac:dyDescent="0.25">
      <c r="A40" s="13" t="s">
        <v>49</v>
      </c>
      <c r="B40" s="10" t="s">
        <v>64</v>
      </c>
      <c r="C40" s="19">
        <v>12590931</v>
      </c>
      <c r="D40" s="19">
        <v>0</v>
      </c>
      <c r="E40" s="19">
        <v>10046627</v>
      </c>
      <c r="F40" s="19">
        <v>9868405</v>
      </c>
      <c r="G40" s="19">
        <v>3947937</v>
      </c>
      <c r="H40" s="19">
        <v>5357568</v>
      </c>
      <c r="I40" s="19">
        <v>3196629</v>
      </c>
      <c r="J40" s="19">
        <v>2726512</v>
      </c>
      <c r="K40" s="21">
        <f t="shared" si="2"/>
        <v>47734609</v>
      </c>
    </row>
    <row r="41" spans="1:11" s="6" customFormat="1" x14ac:dyDescent="0.25">
      <c r="A41" s="12" t="s">
        <v>30</v>
      </c>
      <c r="B41" s="7" t="s">
        <v>54</v>
      </c>
      <c r="C41" s="17">
        <f>SUM(C42+C43+C45)</f>
        <v>31142155</v>
      </c>
      <c r="D41" s="17">
        <f t="shared" ref="D41:J41" si="12">SUM(D42+D43+D45)</f>
        <v>1010521</v>
      </c>
      <c r="E41" s="17">
        <f t="shared" si="12"/>
        <v>23812501</v>
      </c>
      <c r="F41" s="17">
        <f t="shared" si="12"/>
        <v>25051889</v>
      </c>
      <c r="G41" s="17">
        <f t="shared" si="12"/>
        <v>17486172</v>
      </c>
      <c r="H41" s="17">
        <f t="shared" si="12"/>
        <v>27640166</v>
      </c>
      <c r="I41" s="17">
        <f t="shared" si="12"/>
        <v>16190871</v>
      </c>
      <c r="J41" s="17">
        <f t="shared" si="12"/>
        <v>13491874</v>
      </c>
      <c r="K41" s="18">
        <f t="shared" si="2"/>
        <v>155826149</v>
      </c>
    </row>
    <row r="42" spans="1:11" ht="31.5" x14ac:dyDescent="0.25">
      <c r="A42" s="13" t="s">
        <v>33</v>
      </c>
      <c r="B42" s="8" t="s">
        <v>55</v>
      </c>
      <c r="C42" s="19">
        <v>1345528</v>
      </c>
      <c r="D42" s="19">
        <v>61566</v>
      </c>
      <c r="E42" s="19">
        <v>1028160</v>
      </c>
      <c r="F42" s="19">
        <v>684482</v>
      </c>
      <c r="G42" s="20">
        <v>447982</v>
      </c>
      <c r="H42" s="19">
        <v>657490</v>
      </c>
      <c r="I42" s="19">
        <v>463210</v>
      </c>
      <c r="J42" s="19">
        <v>433327</v>
      </c>
      <c r="K42" s="21">
        <f t="shared" si="2"/>
        <v>5121745</v>
      </c>
    </row>
    <row r="43" spans="1:11" ht="31.5" x14ac:dyDescent="0.25">
      <c r="A43" s="13" t="s">
        <v>34</v>
      </c>
      <c r="B43" s="8" t="s">
        <v>69</v>
      </c>
      <c r="C43" s="19">
        <v>3999587</v>
      </c>
      <c r="D43" s="19"/>
      <c r="E43" s="19"/>
      <c r="F43" s="19"/>
      <c r="G43" s="20"/>
      <c r="H43" s="19"/>
      <c r="I43" s="19"/>
      <c r="J43" s="19"/>
      <c r="K43" s="21">
        <f t="shared" si="2"/>
        <v>3999587</v>
      </c>
    </row>
    <row r="44" spans="1:11" ht="31.5" x14ac:dyDescent="0.25">
      <c r="A44" s="13" t="s">
        <v>36</v>
      </c>
      <c r="B44" s="8" t="s">
        <v>58</v>
      </c>
      <c r="C44" s="19">
        <v>3500000</v>
      </c>
      <c r="D44" s="19"/>
      <c r="E44" s="19"/>
      <c r="F44" s="19"/>
      <c r="G44" s="20"/>
      <c r="H44" s="19"/>
      <c r="I44" s="19"/>
      <c r="J44" s="19"/>
      <c r="K44" s="21">
        <f t="shared" si="2"/>
        <v>3500000</v>
      </c>
    </row>
    <row r="45" spans="1:11" ht="32.25" thickBot="1" x14ac:dyDescent="0.3">
      <c r="A45" s="14" t="s">
        <v>35</v>
      </c>
      <c r="B45" s="15" t="s">
        <v>56</v>
      </c>
      <c r="C45" s="23">
        <v>25797040</v>
      </c>
      <c r="D45" s="23">
        <v>948955</v>
      </c>
      <c r="E45" s="23">
        <v>22784341</v>
      </c>
      <c r="F45" s="23">
        <v>24367407</v>
      </c>
      <c r="G45" s="24">
        <v>17038190</v>
      </c>
      <c r="H45" s="23">
        <v>26982676</v>
      </c>
      <c r="I45" s="23">
        <v>15727661</v>
      </c>
      <c r="J45" s="23">
        <v>13058547</v>
      </c>
      <c r="K45" s="25">
        <f t="shared" si="2"/>
        <v>146704817</v>
      </c>
    </row>
    <row r="46" spans="1:11" x14ac:dyDescent="0.25">
      <c r="G46" s="5"/>
    </row>
  </sheetData>
  <mergeCells count="4">
    <mergeCell ref="G3:K3"/>
    <mergeCell ref="G4:K4"/>
    <mergeCell ref="H5:K5"/>
    <mergeCell ref="C13:K13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77" firstPageNumber="139" fitToHeight="5" pageOrder="overThenDown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2021-05-25T06:13:00Z</dcterms:modified>
</cp:coreProperties>
</file>