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ожение № 3" sheetId="1" r:id="rId1"/>
  </sheets>
  <definedNames>
    <definedName name="_xlnm.Print_Titles" localSheetId="0">'Приложение № 3'!$A:$B,'Приложение № 3'!$7:$8</definedName>
    <definedName name="_xlnm.Print_Area" localSheetId="0">'Приложение № 3'!$A$1:$AC$38</definedName>
  </definedNames>
  <calcPr calcId="191029" fullPrecision="0"/>
</workbook>
</file>

<file path=xl/calcChain.xml><?xml version="1.0" encoding="utf-8"?>
<calcChain xmlns="http://schemas.openxmlformats.org/spreadsheetml/2006/main">
  <c r="P16" i="1" l="1"/>
  <c r="Q10" i="1"/>
  <c r="M10" i="1"/>
  <c r="L10" i="1"/>
  <c r="S16" i="1"/>
  <c r="R16" i="1"/>
  <c r="Q16" i="1"/>
  <c r="O16" i="1"/>
  <c r="N16" i="1"/>
  <c r="M16" i="1"/>
  <c r="L16" i="1"/>
  <c r="R22" i="1" l="1"/>
  <c r="Q22" i="1"/>
  <c r="P22" i="1"/>
  <c r="O22" i="1"/>
  <c r="N22" i="1"/>
  <c r="M22" i="1"/>
  <c r="L22" i="1"/>
  <c r="U15" i="1" l="1"/>
  <c r="V15" i="1"/>
  <c r="W15" i="1"/>
  <c r="X15" i="1"/>
  <c r="Y15" i="1"/>
  <c r="Z15" i="1"/>
  <c r="AA15" i="1"/>
  <c r="AB15" i="1"/>
  <c r="V10" i="1"/>
  <c r="S22" i="1"/>
  <c r="Z10" i="1" l="1"/>
  <c r="L21" i="1"/>
  <c r="X9" i="1"/>
  <c r="U10" i="1"/>
  <c r="W10" i="1"/>
  <c r="X10" i="1"/>
  <c r="Y10" i="1"/>
  <c r="AA10" i="1"/>
  <c r="AB10" i="1"/>
  <c r="T10" i="1"/>
  <c r="T9" i="1" s="1"/>
  <c r="AC9" i="1" s="1"/>
  <c r="M9" i="1"/>
  <c r="V9" i="1" s="1"/>
  <c r="N9" i="1"/>
  <c r="W9" i="1" s="1"/>
  <c r="O9" i="1"/>
  <c r="P9" i="1"/>
  <c r="Y9" i="1" s="1"/>
  <c r="Q9" i="1"/>
  <c r="Z9" i="1" s="1"/>
  <c r="R9" i="1"/>
  <c r="AA9" i="1" s="1"/>
  <c r="S9" i="1"/>
  <c r="AB9" i="1" s="1"/>
  <c r="L9" i="1"/>
  <c r="U9" i="1" s="1"/>
  <c r="AC10" i="1" l="1"/>
  <c r="D33" i="1"/>
  <c r="E33" i="1"/>
  <c r="F33" i="1"/>
  <c r="G33" i="1"/>
  <c r="H33" i="1"/>
  <c r="I33" i="1"/>
  <c r="J33" i="1"/>
  <c r="C33" i="1"/>
  <c r="C21" i="1"/>
  <c r="D11" i="1"/>
  <c r="E11" i="1"/>
  <c r="F11" i="1"/>
  <c r="G11" i="1"/>
  <c r="H11" i="1"/>
  <c r="I11" i="1"/>
  <c r="J11" i="1"/>
  <c r="C11" i="1"/>
  <c r="K11" i="1" s="1"/>
  <c r="C34" i="1" l="1"/>
  <c r="U12" i="1" l="1"/>
  <c r="V12" i="1"/>
  <c r="W12" i="1"/>
  <c r="X12" i="1"/>
  <c r="Y12" i="1"/>
  <c r="Z12" i="1"/>
  <c r="AA12" i="1"/>
  <c r="AB12" i="1"/>
  <c r="U13" i="1"/>
  <c r="V13" i="1"/>
  <c r="W13" i="1"/>
  <c r="X13" i="1"/>
  <c r="Y13" i="1"/>
  <c r="Z13" i="1"/>
  <c r="AA13" i="1"/>
  <c r="AB13" i="1"/>
  <c r="U14" i="1"/>
  <c r="V14" i="1"/>
  <c r="W14" i="1"/>
  <c r="X14" i="1"/>
  <c r="Y14" i="1"/>
  <c r="Z14" i="1"/>
  <c r="AA14" i="1"/>
  <c r="AB14" i="1"/>
  <c r="U16" i="1"/>
  <c r="V16" i="1"/>
  <c r="W16" i="1"/>
  <c r="X16" i="1"/>
  <c r="Y16" i="1"/>
  <c r="Z16" i="1"/>
  <c r="AA16" i="1"/>
  <c r="AB16" i="1"/>
  <c r="U18" i="1"/>
  <c r="V18" i="1"/>
  <c r="W18" i="1"/>
  <c r="X18" i="1"/>
  <c r="Y18" i="1"/>
  <c r="Z18" i="1"/>
  <c r="AA18" i="1"/>
  <c r="AB18" i="1"/>
  <c r="Z20" i="1"/>
  <c r="U21" i="1"/>
  <c r="U22" i="1"/>
  <c r="V22" i="1"/>
  <c r="W22" i="1"/>
  <c r="X22" i="1"/>
  <c r="Y22" i="1"/>
  <c r="Z22" i="1"/>
  <c r="AA22" i="1"/>
  <c r="AB22" i="1"/>
  <c r="U23" i="1"/>
  <c r="V23" i="1"/>
  <c r="W23" i="1"/>
  <c r="X23" i="1"/>
  <c r="Y23" i="1"/>
  <c r="Z23" i="1"/>
  <c r="AA23" i="1"/>
  <c r="AB23" i="1"/>
  <c r="U24" i="1"/>
  <c r="V24" i="1"/>
  <c r="W24" i="1"/>
  <c r="X24" i="1"/>
  <c r="Y24" i="1"/>
  <c r="Z24" i="1"/>
  <c r="AA24" i="1"/>
  <c r="AB24" i="1"/>
  <c r="U25" i="1"/>
  <c r="V25" i="1"/>
  <c r="W25" i="1"/>
  <c r="X25" i="1"/>
  <c r="Y25" i="1"/>
  <c r="Z25" i="1"/>
  <c r="AA25" i="1"/>
  <c r="AB25" i="1"/>
  <c r="U26" i="1"/>
  <c r="V26" i="1"/>
  <c r="W26" i="1"/>
  <c r="X26" i="1"/>
  <c r="Y26" i="1"/>
  <c r="Z26" i="1"/>
  <c r="AA26" i="1"/>
  <c r="AB26" i="1"/>
  <c r="U27" i="1"/>
  <c r="V27" i="1"/>
  <c r="W27" i="1"/>
  <c r="X27" i="1"/>
  <c r="Y27" i="1"/>
  <c r="Z27" i="1"/>
  <c r="AA27" i="1"/>
  <c r="AB27" i="1"/>
  <c r="U32" i="1"/>
  <c r="V32" i="1"/>
  <c r="W32" i="1"/>
  <c r="X32" i="1"/>
  <c r="Y32" i="1"/>
  <c r="Z32" i="1"/>
  <c r="AA32" i="1"/>
  <c r="AB32" i="1"/>
  <c r="U33" i="1"/>
  <c r="V33" i="1"/>
  <c r="W33" i="1"/>
  <c r="X33" i="1"/>
  <c r="Y33" i="1"/>
  <c r="Z33" i="1"/>
  <c r="AA33" i="1"/>
  <c r="AB33" i="1"/>
  <c r="U35" i="1"/>
  <c r="V35" i="1"/>
  <c r="W35" i="1"/>
  <c r="X35" i="1"/>
  <c r="Y35" i="1"/>
  <c r="Z35" i="1"/>
  <c r="AA35" i="1"/>
  <c r="AB35" i="1"/>
  <c r="U36" i="1"/>
  <c r="V36" i="1"/>
  <c r="W36" i="1"/>
  <c r="X36" i="1"/>
  <c r="Y36" i="1"/>
  <c r="Z36" i="1"/>
  <c r="AA36" i="1"/>
  <c r="AB36" i="1"/>
  <c r="U37" i="1"/>
  <c r="V37" i="1"/>
  <c r="W37" i="1"/>
  <c r="X37" i="1"/>
  <c r="Y37" i="1"/>
  <c r="Z37" i="1"/>
  <c r="AA37" i="1"/>
  <c r="AB37" i="1"/>
  <c r="U38" i="1"/>
  <c r="V38" i="1"/>
  <c r="W38" i="1"/>
  <c r="X38" i="1"/>
  <c r="Y38" i="1"/>
  <c r="Z38" i="1"/>
  <c r="AA38" i="1"/>
  <c r="AB38" i="1"/>
  <c r="T38" i="1"/>
  <c r="T37" i="1"/>
  <c r="T36" i="1"/>
  <c r="T35" i="1"/>
  <c r="S34" i="1"/>
  <c r="R34" i="1"/>
  <c r="Q34" i="1"/>
  <c r="P34" i="1"/>
  <c r="O34" i="1"/>
  <c r="N34" i="1"/>
  <c r="M34" i="1"/>
  <c r="L34" i="1"/>
  <c r="T33" i="1"/>
  <c r="T32" i="1"/>
  <c r="T27" i="1"/>
  <c r="T26" i="1"/>
  <c r="T25" i="1"/>
  <c r="T24" i="1"/>
  <c r="T23" i="1"/>
  <c r="T22" i="1"/>
  <c r="S21" i="1"/>
  <c r="R21" i="1"/>
  <c r="Q21" i="1"/>
  <c r="P21" i="1"/>
  <c r="O21" i="1"/>
  <c r="N21" i="1"/>
  <c r="M21" i="1"/>
  <c r="S20" i="1"/>
  <c r="R20" i="1"/>
  <c r="P20" i="1"/>
  <c r="O20" i="1"/>
  <c r="N20" i="1"/>
  <c r="M20" i="1"/>
  <c r="L20" i="1"/>
  <c r="S19" i="1"/>
  <c r="Q19" i="1"/>
  <c r="P19" i="1"/>
  <c r="O19" i="1"/>
  <c r="O17" i="1" s="1"/>
  <c r="N19" i="1"/>
  <c r="T18" i="1"/>
  <c r="Q17" i="1"/>
  <c r="T16" i="1"/>
  <c r="T15" i="1"/>
  <c r="T14" i="1"/>
  <c r="T13" i="1"/>
  <c r="T12" i="1"/>
  <c r="S11" i="1"/>
  <c r="AB11" i="1" s="1"/>
  <c r="R11" i="1"/>
  <c r="AA11" i="1" s="1"/>
  <c r="Q11" i="1"/>
  <c r="Z11" i="1" s="1"/>
  <c r="P11" i="1"/>
  <c r="Y11" i="1" s="1"/>
  <c r="O11" i="1"/>
  <c r="X11" i="1" s="1"/>
  <c r="N11" i="1"/>
  <c r="W11" i="1" s="1"/>
  <c r="M11" i="1"/>
  <c r="V11" i="1" s="1"/>
  <c r="L11" i="1"/>
  <c r="R19" i="1" l="1"/>
  <c r="R17" i="1" s="1"/>
  <c r="T20" i="1"/>
  <c r="L19" i="1"/>
  <c r="R29" i="1"/>
  <c r="R31" i="1" s="1"/>
  <c r="P29" i="1"/>
  <c r="P31" i="1" s="1"/>
  <c r="N29" i="1"/>
  <c r="N31" i="1" s="1"/>
  <c r="T34" i="1"/>
  <c r="U34" i="1"/>
  <c r="S29" i="1"/>
  <c r="S31" i="1" s="1"/>
  <c r="Q29" i="1"/>
  <c r="Q31" i="1" s="1"/>
  <c r="O29" i="1"/>
  <c r="O31" i="1" s="1"/>
  <c r="T11" i="1"/>
  <c r="AC11" i="1" s="1"/>
  <c r="U11" i="1"/>
  <c r="R30" i="1"/>
  <c r="R28" i="1" s="1"/>
  <c r="Q30" i="1"/>
  <c r="Q28" i="1" s="1"/>
  <c r="S17" i="1"/>
  <c r="S30" i="1"/>
  <c r="S28" i="1" s="1"/>
  <c r="P17" i="1"/>
  <c r="N17" i="1"/>
  <c r="N30" i="1"/>
  <c r="N28" i="1" s="1"/>
  <c r="M19" i="1"/>
  <c r="T21" i="1"/>
  <c r="K38" i="1"/>
  <c r="AC38" i="1" s="1"/>
  <c r="K37" i="1"/>
  <c r="AC37" i="1" s="1"/>
  <c r="K36" i="1"/>
  <c r="AC36" i="1" s="1"/>
  <c r="K35" i="1"/>
  <c r="AC35" i="1" s="1"/>
  <c r="J34" i="1"/>
  <c r="AB34" i="1" s="1"/>
  <c r="I34" i="1"/>
  <c r="AA34" i="1" s="1"/>
  <c r="H34" i="1"/>
  <c r="Z34" i="1" s="1"/>
  <c r="G34" i="1"/>
  <c r="Y34" i="1" s="1"/>
  <c r="F34" i="1"/>
  <c r="X34" i="1" s="1"/>
  <c r="E34" i="1"/>
  <c r="W34" i="1" s="1"/>
  <c r="D34" i="1"/>
  <c r="V34" i="1" s="1"/>
  <c r="K33" i="1"/>
  <c r="AC33" i="1" s="1"/>
  <c r="K32" i="1"/>
  <c r="AC32" i="1" s="1"/>
  <c r="K27" i="1"/>
  <c r="AC27" i="1" s="1"/>
  <c r="K26" i="1"/>
  <c r="AC26" i="1" s="1"/>
  <c r="K25" i="1"/>
  <c r="AC25" i="1" s="1"/>
  <c r="K24" i="1"/>
  <c r="AC24" i="1" s="1"/>
  <c r="K23" i="1"/>
  <c r="AC23" i="1" s="1"/>
  <c r="K22" i="1"/>
  <c r="AC22" i="1" s="1"/>
  <c r="J21" i="1"/>
  <c r="AB21" i="1" s="1"/>
  <c r="I21" i="1"/>
  <c r="AA21" i="1" s="1"/>
  <c r="H21" i="1"/>
  <c r="Z21" i="1" s="1"/>
  <c r="G21" i="1"/>
  <c r="Y21" i="1" s="1"/>
  <c r="F21" i="1"/>
  <c r="X21" i="1" s="1"/>
  <c r="E21" i="1"/>
  <c r="W21" i="1" s="1"/>
  <c r="D21" i="1"/>
  <c r="V21" i="1" s="1"/>
  <c r="J20" i="1"/>
  <c r="AB20" i="1" s="1"/>
  <c r="I20" i="1"/>
  <c r="AA20" i="1" s="1"/>
  <c r="G20" i="1"/>
  <c r="Y20" i="1" s="1"/>
  <c r="F20" i="1"/>
  <c r="X20" i="1" s="1"/>
  <c r="E20" i="1"/>
  <c r="W20" i="1" s="1"/>
  <c r="D20" i="1"/>
  <c r="V20" i="1" s="1"/>
  <c r="C20" i="1"/>
  <c r="C19" i="1" s="1"/>
  <c r="I19" i="1"/>
  <c r="I29" i="1" s="1"/>
  <c r="I31" i="1" s="1"/>
  <c r="I30" i="1" s="1"/>
  <c r="K18" i="1"/>
  <c r="AC18" i="1" s="1"/>
  <c r="I17" i="1"/>
  <c r="K16" i="1"/>
  <c r="AC16" i="1" s="1"/>
  <c r="K15" i="1"/>
  <c r="AC15" i="1" s="1"/>
  <c r="K14" i="1"/>
  <c r="AC14" i="1" s="1"/>
  <c r="K13" i="1"/>
  <c r="AC13" i="1" s="1"/>
  <c r="K12" i="1"/>
  <c r="AC12" i="1" s="1"/>
  <c r="C17" i="1" l="1"/>
  <c r="C29" i="1"/>
  <c r="C31" i="1" s="1"/>
  <c r="C30" i="1" s="1"/>
  <c r="C28" i="1" s="1"/>
  <c r="U20" i="1"/>
  <c r="AA19" i="1"/>
  <c r="AA31" i="1"/>
  <c r="L17" i="1"/>
  <c r="U17" i="1" s="1"/>
  <c r="U19" i="1"/>
  <c r="L29" i="1"/>
  <c r="AA29" i="1"/>
  <c r="P30" i="1"/>
  <c r="P28" i="1" s="1"/>
  <c r="O30" i="1"/>
  <c r="O28" i="1" s="1"/>
  <c r="AA30" i="1"/>
  <c r="L31" i="1"/>
  <c r="U29" i="1"/>
  <c r="M29" i="1"/>
  <c r="T19" i="1"/>
  <c r="T29" i="1" s="1"/>
  <c r="M17" i="1"/>
  <c r="T17" i="1" s="1"/>
  <c r="AA17" i="1"/>
  <c r="E19" i="1"/>
  <c r="D19" i="1"/>
  <c r="G19" i="1"/>
  <c r="G17" i="1"/>
  <c r="H19" i="1"/>
  <c r="J19" i="1"/>
  <c r="F19" i="1"/>
  <c r="K21" i="1"/>
  <c r="AC21" i="1" s="1"/>
  <c r="I28" i="1"/>
  <c r="AA28" i="1" s="1"/>
  <c r="K34" i="1"/>
  <c r="AC34" i="1" s="1"/>
  <c r="K20" i="1"/>
  <c r="AC20" i="1" s="1"/>
  <c r="G29" i="1" l="1"/>
  <c r="Y19" i="1"/>
  <c r="E17" i="1"/>
  <c r="E29" i="1"/>
  <c r="W19" i="1"/>
  <c r="J29" i="1"/>
  <c r="AB19" i="1"/>
  <c r="F29" i="1"/>
  <c r="X19" i="1"/>
  <c r="H29" i="1"/>
  <c r="Z19" i="1"/>
  <c r="D17" i="1"/>
  <c r="D29" i="1"/>
  <c r="D31" i="1" s="1"/>
  <c r="D30" i="1" s="1"/>
  <c r="V19" i="1"/>
  <c r="U31" i="1"/>
  <c r="L30" i="1"/>
  <c r="T31" i="1"/>
  <c r="M31" i="1"/>
  <c r="V29" i="1"/>
  <c r="V17" i="1"/>
  <c r="Y17" i="1"/>
  <c r="W17" i="1"/>
  <c r="K19" i="1"/>
  <c r="F17" i="1"/>
  <c r="H17" i="1"/>
  <c r="J17" i="1"/>
  <c r="AC19" i="1" l="1"/>
  <c r="K29" i="1"/>
  <c r="H31" i="1"/>
  <c r="Z29" i="1"/>
  <c r="F31" i="1"/>
  <c r="X29" i="1"/>
  <c r="J31" i="1"/>
  <c r="AB29" i="1"/>
  <c r="E31" i="1"/>
  <c r="W29" i="1"/>
  <c r="D28" i="1"/>
  <c r="G31" i="1"/>
  <c r="Y29" i="1"/>
  <c r="L28" i="1"/>
  <c r="U28" i="1" s="1"/>
  <c r="U30" i="1"/>
  <c r="V31" i="1"/>
  <c r="M30" i="1"/>
  <c r="AB17" i="1"/>
  <c r="Z17" i="1"/>
  <c r="X17" i="1"/>
  <c r="K17" i="1"/>
  <c r="G30" i="1" l="1"/>
  <c r="Y31" i="1"/>
  <c r="K31" i="1"/>
  <c r="AC31" i="1" s="1"/>
  <c r="AC29" i="1"/>
  <c r="E30" i="1"/>
  <c r="W31" i="1"/>
  <c r="J30" i="1"/>
  <c r="AB31" i="1"/>
  <c r="F30" i="1"/>
  <c r="X31" i="1"/>
  <c r="H30" i="1"/>
  <c r="Z31" i="1"/>
  <c r="M28" i="1"/>
  <c r="T30" i="1"/>
  <c r="V30" i="1"/>
  <c r="AC17" i="1"/>
  <c r="Z30" i="1" l="1"/>
  <c r="H28" i="1"/>
  <c r="Z28" i="1" s="1"/>
  <c r="X30" i="1"/>
  <c r="F28" i="1"/>
  <c r="X28" i="1" s="1"/>
  <c r="AB30" i="1"/>
  <c r="J28" i="1"/>
  <c r="AB28" i="1" s="1"/>
  <c r="W30" i="1"/>
  <c r="E28" i="1"/>
  <c r="K30" i="1"/>
  <c r="AC30" i="1" s="1"/>
  <c r="G28" i="1"/>
  <c r="Y28" i="1" s="1"/>
  <c r="Y30" i="1"/>
  <c r="T28" i="1"/>
  <c r="V28" i="1"/>
  <c r="W28" i="1" l="1"/>
  <c r="K28" i="1"/>
  <c r="AC28" i="1" s="1"/>
</calcChain>
</file>

<file path=xl/sharedStrings.xml><?xml version="1.0" encoding="utf-8"?>
<sst xmlns="http://schemas.openxmlformats.org/spreadsheetml/2006/main" count="96" uniqueCount="76">
  <si>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</si>
  <si>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</si>
  <si>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</si>
  <si>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</si>
  <si>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</si>
  <si>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</si>
  <si>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</si>
  <si>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</si>
  <si>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</si>
  <si>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</si>
  <si>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3.</t>
  </si>
  <si>
    <t>4.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</si>
  <si>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</si>
  <si>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</si>
  <si>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</si>
  <si>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</si>
  <si>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</si>
  <si>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</si>
  <si>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</si>
  <si>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</si>
  <si>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</si>
  <si>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</si>
  <si>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</si>
  <si>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</si>
  <si>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</si>
  <si>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</si>
  <si>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</si>
  <si>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</si>
  <si>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</si>
  <si>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</si>
  <si>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</si>
  <si>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</si>
  <si>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</si>
  <si>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</si>
  <si>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</si>
  <si>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</si>
  <si>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</si>
  <si>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</si>
  <si>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</si>
  <si>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</si>
  <si>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</si>
  <si>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</si>
  <si>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</si>
  <si>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</si>
  <si>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</si>
  <si>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</si>
  <si>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</si>
  <si>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</si>
  <si>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</si>
  <si>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</si>
  <si>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</si>
  <si>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</si>
  <si>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</si>
  <si>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</si>
  <si>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</si>
  <si>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</si>
  <si>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</si>
  <si>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</si>
  <si>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</si>
  <si>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</si>
  <si>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</si>
  <si>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</si>
  <si>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</si>
  <si>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</si>
  <si>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</si>
  <si>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Основные характеристики доходной и расходной частей местных бюджетов, источники покрытия дефицита местных бюджетов, объемы субсидий из республиканского бюджета на 2021 год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</si>
  <si>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</si>
  <si>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</si>
  <si>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</si>
  <si>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</si>
  <si>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ОСТАТКИ по состоянию на 1 января 2021 года всего, в том числе:</t>
  </si>
  <si>
    <t>1.1</t>
  </si>
  <si>
    <t xml:space="preserve"> не имеющие целевого назначения  (очищенные)</t>
  </si>
  <si>
    <t>действующая</t>
  </si>
  <si>
    <t>предлагаемая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</si>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</sst>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2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3" borderId="1" xfId="1" applyNumberFormat="1" applyFont="1" applyFill="1" applyBorder="1" applyAlignment="1">
      <alignment vertical="center"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6" fillId="0" borderId="3" xfId="0" applyNumberFormat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vertical="center" wrapText="1"/>
    </xf>
    <xf numFmtId="3" fontId="6" fillId="2" borderId="5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Normal="100" zoomScaleSheetLayoutView="75" workbookViewId="0">
      <pane xSplit="2" ySplit="8" topLeftCell="C9" activePane="bottomRight" state="frozenSplit"/>
      <selection pane="topRight" activeCell="B1" sqref="B1"/>
      <selection pane="bottomLeft" activeCell="A8" sqref="A8"/>
      <selection pane="bottomRight" sqref="A1:AC38"/>
    </sheetView>
  </sheetViews>
  <sheetFormatPr defaultColWidth="9.140625" defaultRowHeight="15.75" x14ac:dyDescent="0.25"/>
  <cols>
    <col min="1" max="1" width="7.85546875" style="5" bestFit="1" customWidth="1"/>
    <col min="2" max="2" width="47.42578125" style="2" customWidth="1"/>
    <col min="3" max="3" width="12.7109375" style="5" customWidth="1"/>
    <col min="4" max="4" width="13.140625" style="5" customWidth="1"/>
    <col min="5" max="6" width="12.7109375" style="5" customWidth="1"/>
    <col min="7" max="7" width="12.7109375" style="11" customWidth="1"/>
    <col min="8" max="8" width="12.7109375" style="5" customWidth="1"/>
    <col min="9" max="9" width="16.28515625" style="5" customWidth="1"/>
    <col min="10" max="10" width="11.5703125" style="5" customWidth="1"/>
    <col min="11" max="11" width="14.7109375" style="5" customWidth="1"/>
    <col min="12" max="12" width="12.7109375" style="5" bestFit="1" customWidth="1"/>
    <col min="13" max="13" width="13.140625" style="5" customWidth="1"/>
    <col min="14" max="15" width="12.7109375" style="5" bestFit="1" customWidth="1"/>
    <col min="16" max="16" width="12.7109375" style="11" bestFit="1" customWidth="1"/>
    <col min="17" max="17" width="12.7109375" style="5" bestFit="1" customWidth="1"/>
    <col min="18" max="18" width="16.28515625" style="5" customWidth="1"/>
    <col min="19" max="19" width="11.5703125" style="5" customWidth="1"/>
    <col min="20" max="20" width="14.7109375" style="5" customWidth="1"/>
    <col min="21" max="21" width="12.7109375" style="5" bestFit="1" customWidth="1"/>
    <col min="22" max="22" width="13.140625" style="5" customWidth="1"/>
    <col min="23" max="24" width="12.7109375" style="5" bestFit="1" customWidth="1"/>
    <col min="25" max="25" width="12.7109375" style="11" bestFit="1" customWidth="1"/>
    <col min="26" max="26" width="12.7109375" style="5" bestFit="1" customWidth="1"/>
    <col min="27" max="27" width="16.28515625" style="5" customWidth="1"/>
    <col min="28" max="28" width="11.5703125" style="5" customWidth="1"/>
    <col min="29" max="29" width="14.7109375" style="5" customWidth="1"/>
    <col min="30" max="16384" width="9.140625" style="5"/>
  </cols>
  <sheetData>
    <row r="1" spans="1:29" x14ac:dyDescent="0.25">
      <c r="A1" s="1"/>
      <c r="C1" s="1"/>
      <c r="D1" s="1"/>
      <c r="E1" s="1"/>
      <c r="F1" s="1"/>
      <c r="G1" s="3"/>
      <c r="H1" s="1"/>
      <c r="I1" s="1"/>
      <c r="J1" s="1"/>
      <c r="K1" s="4" t="s">
        <v>50</v>
      </c>
      <c r="L1" s="1"/>
      <c r="M1" s="1"/>
      <c r="N1" s="1"/>
      <c r="O1" s="1"/>
      <c r="P1" s="3"/>
      <c r="Q1" s="1"/>
      <c r="R1" s="1"/>
      <c r="S1" s="1"/>
      <c r="T1" s="4"/>
      <c r="U1" s="1"/>
      <c r="V1" s="1"/>
      <c r="W1" s="1"/>
      <c r="X1" s="1"/>
      <c r="Y1" s="3"/>
      <c r="Z1" s="1"/>
      <c r="AA1" s="1"/>
      <c r="AB1" s="1"/>
      <c r="AC1" s="4"/>
    </row>
    <row r="2" spans="1:29" x14ac:dyDescent="0.25">
      <c r="A2" s="1"/>
      <c r="C2" s="1"/>
      <c r="D2" s="1"/>
      <c r="E2" s="1"/>
      <c r="F2" s="1"/>
      <c r="G2" s="3"/>
      <c r="H2" s="1"/>
      <c r="I2" s="1"/>
      <c r="J2" s="1"/>
      <c r="K2" s="4" t="s">
        <v>63</v>
      </c>
      <c r="L2" s="1"/>
      <c r="M2" s="1"/>
      <c r="N2" s="1"/>
      <c r="O2" s="1"/>
      <c r="P2" s="3"/>
      <c r="Q2" s="1"/>
      <c r="R2" s="1"/>
      <c r="S2" s="1"/>
      <c r="T2" s="4"/>
      <c r="U2" s="1"/>
      <c r="V2" s="1"/>
      <c r="W2" s="1"/>
      <c r="X2" s="1"/>
      <c r="Y2" s="3"/>
      <c r="Z2" s="1"/>
      <c r="AA2" s="1"/>
      <c r="AB2" s="1"/>
      <c r="AC2" s="4"/>
    </row>
    <row r="3" spans="1:29" x14ac:dyDescent="0.25">
      <c r="A3" s="1"/>
      <c r="C3" s="1"/>
      <c r="D3" s="1"/>
      <c r="E3" s="1"/>
      <c r="F3" s="1"/>
      <c r="G3" s="3"/>
      <c r="H3" s="1"/>
      <c r="I3" s="1"/>
      <c r="J3" s="1"/>
      <c r="K3" s="4" t="s">
        <v>13</v>
      </c>
      <c r="L3" s="1"/>
      <c r="M3" s="1"/>
      <c r="N3" s="1"/>
      <c r="O3" s="1"/>
      <c r="P3" s="3"/>
      <c r="Q3" s="1"/>
      <c r="R3" s="1"/>
      <c r="S3" s="1"/>
      <c r="T3" s="4"/>
      <c r="U3" s="1"/>
      <c r="V3" s="1"/>
      <c r="W3" s="1"/>
      <c r="X3" s="1"/>
      <c r="Y3" s="3"/>
      <c r="Z3" s="1"/>
      <c r="AA3" s="1"/>
      <c r="AB3" s="1"/>
      <c r="AC3" s="4"/>
    </row>
    <row r="4" spans="1:29" x14ac:dyDescent="0.25">
      <c r="A4" s="1"/>
      <c r="C4" s="1"/>
      <c r="D4" s="1"/>
      <c r="E4" s="1"/>
      <c r="F4" s="1"/>
      <c r="G4" s="3"/>
      <c r="H4" s="1"/>
      <c r="I4" s="1"/>
      <c r="J4" s="1"/>
      <c r="K4" s="4"/>
      <c r="L4" s="1"/>
      <c r="M4" s="1"/>
      <c r="N4" s="1"/>
      <c r="O4" s="1"/>
      <c r="P4" s="3"/>
      <c r="Q4" s="1"/>
      <c r="R4" s="1"/>
      <c r="S4" s="1"/>
      <c r="T4" s="4"/>
      <c r="U4" s="1"/>
      <c r="V4" s="1"/>
      <c r="W4" s="1"/>
      <c r="X4" s="1"/>
      <c r="Y4" s="3"/>
      <c r="Z4" s="1"/>
      <c r="AA4" s="1"/>
      <c r="AB4" s="1"/>
      <c r="AC4" s="4"/>
    </row>
    <row r="5" spans="1:29" ht="37.5" customHeight="1" x14ac:dyDescent="0.25">
      <c r="A5" s="27"/>
      <c r="B5" s="27"/>
      <c r="C5" s="41" t="s">
        <v>65</v>
      </c>
      <c r="D5" s="41"/>
      <c r="E5" s="41"/>
      <c r="F5" s="41"/>
      <c r="G5" s="41"/>
      <c r="H5" s="41"/>
      <c r="I5" s="41"/>
      <c r="J5" s="41"/>
      <c r="K5" s="41"/>
      <c r="P5" s="5"/>
      <c r="Y5" s="5"/>
    </row>
    <row r="6" spans="1:29" ht="37.5" customHeight="1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P6" s="5"/>
      <c r="Y6" s="5"/>
    </row>
    <row r="7" spans="1:29" x14ac:dyDescent="0.25">
      <c r="A7" s="33"/>
      <c r="B7" s="34"/>
      <c r="C7" s="39" t="s">
        <v>73</v>
      </c>
      <c r="D7" s="39"/>
      <c r="E7" s="39"/>
      <c r="F7" s="39"/>
      <c r="G7" s="39"/>
      <c r="H7" s="39"/>
      <c r="I7" s="39"/>
      <c r="J7" s="39"/>
      <c r="K7" s="39"/>
      <c r="L7" s="39" t="s">
        <v>74</v>
      </c>
      <c r="M7" s="39"/>
      <c r="N7" s="39"/>
      <c r="O7" s="39"/>
      <c r="P7" s="39"/>
      <c r="Q7" s="39"/>
      <c r="R7" s="39"/>
      <c r="S7" s="39"/>
      <c r="T7" s="39"/>
      <c r="U7" s="39" t="s">
        <v>75</v>
      </c>
      <c r="V7" s="39"/>
      <c r="W7" s="39"/>
      <c r="X7" s="39"/>
      <c r="Y7" s="39"/>
      <c r="Z7" s="39"/>
      <c r="AA7" s="39"/>
      <c r="AB7" s="39"/>
      <c r="AC7" s="40"/>
    </row>
    <row r="8" spans="1:29" s="6" customFormat="1" x14ac:dyDescent="0.25">
      <c r="A8" s="12" t="s">
        <v>21</v>
      </c>
      <c r="B8" s="29" t="s">
        <v>0</v>
      </c>
      <c r="C8" s="28" t="s">
        <v>1</v>
      </c>
      <c r="D8" s="28" t="s">
        <v>2</v>
      </c>
      <c r="E8" s="28" t="s">
        <v>3</v>
      </c>
      <c r="F8" s="28" t="s">
        <v>4</v>
      </c>
      <c r="G8" s="30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</v>
      </c>
      <c r="M8" s="28" t="s">
        <v>2</v>
      </c>
      <c r="N8" s="28" t="s">
        <v>3</v>
      </c>
      <c r="O8" s="28" t="s">
        <v>4</v>
      </c>
      <c r="P8" s="30" t="s">
        <v>5</v>
      </c>
      <c r="Q8" s="28" t="s">
        <v>6</v>
      </c>
      <c r="R8" s="28" t="s">
        <v>7</v>
      </c>
      <c r="S8" s="28" t="s">
        <v>8</v>
      </c>
      <c r="T8" s="28" t="s">
        <v>9</v>
      </c>
      <c r="U8" s="28" t="s">
        <v>1</v>
      </c>
      <c r="V8" s="28" t="s">
        <v>2</v>
      </c>
      <c r="W8" s="28" t="s">
        <v>3</v>
      </c>
      <c r="X8" s="28" t="s">
        <v>4</v>
      </c>
      <c r="Y8" s="30" t="s">
        <v>5</v>
      </c>
      <c r="Z8" s="28" t="s">
        <v>6</v>
      </c>
      <c r="AA8" s="28" t="s">
        <v>7</v>
      </c>
      <c r="AB8" s="28" t="s">
        <v>8</v>
      </c>
      <c r="AC8" s="35" t="s">
        <v>9</v>
      </c>
    </row>
    <row r="9" spans="1:29" s="6" customFormat="1" ht="31.5" x14ac:dyDescent="0.25">
      <c r="A9" s="23" t="s">
        <v>14</v>
      </c>
      <c r="B9" s="24" t="s">
        <v>70</v>
      </c>
      <c r="C9" s="28"/>
      <c r="D9" s="28"/>
      <c r="E9" s="28"/>
      <c r="F9" s="28"/>
      <c r="G9" s="30"/>
      <c r="H9" s="28"/>
      <c r="I9" s="28"/>
      <c r="J9" s="28"/>
      <c r="K9" s="28"/>
      <c r="L9" s="28">
        <f>L10</f>
        <v>3558560</v>
      </c>
      <c r="M9" s="28">
        <f t="shared" ref="M9:S9" si="0">M10</f>
        <v>361392</v>
      </c>
      <c r="N9" s="28">
        <f t="shared" si="0"/>
        <v>108233</v>
      </c>
      <c r="O9" s="28">
        <f t="shared" si="0"/>
        <v>598603</v>
      </c>
      <c r="P9" s="28">
        <f t="shared" si="0"/>
        <v>128330</v>
      </c>
      <c r="Q9" s="28">
        <f t="shared" si="0"/>
        <v>4640639</v>
      </c>
      <c r="R9" s="28">
        <f t="shared" si="0"/>
        <v>189442</v>
      </c>
      <c r="S9" s="28">
        <f t="shared" si="0"/>
        <v>39918</v>
      </c>
      <c r="T9" s="28">
        <f>T10</f>
        <v>9625117</v>
      </c>
      <c r="U9" s="31">
        <f t="shared" ref="U9:U11" si="1">L9-C9</f>
        <v>3558560</v>
      </c>
      <c r="V9" s="31">
        <f t="shared" ref="V9:V11" si="2">M9-D9</f>
        <v>361392</v>
      </c>
      <c r="W9" s="31">
        <f t="shared" ref="W9:W11" si="3">N9-E9</f>
        <v>108233</v>
      </c>
      <c r="X9" s="31">
        <f t="shared" ref="X9:X11" si="4">O9-F9</f>
        <v>598603</v>
      </c>
      <c r="Y9" s="31">
        <f t="shared" ref="Y9:Y11" si="5">P9-G9</f>
        <v>128330</v>
      </c>
      <c r="Z9" s="31">
        <f t="shared" ref="Z9:Z11" si="6">Q9-H9</f>
        <v>4640639</v>
      </c>
      <c r="AA9" s="31">
        <f t="shared" ref="AA9:AA11" si="7">R9-I9</f>
        <v>189442</v>
      </c>
      <c r="AB9" s="31">
        <f t="shared" ref="AB9:AB11" si="8">S9-J9</f>
        <v>39918</v>
      </c>
      <c r="AC9" s="36">
        <f t="shared" ref="AC9:AC11" si="9">T9-K9</f>
        <v>9625117</v>
      </c>
    </row>
    <row r="10" spans="1:29" s="6" customFormat="1" ht="31.5" x14ac:dyDescent="0.25">
      <c r="A10" s="23" t="s">
        <v>71</v>
      </c>
      <c r="B10" s="25" t="s">
        <v>72</v>
      </c>
      <c r="C10" s="28"/>
      <c r="D10" s="28"/>
      <c r="E10" s="28"/>
      <c r="F10" s="28"/>
      <c r="G10" s="30"/>
      <c r="H10" s="28"/>
      <c r="I10" s="28"/>
      <c r="J10" s="28"/>
      <c r="K10" s="28"/>
      <c r="L10" s="28">
        <f>6434614-2364678-459701-51675</f>
        <v>3558560</v>
      </c>
      <c r="M10" s="28">
        <f>1144496-598308-165151-18276-1369</f>
        <v>361392</v>
      </c>
      <c r="N10" s="28">
        <v>108233</v>
      </c>
      <c r="O10" s="28">
        <v>598603</v>
      </c>
      <c r="P10" s="30">
        <v>128330</v>
      </c>
      <c r="Q10" s="28">
        <f>6562021-484985-1202384-245665+11652</f>
        <v>4640639</v>
      </c>
      <c r="R10" s="28">
        <v>189442</v>
      </c>
      <c r="S10" s="28">
        <v>39918</v>
      </c>
      <c r="T10" s="17">
        <f>SUM(L10:S10)</f>
        <v>9625117</v>
      </c>
      <c r="U10" s="31">
        <f t="shared" si="1"/>
        <v>3558560</v>
      </c>
      <c r="V10" s="31">
        <f>M10-D10</f>
        <v>361392</v>
      </c>
      <c r="W10" s="31">
        <f t="shared" si="3"/>
        <v>108233</v>
      </c>
      <c r="X10" s="31">
        <f t="shared" si="4"/>
        <v>598603</v>
      </c>
      <c r="Y10" s="31">
        <f t="shared" si="5"/>
        <v>128330</v>
      </c>
      <c r="Z10" s="31">
        <f t="shared" si="6"/>
        <v>4640639</v>
      </c>
      <c r="AA10" s="31">
        <f t="shared" si="7"/>
        <v>189442</v>
      </c>
      <c r="AB10" s="31">
        <f t="shared" si="8"/>
        <v>39918</v>
      </c>
      <c r="AC10" s="36">
        <f t="shared" si="9"/>
        <v>9625117</v>
      </c>
    </row>
    <row r="11" spans="1:29" s="6" customFormat="1" x14ac:dyDescent="0.25">
      <c r="A11" s="12" t="s">
        <v>14</v>
      </c>
      <c r="B11" s="7" t="s">
        <v>45</v>
      </c>
      <c r="C11" s="31">
        <f>C12+C16</f>
        <v>314106646</v>
      </c>
      <c r="D11" s="31">
        <f t="shared" ref="D11:J11" si="10">D12+D16</f>
        <v>36423464</v>
      </c>
      <c r="E11" s="31">
        <f t="shared" si="10"/>
        <v>232785757</v>
      </c>
      <c r="F11" s="31">
        <f t="shared" si="10"/>
        <v>198584753</v>
      </c>
      <c r="G11" s="31">
        <f t="shared" si="10"/>
        <v>90118220</v>
      </c>
      <c r="H11" s="31">
        <f t="shared" si="10"/>
        <v>129038323</v>
      </c>
      <c r="I11" s="31">
        <f t="shared" si="10"/>
        <v>68045822</v>
      </c>
      <c r="J11" s="31">
        <f t="shared" si="10"/>
        <v>37967642</v>
      </c>
      <c r="K11" s="17">
        <f>SUM(C11:J11)</f>
        <v>1107070627</v>
      </c>
      <c r="L11" s="31">
        <f>SUM(L12+L16)</f>
        <v>322092546</v>
      </c>
      <c r="M11" s="31">
        <f t="shared" ref="M11:S11" si="11">SUM(M12+M16)</f>
        <v>37140802</v>
      </c>
      <c r="N11" s="31">
        <f t="shared" si="11"/>
        <v>237731109</v>
      </c>
      <c r="O11" s="31">
        <f t="shared" si="11"/>
        <v>202251770</v>
      </c>
      <c r="P11" s="32">
        <f t="shared" si="11"/>
        <v>91948972</v>
      </c>
      <c r="Q11" s="31">
        <f t="shared" si="11"/>
        <v>131447784</v>
      </c>
      <c r="R11" s="31">
        <f t="shared" si="11"/>
        <v>69020149</v>
      </c>
      <c r="S11" s="31">
        <f t="shared" si="11"/>
        <v>38590448</v>
      </c>
      <c r="T11" s="17">
        <f>SUM(L11:S11)</f>
        <v>1130223580</v>
      </c>
      <c r="U11" s="31">
        <f t="shared" si="1"/>
        <v>7985900</v>
      </c>
      <c r="V11" s="31">
        <f t="shared" si="2"/>
        <v>717338</v>
      </c>
      <c r="W11" s="31">
        <f t="shared" si="3"/>
        <v>4945352</v>
      </c>
      <c r="X11" s="31">
        <f t="shared" si="4"/>
        <v>3667017</v>
      </c>
      <c r="Y11" s="31">
        <f t="shared" si="5"/>
        <v>1830752</v>
      </c>
      <c r="Z11" s="31">
        <f t="shared" si="6"/>
        <v>2409461</v>
      </c>
      <c r="AA11" s="31">
        <f t="shared" si="7"/>
        <v>974327</v>
      </c>
      <c r="AB11" s="31">
        <f t="shared" si="8"/>
        <v>622806</v>
      </c>
      <c r="AC11" s="36">
        <f t="shared" si="9"/>
        <v>23152953</v>
      </c>
    </row>
    <row r="12" spans="1:29" s="6" customFormat="1" x14ac:dyDescent="0.25">
      <c r="A12" s="12" t="s">
        <v>15</v>
      </c>
      <c r="B12" s="7" t="s">
        <v>38</v>
      </c>
      <c r="C12" s="17">
        <v>45346556</v>
      </c>
      <c r="D12" s="17">
        <v>9467380</v>
      </c>
      <c r="E12" s="17">
        <v>32163936</v>
      </c>
      <c r="F12" s="17">
        <v>20969951</v>
      </c>
      <c r="G12" s="17">
        <v>7536066</v>
      </c>
      <c r="H12" s="17">
        <v>14734789</v>
      </c>
      <c r="I12" s="17">
        <v>12521024</v>
      </c>
      <c r="J12" s="17">
        <v>7755624</v>
      </c>
      <c r="K12" s="17">
        <f t="shared" ref="K12:K38" si="12">SUM(C12:J12)</f>
        <v>150495326</v>
      </c>
      <c r="L12" s="17">
        <v>45346556</v>
      </c>
      <c r="M12" s="17">
        <v>9467380</v>
      </c>
      <c r="N12" s="17">
        <v>32163936</v>
      </c>
      <c r="O12" s="17">
        <v>20969951</v>
      </c>
      <c r="P12" s="17">
        <v>7536066</v>
      </c>
      <c r="Q12" s="17">
        <v>14734789</v>
      </c>
      <c r="R12" s="17">
        <v>12521024</v>
      </c>
      <c r="S12" s="17">
        <v>7755624</v>
      </c>
      <c r="T12" s="17">
        <f t="shared" ref="T12:T38" si="13">SUM(L12:S12)</f>
        <v>150495326</v>
      </c>
      <c r="U12" s="31">
        <f t="shared" ref="U12:U38" si="14">L12-C12</f>
        <v>0</v>
      </c>
      <c r="V12" s="31">
        <f t="shared" ref="V12:V38" si="15">M12-D12</f>
        <v>0</v>
      </c>
      <c r="W12" s="31">
        <f t="shared" ref="W12:W38" si="16">N12-E12</f>
        <v>0</v>
      </c>
      <c r="X12" s="31">
        <f t="shared" ref="X12:X38" si="17">O12-F12</f>
        <v>0</v>
      </c>
      <c r="Y12" s="31">
        <f t="shared" ref="Y12:Y38" si="18">P12-G12</f>
        <v>0</v>
      </c>
      <c r="Z12" s="31">
        <f t="shared" ref="Z12:Z38" si="19">Q12-H12</f>
        <v>0</v>
      </c>
      <c r="AA12" s="31">
        <f t="shared" ref="AA12:AA38" si="20">R12-I12</f>
        <v>0</v>
      </c>
      <c r="AB12" s="31">
        <f t="shared" ref="AB12:AB38" si="21">S12-J12</f>
        <v>0</v>
      </c>
      <c r="AC12" s="36">
        <f t="shared" ref="AC12:AC38" si="22">T12-K12</f>
        <v>0</v>
      </c>
    </row>
    <row r="13" spans="1:29" s="6" customFormat="1" ht="47.25" x14ac:dyDescent="0.25">
      <c r="A13" s="13" t="s">
        <v>16</v>
      </c>
      <c r="B13" s="8" t="s">
        <v>12</v>
      </c>
      <c r="C13" s="18">
        <v>14051504</v>
      </c>
      <c r="D13" s="18">
        <v>6807457</v>
      </c>
      <c r="E13" s="18">
        <v>7062939</v>
      </c>
      <c r="F13" s="18">
        <v>4694390</v>
      </c>
      <c r="G13" s="19">
        <v>2261842</v>
      </c>
      <c r="H13" s="18">
        <v>3351892</v>
      </c>
      <c r="I13" s="18">
        <v>1269814</v>
      </c>
      <c r="J13" s="18">
        <v>1076601</v>
      </c>
      <c r="K13" s="18">
        <f t="shared" si="12"/>
        <v>40576439</v>
      </c>
      <c r="L13" s="18">
        <v>14051504</v>
      </c>
      <c r="M13" s="18">
        <v>6807457</v>
      </c>
      <c r="N13" s="18">
        <v>7062939</v>
      </c>
      <c r="O13" s="18">
        <v>4694390</v>
      </c>
      <c r="P13" s="19">
        <v>2261842</v>
      </c>
      <c r="Q13" s="18">
        <v>3351892</v>
      </c>
      <c r="R13" s="18">
        <v>1269814</v>
      </c>
      <c r="S13" s="18">
        <v>1076601</v>
      </c>
      <c r="T13" s="18">
        <f t="shared" si="13"/>
        <v>40576439</v>
      </c>
      <c r="U13" s="31">
        <f t="shared" si="14"/>
        <v>0</v>
      </c>
      <c r="V13" s="31">
        <f t="shared" si="15"/>
        <v>0</v>
      </c>
      <c r="W13" s="31">
        <f t="shared" si="16"/>
        <v>0</v>
      </c>
      <c r="X13" s="31">
        <f t="shared" si="17"/>
        <v>0</v>
      </c>
      <c r="Y13" s="31">
        <f t="shared" si="18"/>
        <v>0</v>
      </c>
      <c r="Z13" s="31">
        <f t="shared" si="19"/>
        <v>0</v>
      </c>
      <c r="AA13" s="31">
        <f t="shared" si="20"/>
        <v>0</v>
      </c>
      <c r="AB13" s="31">
        <f t="shared" si="21"/>
        <v>0</v>
      </c>
      <c r="AC13" s="36">
        <f t="shared" si="22"/>
        <v>0</v>
      </c>
    </row>
    <row r="14" spans="1:29" s="6" customFormat="1" ht="31.5" x14ac:dyDescent="0.25">
      <c r="A14" s="13" t="s">
        <v>17</v>
      </c>
      <c r="B14" s="8" t="s">
        <v>51</v>
      </c>
      <c r="C14" s="18">
        <v>4662929</v>
      </c>
      <c r="D14" s="18">
        <v>2084823</v>
      </c>
      <c r="E14" s="18">
        <v>1644224</v>
      </c>
      <c r="F14" s="18">
        <v>3053027</v>
      </c>
      <c r="G14" s="19">
        <v>659460</v>
      </c>
      <c r="H14" s="18">
        <v>1870214</v>
      </c>
      <c r="I14" s="18">
        <v>542206</v>
      </c>
      <c r="J14" s="18">
        <v>416791</v>
      </c>
      <c r="K14" s="18">
        <f t="shared" si="12"/>
        <v>14933674</v>
      </c>
      <c r="L14" s="18">
        <v>4662929</v>
      </c>
      <c r="M14" s="18">
        <v>2084823</v>
      </c>
      <c r="N14" s="18">
        <v>1644224</v>
      </c>
      <c r="O14" s="18">
        <v>3053027</v>
      </c>
      <c r="P14" s="19">
        <v>659460</v>
      </c>
      <c r="Q14" s="18">
        <v>1870214</v>
      </c>
      <c r="R14" s="18">
        <v>542206</v>
      </c>
      <c r="S14" s="18">
        <v>416791</v>
      </c>
      <c r="T14" s="18">
        <f t="shared" si="13"/>
        <v>14933674</v>
      </c>
      <c r="U14" s="31">
        <f t="shared" si="14"/>
        <v>0</v>
      </c>
      <c r="V14" s="31">
        <f t="shared" si="15"/>
        <v>0</v>
      </c>
      <c r="W14" s="31">
        <f t="shared" si="16"/>
        <v>0</v>
      </c>
      <c r="X14" s="31">
        <f t="shared" si="17"/>
        <v>0</v>
      </c>
      <c r="Y14" s="31">
        <f t="shared" si="18"/>
        <v>0</v>
      </c>
      <c r="Z14" s="31">
        <f t="shared" si="19"/>
        <v>0</v>
      </c>
      <c r="AA14" s="31">
        <f t="shared" si="20"/>
        <v>0</v>
      </c>
      <c r="AB14" s="31">
        <f t="shared" si="21"/>
        <v>0</v>
      </c>
      <c r="AC14" s="36">
        <f t="shared" si="22"/>
        <v>0</v>
      </c>
    </row>
    <row r="15" spans="1:29" s="6" customFormat="1" ht="31.5" x14ac:dyDescent="0.25">
      <c r="A15" s="13" t="s">
        <v>18</v>
      </c>
      <c r="B15" s="8" t="s">
        <v>46</v>
      </c>
      <c r="C15" s="18">
        <v>25352403</v>
      </c>
      <c r="D15" s="18">
        <v>521962</v>
      </c>
      <c r="E15" s="18">
        <v>21497680</v>
      </c>
      <c r="F15" s="18">
        <v>9510687</v>
      </c>
      <c r="G15" s="19">
        <v>3256710</v>
      </c>
      <c r="H15" s="18">
        <v>6171273</v>
      </c>
      <c r="I15" s="18">
        <v>6617364</v>
      </c>
      <c r="J15" s="18">
        <v>3114122</v>
      </c>
      <c r="K15" s="18">
        <f t="shared" si="12"/>
        <v>76042201</v>
      </c>
      <c r="L15" s="18">
        <v>25352403</v>
      </c>
      <c r="M15" s="18">
        <v>521962</v>
      </c>
      <c r="N15" s="18">
        <v>21497680</v>
      </c>
      <c r="O15" s="18">
        <v>9510687</v>
      </c>
      <c r="P15" s="19">
        <v>3256710</v>
      </c>
      <c r="Q15" s="18">
        <v>6171273</v>
      </c>
      <c r="R15" s="18">
        <v>6617364</v>
      </c>
      <c r="S15" s="18">
        <v>3114122</v>
      </c>
      <c r="T15" s="18">
        <f t="shared" si="13"/>
        <v>76042201</v>
      </c>
      <c r="U15" s="31">
        <f t="shared" si="14"/>
        <v>0</v>
      </c>
      <c r="V15" s="31">
        <f t="shared" si="15"/>
        <v>0</v>
      </c>
      <c r="W15" s="31">
        <f t="shared" si="16"/>
        <v>0</v>
      </c>
      <c r="X15" s="31">
        <f t="shared" si="17"/>
        <v>0</v>
      </c>
      <c r="Y15" s="31">
        <f t="shared" si="18"/>
        <v>0</v>
      </c>
      <c r="Z15" s="31">
        <f t="shared" si="19"/>
        <v>0</v>
      </c>
      <c r="AA15" s="31">
        <f t="shared" si="20"/>
        <v>0</v>
      </c>
      <c r="AB15" s="31">
        <f t="shared" si="21"/>
        <v>0</v>
      </c>
      <c r="AC15" s="36">
        <f t="shared" si="22"/>
        <v>0</v>
      </c>
    </row>
    <row r="16" spans="1:29" s="6" customFormat="1" x14ac:dyDescent="0.25">
      <c r="A16" s="12" t="s">
        <v>19</v>
      </c>
      <c r="B16" s="7" t="s">
        <v>39</v>
      </c>
      <c r="C16" s="17">
        <v>268760090</v>
      </c>
      <c r="D16" s="17">
        <v>26956084</v>
      </c>
      <c r="E16" s="17">
        <v>200621821</v>
      </c>
      <c r="F16" s="17">
        <v>177614802</v>
      </c>
      <c r="G16" s="20">
        <v>82582154</v>
      </c>
      <c r="H16" s="17">
        <v>114303534</v>
      </c>
      <c r="I16" s="17">
        <v>55524798</v>
      </c>
      <c r="J16" s="17">
        <v>30212018</v>
      </c>
      <c r="K16" s="17">
        <f t="shared" si="12"/>
        <v>956575301</v>
      </c>
      <c r="L16" s="17">
        <f>268760090+5176019+2809881</f>
        <v>276745990</v>
      </c>
      <c r="M16" s="17">
        <f>26956084+606312+111026</f>
        <v>27673422</v>
      </c>
      <c r="N16" s="17">
        <f>200621821+2465859+2479493</f>
        <v>205567173</v>
      </c>
      <c r="O16" s="17">
        <f>177614802+2350109+1316908</f>
        <v>181281819</v>
      </c>
      <c r="P16" s="20">
        <f>82582154+816802+1013950</f>
        <v>84412906</v>
      </c>
      <c r="Q16" s="17">
        <f>114303534+947124+1462337</f>
        <v>116712995</v>
      </c>
      <c r="R16" s="17">
        <f>55524798+594531+379796</f>
        <v>56499125</v>
      </c>
      <c r="S16" s="17">
        <f>30212018+307688+315118</f>
        <v>30834824</v>
      </c>
      <c r="T16" s="17">
        <f t="shared" si="13"/>
        <v>979728254</v>
      </c>
      <c r="U16" s="31">
        <f t="shared" si="14"/>
        <v>7985900</v>
      </c>
      <c r="V16" s="31">
        <f t="shared" si="15"/>
        <v>717338</v>
      </c>
      <c r="W16" s="31">
        <f t="shared" si="16"/>
        <v>4945352</v>
      </c>
      <c r="X16" s="31">
        <f t="shared" si="17"/>
        <v>3667017</v>
      </c>
      <c r="Y16" s="31">
        <f t="shared" si="18"/>
        <v>1830752</v>
      </c>
      <c r="Z16" s="31">
        <f t="shared" si="19"/>
        <v>2409461</v>
      </c>
      <c r="AA16" s="31">
        <f t="shared" si="20"/>
        <v>974327</v>
      </c>
      <c r="AB16" s="31">
        <f t="shared" si="21"/>
        <v>622806</v>
      </c>
      <c r="AC16" s="36">
        <f t="shared" si="22"/>
        <v>23152953</v>
      </c>
    </row>
    <row r="17" spans="1:29" s="9" customFormat="1" x14ac:dyDescent="0.25">
      <c r="A17" s="12" t="s">
        <v>22</v>
      </c>
      <c r="B17" s="7" t="s">
        <v>40</v>
      </c>
      <c r="C17" s="17">
        <f>SUM(C19+C33)</f>
        <v>338715433</v>
      </c>
      <c r="D17" s="17">
        <f t="shared" ref="D17:J17" si="23">SUM(D19+D33)</f>
        <v>36423464</v>
      </c>
      <c r="E17" s="17">
        <f t="shared" si="23"/>
        <v>268780578</v>
      </c>
      <c r="F17" s="17">
        <f t="shared" si="23"/>
        <v>218403324</v>
      </c>
      <c r="G17" s="17">
        <f t="shared" si="23"/>
        <v>108459125</v>
      </c>
      <c r="H17" s="17">
        <f t="shared" si="23"/>
        <v>177177316</v>
      </c>
      <c r="I17" s="17">
        <f t="shared" si="23"/>
        <v>108026260</v>
      </c>
      <c r="J17" s="17">
        <f t="shared" si="23"/>
        <v>62017657</v>
      </c>
      <c r="K17" s="17">
        <f t="shared" si="12"/>
        <v>1318003157</v>
      </c>
      <c r="L17" s="17">
        <f>SUM(L19+L33)</f>
        <v>350259893</v>
      </c>
      <c r="M17" s="17">
        <f t="shared" ref="M17:S17" si="24">SUM(M19+M33)</f>
        <v>37502194</v>
      </c>
      <c r="N17" s="17">
        <f t="shared" si="24"/>
        <v>277742548</v>
      </c>
      <c r="O17" s="17">
        <f t="shared" si="24"/>
        <v>226668814</v>
      </c>
      <c r="P17" s="17">
        <f t="shared" si="24"/>
        <v>112601865</v>
      </c>
      <c r="Q17" s="17">
        <f t="shared" si="24"/>
        <v>184227416</v>
      </c>
      <c r="R17" s="17">
        <f t="shared" si="24"/>
        <v>112268490</v>
      </c>
      <c r="S17" s="17">
        <f t="shared" si="24"/>
        <v>64462277</v>
      </c>
      <c r="T17" s="17">
        <f t="shared" si="13"/>
        <v>1365733497</v>
      </c>
      <c r="U17" s="31">
        <f t="shared" si="14"/>
        <v>11544460</v>
      </c>
      <c r="V17" s="31">
        <f t="shared" si="15"/>
        <v>1078730</v>
      </c>
      <c r="W17" s="31">
        <f t="shared" si="16"/>
        <v>8961970</v>
      </c>
      <c r="X17" s="31">
        <f t="shared" si="17"/>
        <v>8265490</v>
      </c>
      <c r="Y17" s="31">
        <f t="shared" si="18"/>
        <v>4142740</v>
      </c>
      <c r="Z17" s="31">
        <f t="shared" si="19"/>
        <v>7050100</v>
      </c>
      <c r="AA17" s="31">
        <f t="shared" si="20"/>
        <v>4242230</v>
      </c>
      <c r="AB17" s="31">
        <f t="shared" si="21"/>
        <v>2444620</v>
      </c>
      <c r="AC17" s="36">
        <f t="shared" si="22"/>
        <v>47730340</v>
      </c>
    </row>
    <row r="18" spans="1:29" s="9" customFormat="1" ht="94.5" x14ac:dyDescent="0.25">
      <c r="A18" s="13" t="s">
        <v>37</v>
      </c>
      <c r="B18" s="8" t="s">
        <v>66</v>
      </c>
      <c r="C18" s="18">
        <v>19293450</v>
      </c>
      <c r="D18" s="18">
        <v>2163531</v>
      </c>
      <c r="E18" s="18">
        <v>14143482</v>
      </c>
      <c r="F18" s="18">
        <v>12018001</v>
      </c>
      <c r="G18" s="19">
        <v>4906081</v>
      </c>
      <c r="H18" s="18">
        <v>6583721</v>
      </c>
      <c r="I18" s="18">
        <v>3777107</v>
      </c>
      <c r="J18" s="18">
        <v>3349230</v>
      </c>
      <c r="K18" s="18">
        <f t="shared" si="12"/>
        <v>66234603</v>
      </c>
      <c r="L18" s="18">
        <v>19293450</v>
      </c>
      <c r="M18" s="18">
        <v>2163531</v>
      </c>
      <c r="N18" s="18">
        <v>14143482</v>
      </c>
      <c r="O18" s="18">
        <v>12018001</v>
      </c>
      <c r="P18" s="19">
        <v>4906081</v>
      </c>
      <c r="Q18" s="18">
        <v>6583721</v>
      </c>
      <c r="R18" s="18">
        <v>3777107</v>
      </c>
      <c r="S18" s="18">
        <v>3349230</v>
      </c>
      <c r="T18" s="18">
        <f t="shared" si="13"/>
        <v>66234603</v>
      </c>
      <c r="U18" s="31">
        <f t="shared" si="14"/>
        <v>0</v>
      </c>
      <c r="V18" s="31">
        <f t="shared" si="15"/>
        <v>0</v>
      </c>
      <c r="W18" s="31">
        <f t="shared" si="16"/>
        <v>0</v>
      </c>
      <c r="X18" s="31">
        <f t="shared" si="17"/>
        <v>0</v>
      </c>
      <c r="Y18" s="31">
        <f t="shared" si="18"/>
        <v>0</v>
      </c>
      <c r="Z18" s="31">
        <f t="shared" si="19"/>
        <v>0</v>
      </c>
      <c r="AA18" s="31">
        <f t="shared" si="20"/>
        <v>0</v>
      </c>
      <c r="AB18" s="31">
        <f t="shared" si="21"/>
        <v>0</v>
      </c>
      <c r="AC18" s="36">
        <f t="shared" si="22"/>
        <v>0</v>
      </c>
    </row>
    <row r="19" spans="1:29" s="9" customFormat="1" x14ac:dyDescent="0.25">
      <c r="A19" s="12" t="s">
        <v>10</v>
      </c>
      <c r="B19" s="7" t="s">
        <v>67</v>
      </c>
      <c r="C19" s="17">
        <f>SUM(C20:C21)</f>
        <v>326124502</v>
      </c>
      <c r="D19" s="17">
        <f t="shared" ref="D19:J19" si="25">SUM(D20:D21)</f>
        <v>36423464</v>
      </c>
      <c r="E19" s="17">
        <f t="shared" si="25"/>
        <v>258733951</v>
      </c>
      <c r="F19" s="17">
        <f t="shared" si="25"/>
        <v>208534919</v>
      </c>
      <c r="G19" s="17">
        <f t="shared" si="25"/>
        <v>104511188</v>
      </c>
      <c r="H19" s="17">
        <f t="shared" si="25"/>
        <v>171819748</v>
      </c>
      <c r="I19" s="17">
        <f t="shared" si="25"/>
        <v>104829631</v>
      </c>
      <c r="J19" s="17">
        <f t="shared" si="25"/>
        <v>59291145</v>
      </c>
      <c r="K19" s="17">
        <f t="shared" si="12"/>
        <v>1270268548</v>
      </c>
      <c r="L19" s="17">
        <f>SUM(L20:L21)</f>
        <v>337668962</v>
      </c>
      <c r="M19" s="17">
        <f t="shared" ref="M19:S19" si="26">SUM(M20:M21)</f>
        <v>37502194</v>
      </c>
      <c r="N19" s="17">
        <f t="shared" si="26"/>
        <v>267695921</v>
      </c>
      <c r="O19" s="17">
        <f t="shared" si="26"/>
        <v>216800409</v>
      </c>
      <c r="P19" s="17">
        <f t="shared" si="26"/>
        <v>108653928</v>
      </c>
      <c r="Q19" s="17">
        <f t="shared" si="26"/>
        <v>178869848</v>
      </c>
      <c r="R19" s="17">
        <f t="shared" si="26"/>
        <v>109071861</v>
      </c>
      <c r="S19" s="17">
        <f t="shared" si="26"/>
        <v>61735765</v>
      </c>
      <c r="T19" s="17">
        <f t="shared" si="13"/>
        <v>1317998888</v>
      </c>
      <c r="U19" s="31">
        <f t="shared" si="14"/>
        <v>11544460</v>
      </c>
      <c r="V19" s="31">
        <f t="shared" si="15"/>
        <v>1078730</v>
      </c>
      <c r="W19" s="31">
        <f t="shared" si="16"/>
        <v>8961970</v>
      </c>
      <c r="X19" s="31">
        <f t="shared" si="17"/>
        <v>8265490</v>
      </c>
      <c r="Y19" s="31">
        <f t="shared" si="18"/>
        <v>4142740</v>
      </c>
      <c r="Z19" s="31">
        <f t="shared" si="19"/>
        <v>7050100</v>
      </c>
      <c r="AA19" s="31">
        <f t="shared" si="20"/>
        <v>4242230</v>
      </c>
      <c r="AB19" s="31">
        <f t="shared" si="21"/>
        <v>2444620</v>
      </c>
      <c r="AC19" s="36">
        <f t="shared" si="22"/>
        <v>47730340</v>
      </c>
    </row>
    <row r="20" spans="1:29" s="6" customFormat="1" ht="31.5" x14ac:dyDescent="0.25">
      <c r="A20" s="12" t="s">
        <v>20</v>
      </c>
      <c r="B20" s="7" t="s">
        <v>41</v>
      </c>
      <c r="C20" s="17">
        <f>C12</f>
        <v>45346556</v>
      </c>
      <c r="D20" s="17">
        <f t="shared" ref="D20:J20" si="27">D12</f>
        <v>9467380</v>
      </c>
      <c r="E20" s="17">
        <f t="shared" si="27"/>
        <v>32163936</v>
      </c>
      <c r="F20" s="17">
        <f t="shared" si="27"/>
        <v>20969951</v>
      </c>
      <c r="G20" s="17">
        <f t="shared" si="27"/>
        <v>7536066</v>
      </c>
      <c r="H20" s="17">
        <v>14734789</v>
      </c>
      <c r="I20" s="17">
        <f t="shared" si="27"/>
        <v>12521024</v>
      </c>
      <c r="J20" s="17">
        <f t="shared" si="27"/>
        <v>7755624</v>
      </c>
      <c r="K20" s="17">
        <f t="shared" si="12"/>
        <v>150495326</v>
      </c>
      <c r="L20" s="17">
        <f>L12</f>
        <v>45346556</v>
      </c>
      <c r="M20" s="17">
        <f t="shared" ref="M20:P20" si="28">M12</f>
        <v>9467380</v>
      </c>
      <c r="N20" s="17">
        <f t="shared" si="28"/>
        <v>32163936</v>
      </c>
      <c r="O20" s="17">
        <f t="shared" si="28"/>
        <v>20969951</v>
      </c>
      <c r="P20" s="17">
        <f t="shared" si="28"/>
        <v>7536066</v>
      </c>
      <c r="Q20" s="17">
        <v>14734789</v>
      </c>
      <c r="R20" s="17">
        <f t="shared" ref="R20:S20" si="29">R12</f>
        <v>12521024</v>
      </c>
      <c r="S20" s="17">
        <f t="shared" si="29"/>
        <v>7755624</v>
      </c>
      <c r="T20" s="17">
        <f t="shared" si="13"/>
        <v>150495326</v>
      </c>
      <c r="U20" s="31">
        <f t="shared" si="14"/>
        <v>0</v>
      </c>
      <c r="V20" s="31">
        <f t="shared" si="15"/>
        <v>0</v>
      </c>
      <c r="W20" s="31">
        <f t="shared" si="16"/>
        <v>0</v>
      </c>
      <c r="X20" s="31">
        <f t="shared" si="17"/>
        <v>0</v>
      </c>
      <c r="Y20" s="31">
        <f t="shared" si="18"/>
        <v>0</v>
      </c>
      <c r="Z20" s="31">
        <f t="shared" si="19"/>
        <v>0</v>
      </c>
      <c r="AA20" s="31">
        <f t="shared" si="20"/>
        <v>0</v>
      </c>
      <c r="AB20" s="31">
        <f t="shared" si="21"/>
        <v>0</v>
      </c>
      <c r="AC20" s="36">
        <f t="shared" si="22"/>
        <v>0</v>
      </c>
    </row>
    <row r="21" spans="1:29" s="9" customFormat="1" ht="31.5" x14ac:dyDescent="0.25">
      <c r="A21" s="12" t="s">
        <v>23</v>
      </c>
      <c r="B21" s="7" t="s">
        <v>47</v>
      </c>
      <c r="C21" s="17">
        <f>SUM(C22+C24)</f>
        <v>280777946</v>
      </c>
      <c r="D21" s="17">
        <f t="shared" ref="D21:J21" si="30">SUM(D22+D24)</f>
        <v>26956084</v>
      </c>
      <c r="E21" s="17">
        <f t="shared" si="30"/>
        <v>226570015</v>
      </c>
      <c r="F21" s="17">
        <f t="shared" si="30"/>
        <v>187564968</v>
      </c>
      <c r="G21" s="17">
        <f t="shared" si="30"/>
        <v>96975122</v>
      </c>
      <c r="H21" s="17">
        <f t="shared" si="30"/>
        <v>157084959</v>
      </c>
      <c r="I21" s="17">
        <f t="shared" si="30"/>
        <v>92308607</v>
      </c>
      <c r="J21" s="17">
        <f t="shared" si="30"/>
        <v>51535521</v>
      </c>
      <c r="K21" s="17">
        <f t="shared" si="12"/>
        <v>1119773222</v>
      </c>
      <c r="L21" s="17">
        <f>SUM(L22+L24)</f>
        <v>292322406</v>
      </c>
      <c r="M21" s="17">
        <f t="shared" ref="M21:S21" si="31">SUM(M22+M24)</f>
        <v>28034814</v>
      </c>
      <c r="N21" s="17">
        <f t="shared" si="31"/>
        <v>235531985</v>
      </c>
      <c r="O21" s="17">
        <f t="shared" si="31"/>
        <v>195830458</v>
      </c>
      <c r="P21" s="17">
        <f t="shared" si="31"/>
        <v>101117862</v>
      </c>
      <c r="Q21" s="17">
        <f t="shared" si="31"/>
        <v>164135059</v>
      </c>
      <c r="R21" s="17">
        <f t="shared" si="31"/>
        <v>96550837</v>
      </c>
      <c r="S21" s="17">
        <f t="shared" si="31"/>
        <v>53980141</v>
      </c>
      <c r="T21" s="17">
        <f t="shared" si="13"/>
        <v>1167503562</v>
      </c>
      <c r="U21" s="31">
        <f t="shared" si="14"/>
        <v>11544460</v>
      </c>
      <c r="V21" s="31">
        <f t="shared" si="15"/>
        <v>1078730</v>
      </c>
      <c r="W21" s="31">
        <f t="shared" si="16"/>
        <v>8961970</v>
      </c>
      <c r="X21" s="31">
        <f t="shared" si="17"/>
        <v>8265490</v>
      </c>
      <c r="Y21" s="31">
        <f t="shared" si="18"/>
        <v>4142740</v>
      </c>
      <c r="Z21" s="31">
        <f t="shared" si="19"/>
        <v>7050100</v>
      </c>
      <c r="AA21" s="31">
        <f t="shared" si="20"/>
        <v>4242230</v>
      </c>
      <c r="AB21" s="31">
        <f t="shared" si="21"/>
        <v>2444620</v>
      </c>
      <c r="AC21" s="36">
        <f t="shared" si="22"/>
        <v>47730340</v>
      </c>
    </row>
    <row r="22" spans="1:29" s="9" customFormat="1" ht="31.5" x14ac:dyDescent="0.25">
      <c r="A22" s="13" t="s">
        <v>24</v>
      </c>
      <c r="B22" s="8" t="s">
        <v>57</v>
      </c>
      <c r="C22" s="18">
        <v>242329634</v>
      </c>
      <c r="D22" s="18">
        <v>22339534</v>
      </c>
      <c r="E22" s="18">
        <v>187878680</v>
      </c>
      <c r="F22" s="18">
        <v>173645650</v>
      </c>
      <c r="G22" s="19">
        <v>87683081</v>
      </c>
      <c r="H22" s="18">
        <v>145494598</v>
      </c>
      <c r="I22" s="18">
        <v>86328083</v>
      </c>
      <c r="J22" s="18">
        <v>48340726</v>
      </c>
      <c r="K22" s="18">
        <f t="shared" si="12"/>
        <v>994039986</v>
      </c>
      <c r="L22" s="18">
        <f>242329634+11544460</f>
        <v>253874094</v>
      </c>
      <c r="M22" s="18">
        <f>22339534+1078730</f>
        <v>23418264</v>
      </c>
      <c r="N22" s="18">
        <f>187878680+8961970</f>
        <v>196840650</v>
      </c>
      <c r="O22" s="18">
        <f>173645650+8265490</f>
        <v>181911140</v>
      </c>
      <c r="P22" s="19">
        <f>87683081+4142740</f>
        <v>91825821</v>
      </c>
      <c r="Q22" s="18">
        <f>145494598+7050100</f>
        <v>152544698</v>
      </c>
      <c r="R22" s="18">
        <f>86328083+4242230</f>
        <v>90570313</v>
      </c>
      <c r="S22" s="18">
        <f>48340726+2444620</f>
        <v>50785346</v>
      </c>
      <c r="T22" s="18">
        <f t="shared" si="13"/>
        <v>1041770326</v>
      </c>
      <c r="U22" s="31">
        <f t="shared" si="14"/>
        <v>11544460</v>
      </c>
      <c r="V22" s="31">
        <f t="shared" si="15"/>
        <v>1078730</v>
      </c>
      <c r="W22" s="31">
        <f t="shared" si="16"/>
        <v>8961970</v>
      </c>
      <c r="X22" s="31">
        <f t="shared" si="17"/>
        <v>8265490</v>
      </c>
      <c r="Y22" s="31">
        <f t="shared" si="18"/>
        <v>4142740</v>
      </c>
      <c r="Z22" s="31">
        <f t="shared" si="19"/>
        <v>7050100</v>
      </c>
      <c r="AA22" s="31">
        <f t="shared" si="20"/>
        <v>4242230</v>
      </c>
      <c r="AB22" s="31">
        <f t="shared" si="21"/>
        <v>2444620</v>
      </c>
      <c r="AC22" s="36">
        <f t="shared" si="22"/>
        <v>47730340</v>
      </c>
    </row>
    <row r="23" spans="1:29" s="9" customFormat="1" ht="47.25" x14ac:dyDescent="0.25">
      <c r="A23" s="13" t="s">
        <v>25</v>
      </c>
      <c r="B23" s="10" t="s">
        <v>68</v>
      </c>
      <c r="C23" s="18">
        <v>4652832</v>
      </c>
      <c r="D23" s="18">
        <v>862300</v>
      </c>
      <c r="E23" s="18">
        <v>2461357</v>
      </c>
      <c r="F23" s="18">
        <v>543112</v>
      </c>
      <c r="G23" s="18">
        <v>315456</v>
      </c>
      <c r="H23" s="18">
        <v>353991</v>
      </c>
      <c r="I23" s="18">
        <v>60096</v>
      </c>
      <c r="J23" s="18">
        <v>178867</v>
      </c>
      <c r="K23" s="18">
        <f t="shared" si="12"/>
        <v>9428011</v>
      </c>
      <c r="L23" s="18">
        <v>4652832</v>
      </c>
      <c r="M23" s="18">
        <v>862300</v>
      </c>
      <c r="N23" s="18">
        <v>2461357</v>
      </c>
      <c r="O23" s="18">
        <v>543112</v>
      </c>
      <c r="P23" s="18">
        <v>315456</v>
      </c>
      <c r="Q23" s="18">
        <v>353991</v>
      </c>
      <c r="R23" s="18">
        <v>60096</v>
      </c>
      <c r="S23" s="18">
        <v>178867</v>
      </c>
      <c r="T23" s="18">
        <f t="shared" si="13"/>
        <v>9428011</v>
      </c>
      <c r="U23" s="31">
        <f t="shared" si="14"/>
        <v>0</v>
      </c>
      <c r="V23" s="31">
        <f t="shared" si="15"/>
        <v>0</v>
      </c>
      <c r="W23" s="31">
        <f t="shared" si="16"/>
        <v>0</v>
      </c>
      <c r="X23" s="31">
        <f t="shared" si="17"/>
        <v>0</v>
      </c>
      <c r="Y23" s="31">
        <f t="shared" si="18"/>
        <v>0</v>
      </c>
      <c r="Z23" s="31">
        <f t="shared" si="19"/>
        <v>0</v>
      </c>
      <c r="AA23" s="31">
        <f t="shared" si="20"/>
        <v>0</v>
      </c>
      <c r="AB23" s="31">
        <f t="shared" si="21"/>
        <v>0</v>
      </c>
      <c r="AC23" s="36">
        <f t="shared" si="22"/>
        <v>0</v>
      </c>
    </row>
    <row r="24" spans="1:29" s="6" customFormat="1" x14ac:dyDescent="0.25">
      <c r="A24" s="13" t="s">
        <v>26</v>
      </c>
      <c r="B24" s="8" t="s">
        <v>52</v>
      </c>
      <c r="C24" s="18">
        <v>38448312</v>
      </c>
      <c r="D24" s="18">
        <v>4616550</v>
      </c>
      <c r="E24" s="18">
        <v>38691335</v>
      </c>
      <c r="F24" s="18">
        <v>13919318</v>
      </c>
      <c r="G24" s="19">
        <v>9292041</v>
      </c>
      <c r="H24" s="18">
        <v>11590361</v>
      </c>
      <c r="I24" s="18">
        <v>5980524</v>
      </c>
      <c r="J24" s="18">
        <v>3194795</v>
      </c>
      <c r="K24" s="18">
        <f t="shared" si="12"/>
        <v>125733236</v>
      </c>
      <c r="L24" s="18">
        <v>38448312</v>
      </c>
      <c r="M24" s="18">
        <v>4616550</v>
      </c>
      <c r="N24" s="18">
        <v>38691335</v>
      </c>
      <c r="O24" s="18">
        <v>13919318</v>
      </c>
      <c r="P24" s="19">
        <v>9292041</v>
      </c>
      <c r="Q24" s="18">
        <v>11590361</v>
      </c>
      <c r="R24" s="18">
        <v>5980524</v>
      </c>
      <c r="S24" s="18">
        <v>3194795</v>
      </c>
      <c r="T24" s="18">
        <f t="shared" si="13"/>
        <v>125733236</v>
      </c>
      <c r="U24" s="31">
        <f t="shared" si="14"/>
        <v>0</v>
      </c>
      <c r="V24" s="31">
        <f t="shared" si="15"/>
        <v>0</v>
      </c>
      <c r="W24" s="31">
        <f t="shared" si="16"/>
        <v>0</v>
      </c>
      <c r="X24" s="31">
        <f t="shared" si="17"/>
        <v>0</v>
      </c>
      <c r="Y24" s="31">
        <f t="shared" si="18"/>
        <v>0</v>
      </c>
      <c r="Z24" s="31">
        <f t="shared" si="19"/>
        <v>0</v>
      </c>
      <c r="AA24" s="31">
        <f t="shared" si="20"/>
        <v>0</v>
      </c>
      <c r="AB24" s="31">
        <f t="shared" si="21"/>
        <v>0</v>
      </c>
      <c r="AC24" s="36">
        <f t="shared" si="22"/>
        <v>0</v>
      </c>
    </row>
    <row r="25" spans="1:29" s="6" customFormat="1" ht="31.5" x14ac:dyDescent="0.25">
      <c r="A25" s="13" t="s">
        <v>27</v>
      </c>
      <c r="B25" s="8" t="s">
        <v>43</v>
      </c>
      <c r="C25" s="18">
        <v>67450</v>
      </c>
      <c r="D25" s="18"/>
      <c r="E25" s="18">
        <v>197780</v>
      </c>
      <c r="F25" s="18">
        <v>20670</v>
      </c>
      <c r="G25" s="19">
        <v>230210</v>
      </c>
      <c r="H25" s="18">
        <v>157310</v>
      </c>
      <c r="I25" s="18">
        <v>2400</v>
      </c>
      <c r="J25" s="18">
        <v>15270</v>
      </c>
      <c r="K25" s="18">
        <f t="shared" si="12"/>
        <v>691090</v>
      </c>
      <c r="L25" s="18">
        <v>67450</v>
      </c>
      <c r="M25" s="18"/>
      <c r="N25" s="18">
        <v>197780</v>
      </c>
      <c r="O25" s="18">
        <v>20670</v>
      </c>
      <c r="P25" s="19">
        <v>230210</v>
      </c>
      <c r="Q25" s="18">
        <v>157310</v>
      </c>
      <c r="R25" s="18">
        <v>2400</v>
      </c>
      <c r="S25" s="18">
        <v>15270</v>
      </c>
      <c r="T25" s="18">
        <f t="shared" si="13"/>
        <v>691090</v>
      </c>
      <c r="U25" s="31">
        <f t="shared" si="14"/>
        <v>0</v>
      </c>
      <c r="V25" s="31">
        <f t="shared" si="15"/>
        <v>0</v>
      </c>
      <c r="W25" s="31">
        <f t="shared" si="16"/>
        <v>0</v>
      </c>
      <c r="X25" s="31">
        <f t="shared" si="17"/>
        <v>0</v>
      </c>
      <c r="Y25" s="31">
        <f t="shared" si="18"/>
        <v>0</v>
      </c>
      <c r="Z25" s="31">
        <f t="shared" si="19"/>
        <v>0</v>
      </c>
      <c r="AA25" s="31">
        <f t="shared" si="20"/>
        <v>0</v>
      </c>
      <c r="AB25" s="31">
        <f t="shared" si="21"/>
        <v>0</v>
      </c>
      <c r="AC25" s="36">
        <f t="shared" si="22"/>
        <v>0</v>
      </c>
    </row>
    <row r="26" spans="1:29" s="9" customFormat="1" x14ac:dyDescent="0.25">
      <c r="A26" s="13" t="s">
        <v>28</v>
      </c>
      <c r="B26" s="8" t="s">
        <v>53</v>
      </c>
      <c r="C26" s="18">
        <v>2049687</v>
      </c>
      <c r="D26" s="18">
        <v>1301231</v>
      </c>
      <c r="E26" s="18">
        <v>1635498</v>
      </c>
      <c r="F26" s="18">
        <v>1606484</v>
      </c>
      <c r="G26" s="19">
        <v>642688</v>
      </c>
      <c r="H26" s="18">
        <v>872162</v>
      </c>
      <c r="I26" s="18">
        <v>520382</v>
      </c>
      <c r="J26" s="18">
        <v>443851</v>
      </c>
      <c r="K26" s="18">
        <f t="shared" si="12"/>
        <v>9071983</v>
      </c>
      <c r="L26" s="18">
        <v>2049687</v>
      </c>
      <c r="M26" s="18">
        <v>1301231</v>
      </c>
      <c r="N26" s="18">
        <v>1635498</v>
      </c>
      <c r="O26" s="18">
        <v>1606484</v>
      </c>
      <c r="P26" s="19">
        <v>642688</v>
      </c>
      <c r="Q26" s="18">
        <v>872162</v>
      </c>
      <c r="R26" s="18">
        <v>520382</v>
      </c>
      <c r="S26" s="18">
        <v>443851</v>
      </c>
      <c r="T26" s="18">
        <f t="shared" si="13"/>
        <v>9071983</v>
      </c>
      <c r="U26" s="31">
        <f t="shared" si="14"/>
        <v>0</v>
      </c>
      <c r="V26" s="31">
        <f t="shared" si="15"/>
        <v>0</v>
      </c>
      <c r="W26" s="31">
        <f t="shared" si="16"/>
        <v>0</v>
      </c>
      <c r="X26" s="31">
        <f t="shared" si="17"/>
        <v>0</v>
      </c>
      <c r="Y26" s="31">
        <f t="shared" si="18"/>
        <v>0</v>
      </c>
      <c r="Z26" s="31">
        <f t="shared" si="19"/>
        <v>0</v>
      </c>
      <c r="AA26" s="31">
        <f t="shared" si="20"/>
        <v>0</v>
      </c>
      <c r="AB26" s="31">
        <f t="shared" si="21"/>
        <v>0</v>
      </c>
      <c r="AC26" s="36">
        <f t="shared" si="22"/>
        <v>0</v>
      </c>
    </row>
    <row r="27" spans="1:29" s="9" customFormat="1" ht="31.5" x14ac:dyDescent="0.25">
      <c r="A27" s="13" t="s">
        <v>59</v>
      </c>
      <c r="B27" s="8" t="s">
        <v>62</v>
      </c>
      <c r="C27" s="18">
        <v>14311588</v>
      </c>
      <c r="D27" s="18"/>
      <c r="E27" s="18">
        <v>18037514</v>
      </c>
      <c r="F27" s="18"/>
      <c r="G27" s="19"/>
      <c r="H27" s="18"/>
      <c r="I27" s="18"/>
      <c r="J27" s="18"/>
      <c r="K27" s="18">
        <f t="shared" si="12"/>
        <v>32349102</v>
      </c>
      <c r="L27" s="18">
        <v>14311588</v>
      </c>
      <c r="M27" s="18"/>
      <c r="N27" s="18">
        <v>18037514</v>
      </c>
      <c r="O27" s="18"/>
      <c r="P27" s="19"/>
      <c r="Q27" s="18"/>
      <c r="R27" s="18"/>
      <c r="S27" s="18"/>
      <c r="T27" s="18">
        <f t="shared" si="13"/>
        <v>32349102</v>
      </c>
      <c r="U27" s="31">
        <f t="shared" si="14"/>
        <v>0</v>
      </c>
      <c r="V27" s="31">
        <f t="shared" si="15"/>
        <v>0</v>
      </c>
      <c r="W27" s="31">
        <f t="shared" si="16"/>
        <v>0</v>
      </c>
      <c r="X27" s="31">
        <f t="shared" si="17"/>
        <v>0</v>
      </c>
      <c r="Y27" s="31">
        <f t="shared" si="18"/>
        <v>0</v>
      </c>
      <c r="Z27" s="31">
        <f t="shared" si="19"/>
        <v>0</v>
      </c>
      <c r="AA27" s="31">
        <f t="shared" si="20"/>
        <v>0</v>
      </c>
      <c r="AB27" s="31">
        <f t="shared" si="21"/>
        <v>0</v>
      </c>
      <c r="AC27" s="36">
        <f t="shared" si="22"/>
        <v>0</v>
      </c>
    </row>
    <row r="28" spans="1:29" s="6" customFormat="1" x14ac:dyDescent="0.25">
      <c r="A28" s="12" t="s">
        <v>11</v>
      </c>
      <c r="B28" s="7" t="s">
        <v>42</v>
      </c>
      <c r="C28" s="17">
        <f>C30</f>
        <v>24608787</v>
      </c>
      <c r="D28" s="17">
        <f t="shared" ref="D28:J28" si="32">D30</f>
        <v>0</v>
      </c>
      <c r="E28" s="17">
        <f t="shared" si="32"/>
        <v>35994821</v>
      </c>
      <c r="F28" s="17">
        <f t="shared" si="32"/>
        <v>19818571</v>
      </c>
      <c r="G28" s="17">
        <f t="shared" si="32"/>
        <v>18340905</v>
      </c>
      <c r="H28" s="17">
        <f t="shared" si="32"/>
        <v>48138993</v>
      </c>
      <c r="I28" s="17">
        <f t="shared" si="32"/>
        <v>39980438</v>
      </c>
      <c r="J28" s="17">
        <f t="shared" si="32"/>
        <v>24050015</v>
      </c>
      <c r="K28" s="17">
        <f t="shared" si="12"/>
        <v>210932530</v>
      </c>
      <c r="L28" s="17">
        <f>L30</f>
        <v>24608787</v>
      </c>
      <c r="M28" s="17">
        <f t="shared" ref="M28:S28" si="33">M30</f>
        <v>0</v>
      </c>
      <c r="N28" s="17">
        <f t="shared" si="33"/>
        <v>39903206</v>
      </c>
      <c r="O28" s="17">
        <f t="shared" si="33"/>
        <v>23818441</v>
      </c>
      <c r="P28" s="17">
        <f t="shared" si="33"/>
        <v>20524563</v>
      </c>
      <c r="Q28" s="17">
        <f t="shared" si="33"/>
        <v>48138993</v>
      </c>
      <c r="R28" s="17">
        <f t="shared" si="33"/>
        <v>43058899</v>
      </c>
      <c r="S28" s="17">
        <f t="shared" si="33"/>
        <v>25831911</v>
      </c>
      <c r="T28" s="17">
        <f t="shared" si="13"/>
        <v>225884800</v>
      </c>
      <c r="U28" s="31">
        <f t="shared" si="14"/>
        <v>0</v>
      </c>
      <c r="V28" s="31">
        <f t="shared" si="15"/>
        <v>0</v>
      </c>
      <c r="W28" s="31">
        <f t="shared" si="16"/>
        <v>3908385</v>
      </c>
      <c r="X28" s="31">
        <f t="shared" si="17"/>
        <v>3999870</v>
      </c>
      <c r="Y28" s="31">
        <f t="shared" si="18"/>
        <v>2183658</v>
      </c>
      <c r="Z28" s="31">
        <f t="shared" si="19"/>
        <v>0</v>
      </c>
      <c r="AA28" s="31">
        <f t="shared" si="20"/>
        <v>3078461</v>
      </c>
      <c r="AB28" s="31">
        <f t="shared" si="21"/>
        <v>1781896</v>
      </c>
      <c r="AC28" s="36">
        <f t="shared" si="22"/>
        <v>14952270</v>
      </c>
    </row>
    <row r="29" spans="1:29" s="6" customFormat="1" x14ac:dyDescent="0.25">
      <c r="A29" s="12" t="s">
        <v>29</v>
      </c>
      <c r="B29" s="7" t="s">
        <v>44</v>
      </c>
      <c r="C29" s="17">
        <f>C19-(C11+C9)</f>
        <v>12017856</v>
      </c>
      <c r="D29" s="17">
        <f t="shared" ref="D29:T29" si="34">D19-(D11+D9)</f>
        <v>0</v>
      </c>
      <c r="E29" s="17">
        <f t="shared" si="34"/>
        <v>25948194</v>
      </c>
      <c r="F29" s="17">
        <f t="shared" si="34"/>
        <v>9950166</v>
      </c>
      <c r="G29" s="17">
        <f t="shared" si="34"/>
        <v>14392968</v>
      </c>
      <c r="H29" s="17">
        <f t="shared" si="34"/>
        <v>42781425</v>
      </c>
      <c r="I29" s="17">
        <f t="shared" si="34"/>
        <v>36783809</v>
      </c>
      <c r="J29" s="17">
        <f t="shared" si="34"/>
        <v>21323503</v>
      </c>
      <c r="K29" s="17">
        <f t="shared" si="34"/>
        <v>163197921</v>
      </c>
      <c r="L29" s="17">
        <f>L19-(L11+L9)</f>
        <v>12017856</v>
      </c>
      <c r="M29" s="17">
        <f t="shared" si="34"/>
        <v>0</v>
      </c>
      <c r="N29" s="17">
        <f t="shared" si="34"/>
        <v>29856579</v>
      </c>
      <c r="O29" s="17">
        <f t="shared" si="34"/>
        <v>13950036</v>
      </c>
      <c r="P29" s="17">
        <f t="shared" si="34"/>
        <v>16576626</v>
      </c>
      <c r="Q29" s="17">
        <f t="shared" si="34"/>
        <v>42781425</v>
      </c>
      <c r="R29" s="17">
        <f t="shared" si="34"/>
        <v>39862270</v>
      </c>
      <c r="S29" s="17">
        <f t="shared" si="34"/>
        <v>23105399</v>
      </c>
      <c r="T29" s="17">
        <f t="shared" si="34"/>
        <v>178150191</v>
      </c>
      <c r="U29" s="31">
        <f t="shared" si="14"/>
        <v>0</v>
      </c>
      <c r="V29" s="31">
        <f t="shared" si="15"/>
        <v>0</v>
      </c>
      <c r="W29" s="31">
        <f t="shared" si="16"/>
        <v>3908385</v>
      </c>
      <c r="X29" s="31">
        <f t="shared" si="17"/>
        <v>3999870</v>
      </c>
      <c r="Y29" s="31">
        <f t="shared" si="18"/>
        <v>2183658</v>
      </c>
      <c r="Z29" s="31">
        <f t="shared" si="19"/>
        <v>0</v>
      </c>
      <c r="AA29" s="31">
        <f t="shared" si="20"/>
        <v>3078461</v>
      </c>
      <c r="AB29" s="31">
        <f t="shared" si="21"/>
        <v>1781896</v>
      </c>
      <c r="AC29" s="36">
        <f t="shared" si="22"/>
        <v>14952270</v>
      </c>
    </row>
    <row r="30" spans="1:29" s="6" customFormat="1" ht="31.5" x14ac:dyDescent="0.25">
      <c r="A30" s="12" t="s">
        <v>31</v>
      </c>
      <c r="B30" s="7" t="s">
        <v>48</v>
      </c>
      <c r="C30" s="17">
        <f>SUM(C31+C33)</f>
        <v>24608787</v>
      </c>
      <c r="D30" s="17">
        <f t="shared" ref="D30:J30" si="35">SUM(D31+D33)</f>
        <v>0</v>
      </c>
      <c r="E30" s="17">
        <f t="shared" si="35"/>
        <v>35994821</v>
      </c>
      <c r="F30" s="17">
        <f t="shared" si="35"/>
        <v>19818571</v>
      </c>
      <c r="G30" s="17">
        <f t="shared" si="35"/>
        <v>18340905</v>
      </c>
      <c r="H30" s="17">
        <f t="shared" si="35"/>
        <v>48138993</v>
      </c>
      <c r="I30" s="17">
        <f t="shared" si="35"/>
        <v>39980438</v>
      </c>
      <c r="J30" s="17">
        <f t="shared" si="35"/>
        <v>24050015</v>
      </c>
      <c r="K30" s="17">
        <f t="shared" si="12"/>
        <v>210932530</v>
      </c>
      <c r="L30" s="17">
        <f>SUM(L31+L33)</f>
        <v>24608787</v>
      </c>
      <c r="M30" s="17">
        <f t="shared" ref="M30:S30" si="36">SUM(M31+M33)</f>
        <v>0</v>
      </c>
      <c r="N30" s="17">
        <f t="shared" si="36"/>
        <v>39903206</v>
      </c>
      <c r="O30" s="17">
        <f t="shared" si="36"/>
        <v>23818441</v>
      </c>
      <c r="P30" s="17">
        <f t="shared" si="36"/>
        <v>20524563</v>
      </c>
      <c r="Q30" s="17">
        <f t="shared" si="36"/>
        <v>48138993</v>
      </c>
      <c r="R30" s="17">
        <f t="shared" si="36"/>
        <v>43058899</v>
      </c>
      <c r="S30" s="17">
        <f t="shared" si="36"/>
        <v>25831911</v>
      </c>
      <c r="T30" s="17">
        <f t="shared" si="13"/>
        <v>225884800</v>
      </c>
      <c r="U30" s="31">
        <f t="shared" si="14"/>
        <v>0</v>
      </c>
      <c r="V30" s="31">
        <f t="shared" si="15"/>
        <v>0</v>
      </c>
      <c r="W30" s="31">
        <f t="shared" si="16"/>
        <v>3908385</v>
      </c>
      <c r="X30" s="31">
        <f t="shared" si="17"/>
        <v>3999870</v>
      </c>
      <c r="Y30" s="31">
        <f t="shared" si="18"/>
        <v>2183658</v>
      </c>
      <c r="Z30" s="31">
        <f t="shared" si="19"/>
        <v>0</v>
      </c>
      <c r="AA30" s="31">
        <f t="shared" si="20"/>
        <v>3078461</v>
      </c>
      <c r="AB30" s="31">
        <f t="shared" si="21"/>
        <v>1781896</v>
      </c>
      <c r="AC30" s="36">
        <f t="shared" si="22"/>
        <v>14952270</v>
      </c>
    </row>
    <row r="31" spans="1:29" s="9" customFormat="1" ht="31.5" x14ac:dyDescent="0.25">
      <c r="A31" s="13" t="s">
        <v>32</v>
      </c>
      <c r="B31" s="8" t="s">
        <v>61</v>
      </c>
      <c r="C31" s="18">
        <f>C29</f>
        <v>12017856</v>
      </c>
      <c r="D31" s="18">
        <f t="shared" ref="D31:T31" si="37">D29</f>
        <v>0</v>
      </c>
      <c r="E31" s="18">
        <f t="shared" si="37"/>
        <v>25948194</v>
      </c>
      <c r="F31" s="18">
        <f t="shared" si="37"/>
        <v>9950166</v>
      </c>
      <c r="G31" s="18">
        <f t="shared" si="37"/>
        <v>14392968</v>
      </c>
      <c r="H31" s="18">
        <f t="shared" si="37"/>
        <v>42781425</v>
      </c>
      <c r="I31" s="18">
        <f t="shared" si="37"/>
        <v>36783809</v>
      </c>
      <c r="J31" s="18">
        <f t="shared" si="37"/>
        <v>21323503</v>
      </c>
      <c r="K31" s="18">
        <f t="shared" si="37"/>
        <v>163197921</v>
      </c>
      <c r="L31" s="18">
        <f t="shared" si="37"/>
        <v>12017856</v>
      </c>
      <c r="M31" s="18">
        <f t="shared" si="37"/>
        <v>0</v>
      </c>
      <c r="N31" s="18">
        <f t="shared" si="37"/>
        <v>29856579</v>
      </c>
      <c r="O31" s="18">
        <f t="shared" si="37"/>
        <v>13950036</v>
      </c>
      <c r="P31" s="18">
        <f t="shared" si="37"/>
        <v>16576626</v>
      </c>
      <c r="Q31" s="18">
        <f t="shared" si="37"/>
        <v>42781425</v>
      </c>
      <c r="R31" s="18">
        <f t="shared" si="37"/>
        <v>39862270</v>
      </c>
      <c r="S31" s="18">
        <f t="shared" si="37"/>
        <v>23105399</v>
      </c>
      <c r="T31" s="18">
        <f t="shared" si="37"/>
        <v>178150191</v>
      </c>
      <c r="U31" s="31">
        <f t="shared" si="14"/>
        <v>0</v>
      </c>
      <c r="V31" s="31">
        <f t="shared" si="15"/>
        <v>0</v>
      </c>
      <c r="W31" s="31">
        <f t="shared" si="16"/>
        <v>3908385</v>
      </c>
      <c r="X31" s="31">
        <f t="shared" si="17"/>
        <v>3999870</v>
      </c>
      <c r="Y31" s="31">
        <f t="shared" si="18"/>
        <v>2183658</v>
      </c>
      <c r="Z31" s="31">
        <f t="shared" si="19"/>
        <v>0</v>
      </c>
      <c r="AA31" s="31">
        <f t="shared" si="20"/>
        <v>3078461</v>
      </c>
      <c r="AB31" s="31">
        <f t="shared" si="21"/>
        <v>1781896</v>
      </c>
      <c r="AC31" s="36">
        <f t="shared" si="22"/>
        <v>14952270</v>
      </c>
    </row>
    <row r="32" spans="1:29" s="9" customFormat="1" ht="31.5" x14ac:dyDescent="0.25">
      <c r="A32" s="16" t="s">
        <v>60</v>
      </c>
      <c r="B32" s="8" t="s">
        <v>62</v>
      </c>
      <c r="C32" s="18">
        <v>12017856</v>
      </c>
      <c r="D32" s="18"/>
      <c r="E32" s="18">
        <v>18037514</v>
      </c>
      <c r="F32" s="18"/>
      <c r="G32" s="18"/>
      <c r="H32" s="18"/>
      <c r="I32" s="18"/>
      <c r="J32" s="18"/>
      <c r="K32" s="18">
        <f t="shared" si="12"/>
        <v>30055370</v>
      </c>
      <c r="L32" s="18">
        <v>12017856</v>
      </c>
      <c r="M32" s="18"/>
      <c r="N32" s="18">
        <v>18037514</v>
      </c>
      <c r="O32" s="18"/>
      <c r="P32" s="18"/>
      <c r="Q32" s="18"/>
      <c r="R32" s="18"/>
      <c r="S32" s="18"/>
      <c r="T32" s="18">
        <f t="shared" si="13"/>
        <v>30055370</v>
      </c>
      <c r="U32" s="31">
        <f t="shared" si="14"/>
        <v>0</v>
      </c>
      <c r="V32" s="31">
        <f t="shared" si="15"/>
        <v>0</v>
      </c>
      <c r="W32" s="31">
        <f t="shared" si="16"/>
        <v>0</v>
      </c>
      <c r="X32" s="31">
        <f t="shared" si="17"/>
        <v>0</v>
      </c>
      <c r="Y32" s="31">
        <f t="shared" si="18"/>
        <v>0</v>
      </c>
      <c r="Z32" s="31">
        <f t="shared" si="19"/>
        <v>0</v>
      </c>
      <c r="AA32" s="31">
        <f t="shared" si="20"/>
        <v>0</v>
      </c>
      <c r="AB32" s="31">
        <f t="shared" si="21"/>
        <v>0</v>
      </c>
      <c r="AC32" s="36">
        <f t="shared" si="22"/>
        <v>0</v>
      </c>
    </row>
    <row r="33" spans="1:29" s="9" customFormat="1" ht="31.5" x14ac:dyDescent="0.25">
      <c r="A33" s="13" t="s">
        <v>49</v>
      </c>
      <c r="B33" s="10" t="s">
        <v>64</v>
      </c>
      <c r="C33" s="18">
        <f>C18-C26-C23</f>
        <v>12590931</v>
      </c>
      <c r="D33" s="18">
        <f t="shared" ref="D33:J33" si="38">D18-D26-D23</f>
        <v>0</v>
      </c>
      <c r="E33" s="18">
        <f t="shared" si="38"/>
        <v>10046627</v>
      </c>
      <c r="F33" s="18">
        <f t="shared" si="38"/>
        <v>9868405</v>
      </c>
      <c r="G33" s="18">
        <f t="shared" si="38"/>
        <v>3947937</v>
      </c>
      <c r="H33" s="18">
        <f t="shared" si="38"/>
        <v>5357568</v>
      </c>
      <c r="I33" s="18">
        <f t="shared" si="38"/>
        <v>3196629</v>
      </c>
      <c r="J33" s="18">
        <f t="shared" si="38"/>
        <v>2726512</v>
      </c>
      <c r="K33" s="18">
        <f t="shared" si="12"/>
        <v>47734609</v>
      </c>
      <c r="L33" s="18">
        <v>12590931</v>
      </c>
      <c r="M33" s="18">
        <v>0</v>
      </c>
      <c r="N33" s="18">
        <v>10046627</v>
      </c>
      <c r="O33" s="18">
        <v>9868405</v>
      </c>
      <c r="P33" s="18">
        <v>3947937</v>
      </c>
      <c r="Q33" s="18">
        <v>5357568</v>
      </c>
      <c r="R33" s="18">
        <v>3196629</v>
      </c>
      <c r="S33" s="18">
        <v>2726512</v>
      </c>
      <c r="T33" s="18">
        <f t="shared" si="13"/>
        <v>47734609</v>
      </c>
      <c r="U33" s="31">
        <f t="shared" si="14"/>
        <v>0</v>
      </c>
      <c r="V33" s="31">
        <f t="shared" si="15"/>
        <v>0</v>
      </c>
      <c r="W33" s="31">
        <f t="shared" si="16"/>
        <v>0</v>
      </c>
      <c r="X33" s="31">
        <f t="shared" si="17"/>
        <v>0</v>
      </c>
      <c r="Y33" s="31">
        <f t="shared" si="18"/>
        <v>0</v>
      </c>
      <c r="Z33" s="31">
        <f t="shared" si="19"/>
        <v>0</v>
      </c>
      <c r="AA33" s="31">
        <f t="shared" si="20"/>
        <v>0</v>
      </c>
      <c r="AB33" s="31">
        <f t="shared" si="21"/>
        <v>0</v>
      </c>
      <c r="AC33" s="36">
        <f t="shared" si="22"/>
        <v>0</v>
      </c>
    </row>
    <row r="34" spans="1:29" s="6" customFormat="1" x14ac:dyDescent="0.25">
      <c r="A34" s="12" t="s">
        <v>30</v>
      </c>
      <c r="B34" s="7" t="s">
        <v>54</v>
      </c>
      <c r="C34" s="17">
        <f>SUM(C35+C36+C38)</f>
        <v>31142155</v>
      </c>
      <c r="D34" s="17">
        <f t="shared" ref="D34:J34" si="39">SUM(D35+D36+D38)</f>
        <v>1010521</v>
      </c>
      <c r="E34" s="17">
        <f t="shared" si="39"/>
        <v>23812501</v>
      </c>
      <c r="F34" s="17">
        <f t="shared" si="39"/>
        <v>25051889</v>
      </c>
      <c r="G34" s="17">
        <f t="shared" si="39"/>
        <v>17486172</v>
      </c>
      <c r="H34" s="17">
        <f t="shared" si="39"/>
        <v>27640166</v>
      </c>
      <c r="I34" s="17">
        <f t="shared" si="39"/>
        <v>16190871</v>
      </c>
      <c r="J34" s="17">
        <f t="shared" si="39"/>
        <v>13491874</v>
      </c>
      <c r="K34" s="17">
        <f t="shared" si="12"/>
        <v>155826149</v>
      </c>
      <c r="L34" s="17">
        <f>SUM(L35+L36+L38)</f>
        <v>31142155</v>
      </c>
      <c r="M34" s="17">
        <f t="shared" ref="M34:S34" si="40">SUM(M35+M36+M38)</f>
        <v>1010521</v>
      </c>
      <c r="N34" s="17">
        <f t="shared" si="40"/>
        <v>23812501</v>
      </c>
      <c r="O34" s="17">
        <f t="shared" si="40"/>
        <v>25051889</v>
      </c>
      <c r="P34" s="17">
        <f t="shared" si="40"/>
        <v>17486172</v>
      </c>
      <c r="Q34" s="17">
        <f t="shared" si="40"/>
        <v>27640166</v>
      </c>
      <c r="R34" s="17">
        <f t="shared" si="40"/>
        <v>16190871</v>
      </c>
      <c r="S34" s="17">
        <f t="shared" si="40"/>
        <v>13491874</v>
      </c>
      <c r="T34" s="17">
        <f t="shared" si="13"/>
        <v>155826149</v>
      </c>
      <c r="U34" s="31">
        <f t="shared" si="14"/>
        <v>0</v>
      </c>
      <c r="V34" s="31">
        <f t="shared" si="15"/>
        <v>0</v>
      </c>
      <c r="W34" s="31">
        <f t="shared" si="16"/>
        <v>0</v>
      </c>
      <c r="X34" s="31">
        <f t="shared" si="17"/>
        <v>0</v>
      </c>
      <c r="Y34" s="31">
        <f t="shared" si="18"/>
        <v>0</v>
      </c>
      <c r="Z34" s="31">
        <f t="shared" si="19"/>
        <v>0</v>
      </c>
      <c r="AA34" s="31">
        <f t="shared" si="20"/>
        <v>0</v>
      </c>
      <c r="AB34" s="31">
        <f t="shared" si="21"/>
        <v>0</v>
      </c>
      <c r="AC34" s="36">
        <f t="shared" si="22"/>
        <v>0</v>
      </c>
    </row>
    <row r="35" spans="1:29" ht="31.5" x14ac:dyDescent="0.25">
      <c r="A35" s="13" t="s">
        <v>33</v>
      </c>
      <c r="B35" s="8" t="s">
        <v>55</v>
      </c>
      <c r="C35" s="18">
        <v>1345528</v>
      </c>
      <c r="D35" s="18">
        <v>61566</v>
      </c>
      <c r="E35" s="18">
        <v>1028160</v>
      </c>
      <c r="F35" s="18">
        <v>684482</v>
      </c>
      <c r="G35" s="19">
        <v>447982</v>
      </c>
      <c r="H35" s="18">
        <v>657490</v>
      </c>
      <c r="I35" s="18">
        <v>463210</v>
      </c>
      <c r="J35" s="18">
        <v>433327</v>
      </c>
      <c r="K35" s="18">
        <f t="shared" si="12"/>
        <v>5121745</v>
      </c>
      <c r="L35" s="18">
        <v>1345528</v>
      </c>
      <c r="M35" s="18">
        <v>61566</v>
      </c>
      <c r="N35" s="18">
        <v>1028160</v>
      </c>
      <c r="O35" s="18">
        <v>684482</v>
      </c>
      <c r="P35" s="19">
        <v>447982</v>
      </c>
      <c r="Q35" s="18">
        <v>657490</v>
      </c>
      <c r="R35" s="18">
        <v>463210</v>
      </c>
      <c r="S35" s="18">
        <v>433327</v>
      </c>
      <c r="T35" s="18">
        <f t="shared" si="13"/>
        <v>5121745</v>
      </c>
      <c r="U35" s="31">
        <f t="shared" si="14"/>
        <v>0</v>
      </c>
      <c r="V35" s="31">
        <f t="shared" si="15"/>
        <v>0</v>
      </c>
      <c r="W35" s="31">
        <f t="shared" si="16"/>
        <v>0</v>
      </c>
      <c r="X35" s="31">
        <f t="shared" si="17"/>
        <v>0</v>
      </c>
      <c r="Y35" s="31">
        <f t="shared" si="18"/>
        <v>0</v>
      </c>
      <c r="Z35" s="31">
        <f t="shared" si="19"/>
        <v>0</v>
      </c>
      <c r="AA35" s="31">
        <f t="shared" si="20"/>
        <v>0</v>
      </c>
      <c r="AB35" s="31">
        <f t="shared" si="21"/>
        <v>0</v>
      </c>
      <c r="AC35" s="36">
        <f t="shared" si="22"/>
        <v>0</v>
      </c>
    </row>
    <row r="36" spans="1:29" ht="31.5" x14ac:dyDescent="0.25">
      <c r="A36" s="13" t="s">
        <v>34</v>
      </c>
      <c r="B36" s="8" t="s">
        <v>69</v>
      </c>
      <c r="C36" s="18">
        <v>3999587</v>
      </c>
      <c r="D36" s="18"/>
      <c r="E36" s="18"/>
      <c r="F36" s="18"/>
      <c r="G36" s="19"/>
      <c r="H36" s="18"/>
      <c r="I36" s="18"/>
      <c r="J36" s="18"/>
      <c r="K36" s="18">
        <f t="shared" si="12"/>
        <v>3999587</v>
      </c>
      <c r="L36" s="18">
        <v>3999587</v>
      </c>
      <c r="M36" s="18"/>
      <c r="N36" s="18"/>
      <c r="O36" s="18"/>
      <c r="P36" s="19"/>
      <c r="Q36" s="18"/>
      <c r="R36" s="18"/>
      <c r="S36" s="18"/>
      <c r="T36" s="18">
        <f t="shared" si="13"/>
        <v>3999587</v>
      </c>
      <c r="U36" s="31">
        <f t="shared" si="14"/>
        <v>0</v>
      </c>
      <c r="V36" s="31">
        <f t="shared" si="15"/>
        <v>0</v>
      </c>
      <c r="W36" s="31">
        <f t="shared" si="16"/>
        <v>0</v>
      </c>
      <c r="X36" s="31">
        <f t="shared" si="17"/>
        <v>0</v>
      </c>
      <c r="Y36" s="31">
        <f t="shared" si="18"/>
        <v>0</v>
      </c>
      <c r="Z36" s="31">
        <f t="shared" si="19"/>
        <v>0</v>
      </c>
      <c r="AA36" s="31">
        <f t="shared" si="20"/>
        <v>0</v>
      </c>
      <c r="AB36" s="31">
        <f t="shared" si="21"/>
        <v>0</v>
      </c>
      <c r="AC36" s="36">
        <f t="shared" si="22"/>
        <v>0</v>
      </c>
    </row>
    <row r="37" spans="1:29" ht="31.5" x14ac:dyDescent="0.25">
      <c r="A37" s="13" t="s">
        <v>36</v>
      </c>
      <c r="B37" s="8" t="s">
        <v>58</v>
      </c>
      <c r="C37" s="18">
        <v>3500000</v>
      </c>
      <c r="D37" s="18"/>
      <c r="E37" s="18"/>
      <c r="F37" s="18"/>
      <c r="G37" s="19"/>
      <c r="H37" s="18"/>
      <c r="I37" s="18"/>
      <c r="J37" s="18"/>
      <c r="K37" s="18">
        <f t="shared" si="12"/>
        <v>3500000</v>
      </c>
      <c r="L37" s="18">
        <v>3500000</v>
      </c>
      <c r="M37" s="18"/>
      <c r="N37" s="18"/>
      <c r="O37" s="18"/>
      <c r="P37" s="19"/>
      <c r="Q37" s="18"/>
      <c r="R37" s="18"/>
      <c r="S37" s="18"/>
      <c r="T37" s="18">
        <f t="shared" si="13"/>
        <v>3500000</v>
      </c>
      <c r="U37" s="31">
        <f t="shared" si="14"/>
        <v>0</v>
      </c>
      <c r="V37" s="31">
        <f t="shared" si="15"/>
        <v>0</v>
      </c>
      <c r="W37" s="31">
        <f t="shared" si="16"/>
        <v>0</v>
      </c>
      <c r="X37" s="31">
        <f t="shared" si="17"/>
        <v>0</v>
      </c>
      <c r="Y37" s="31">
        <f t="shared" si="18"/>
        <v>0</v>
      </c>
      <c r="Z37" s="31">
        <f t="shared" si="19"/>
        <v>0</v>
      </c>
      <c r="AA37" s="31">
        <f t="shared" si="20"/>
        <v>0</v>
      </c>
      <c r="AB37" s="31">
        <f t="shared" si="21"/>
        <v>0</v>
      </c>
      <c r="AC37" s="36">
        <f t="shared" si="22"/>
        <v>0</v>
      </c>
    </row>
    <row r="38" spans="1:29" ht="32.25" thickBot="1" x14ac:dyDescent="0.3">
      <c r="A38" s="14" t="s">
        <v>35</v>
      </c>
      <c r="B38" s="15" t="s">
        <v>56</v>
      </c>
      <c r="C38" s="21">
        <v>25797040</v>
      </c>
      <c r="D38" s="21">
        <v>948955</v>
      </c>
      <c r="E38" s="21">
        <v>22784341</v>
      </c>
      <c r="F38" s="21">
        <v>24367407</v>
      </c>
      <c r="G38" s="22">
        <v>17038190</v>
      </c>
      <c r="H38" s="21">
        <v>26982676</v>
      </c>
      <c r="I38" s="21">
        <v>15727661</v>
      </c>
      <c r="J38" s="21">
        <v>13058547</v>
      </c>
      <c r="K38" s="21">
        <f t="shared" si="12"/>
        <v>146704817</v>
      </c>
      <c r="L38" s="21">
        <v>25797040</v>
      </c>
      <c r="M38" s="21">
        <v>948955</v>
      </c>
      <c r="N38" s="21">
        <v>22784341</v>
      </c>
      <c r="O38" s="21">
        <v>24367407</v>
      </c>
      <c r="P38" s="22">
        <v>17038190</v>
      </c>
      <c r="Q38" s="21">
        <v>26982676</v>
      </c>
      <c r="R38" s="21">
        <v>15727661</v>
      </c>
      <c r="S38" s="21">
        <v>13058547</v>
      </c>
      <c r="T38" s="21">
        <f t="shared" si="13"/>
        <v>146704817</v>
      </c>
      <c r="U38" s="37">
        <f t="shared" si="14"/>
        <v>0</v>
      </c>
      <c r="V38" s="37">
        <f t="shared" si="15"/>
        <v>0</v>
      </c>
      <c r="W38" s="37">
        <f t="shared" si="16"/>
        <v>0</v>
      </c>
      <c r="X38" s="37">
        <f t="shared" si="17"/>
        <v>0</v>
      </c>
      <c r="Y38" s="37">
        <f t="shared" si="18"/>
        <v>0</v>
      </c>
      <c r="Z38" s="37">
        <f t="shared" si="19"/>
        <v>0</v>
      </c>
      <c r="AA38" s="37">
        <f t="shared" si="20"/>
        <v>0</v>
      </c>
      <c r="AB38" s="37">
        <f t="shared" si="21"/>
        <v>0</v>
      </c>
      <c r="AC38" s="38">
        <f t="shared" si="22"/>
        <v>0</v>
      </c>
    </row>
    <row r="39" spans="1:29" x14ac:dyDescent="0.25">
      <c r="G39" s="5"/>
      <c r="P39" s="5"/>
      <c r="Y39" s="5"/>
    </row>
    <row r="40" spans="1:29" x14ac:dyDescent="0.25">
      <c r="G40" s="5"/>
    </row>
  </sheetData>
  <mergeCells count="4">
    <mergeCell ref="C7:K7"/>
    <mergeCell ref="L7:T7"/>
    <mergeCell ref="U7:AC7"/>
    <mergeCell ref="C5:K5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72" firstPageNumber="170" fitToHeight="5" orientation="landscape" useFirstPageNumber="1" verticalDpi="180" r:id="rId1"/>
  <headerFooter>
    <oddHeader>&amp;C&amp;P</oddHeader>
  </headerFooter>
  <colBreaks count="2" manualBreakCount="2">
    <brk id="11" max="37" man="1"/>
    <brk id="2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2021-05-25T06:18:35Z</dcterms:modified>
</cp:coreProperties>
</file>