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337" yWindow="1386" windowWidth="22293" windowHeight="14223"/>
  </bookViews>
  <sheets>
    <sheet name="Приложение №1.1 (269)" sheetId="1" r:id="rId1"/>
  </sheets>
  <definedNames>
    <definedName name="_xlnm.Print_Titles" localSheetId="0">'Приложение №1.1 (269)'!$A:$B,'Приложение №1.1 (269)'!$13:$13</definedName>
    <definedName name="_xlnm.Print_Area" localSheetId="0">'Приложение №1.1 (269)'!$A$1:$K$93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2" i="1" l="1"/>
  <c r="C82" i="1" l="1"/>
  <c r="F92" i="1"/>
  <c r="E92" i="1"/>
  <c r="C92" i="1"/>
  <c r="I92" i="1"/>
  <c r="H92" i="1"/>
  <c r="G92" i="1"/>
  <c r="C44" i="1"/>
  <c r="C73" i="1" l="1"/>
  <c r="C90" i="1" l="1"/>
  <c r="J60" i="1" l="1"/>
  <c r="J59" i="1"/>
  <c r="H17" i="1" l="1"/>
  <c r="F17" i="1"/>
  <c r="E17" i="1"/>
  <c r="C17" i="1"/>
  <c r="H74" i="1"/>
  <c r="H73" i="1"/>
  <c r="F74" i="1"/>
  <c r="F73" i="1"/>
  <c r="E74" i="1"/>
  <c r="E73" i="1"/>
  <c r="C74" i="1"/>
  <c r="C60" i="1"/>
  <c r="C59" i="1"/>
  <c r="H18" i="1"/>
  <c r="F18" i="1"/>
  <c r="E18" i="1"/>
  <c r="C18" i="1"/>
  <c r="C51" i="1"/>
  <c r="C57" i="1"/>
  <c r="K70" i="1" l="1"/>
  <c r="D92" i="1" l="1"/>
  <c r="C84" i="1"/>
  <c r="D74" i="1"/>
  <c r="D73" i="1"/>
  <c r="C69" i="1"/>
  <c r="J68" i="1"/>
  <c r="I68" i="1"/>
  <c r="H68" i="1"/>
  <c r="G68" i="1"/>
  <c r="F68" i="1"/>
  <c r="E68" i="1"/>
  <c r="D68" i="1"/>
  <c r="C68" i="1"/>
  <c r="K71" i="1"/>
  <c r="K69" i="1"/>
  <c r="K68" i="1"/>
  <c r="G55" i="1"/>
  <c r="G51" i="1"/>
  <c r="D48" i="1"/>
  <c r="J23" i="1"/>
  <c r="I23" i="1"/>
  <c r="H23" i="1"/>
  <c r="G23" i="1"/>
  <c r="F23" i="1"/>
  <c r="E23" i="1"/>
  <c r="D23" i="1"/>
  <c r="C23" i="1"/>
  <c r="D18" i="1"/>
  <c r="D17" i="1"/>
  <c r="D50" i="1" l="1"/>
  <c r="E50" i="1"/>
  <c r="F50" i="1"/>
  <c r="G50" i="1"/>
  <c r="H50" i="1"/>
  <c r="I50" i="1"/>
  <c r="J50" i="1"/>
  <c r="C50" i="1"/>
  <c r="D25" i="1" l="1"/>
  <c r="E25" i="1"/>
  <c r="F25" i="1"/>
  <c r="G25" i="1"/>
  <c r="H25" i="1"/>
  <c r="I25" i="1"/>
  <c r="J25" i="1"/>
  <c r="C25" i="1"/>
  <c r="D15" i="1"/>
  <c r="E15" i="1"/>
  <c r="F15" i="1"/>
  <c r="G15" i="1"/>
  <c r="H15" i="1"/>
  <c r="I15" i="1"/>
  <c r="J15" i="1"/>
  <c r="C15" i="1"/>
  <c r="D46" i="1" l="1"/>
  <c r="E46" i="1"/>
  <c r="F46" i="1"/>
  <c r="G46" i="1"/>
  <c r="H46" i="1"/>
  <c r="I46" i="1"/>
  <c r="J46" i="1"/>
  <c r="C46" i="1"/>
  <c r="I43" i="1"/>
  <c r="G43" i="1"/>
  <c r="E43" i="1"/>
  <c r="J43" i="1"/>
  <c r="H43" i="1"/>
  <c r="F43" i="1"/>
  <c r="D43" i="1"/>
  <c r="C43" i="1"/>
  <c r="D34" i="1"/>
  <c r="E34" i="1"/>
  <c r="F34" i="1"/>
  <c r="G34" i="1"/>
  <c r="H34" i="1"/>
  <c r="I34" i="1"/>
  <c r="J34" i="1"/>
  <c r="C34" i="1"/>
  <c r="J76" i="1"/>
  <c r="J72" i="1" s="1"/>
  <c r="I76" i="1"/>
  <c r="I72" i="1" s="1"/>
  <c r="H76" i="1"/>
  <c r="H72" i="1" s="1"/>
  <c r="G76" i="1"/>
  <c r="G72" i="1" s="1"/>
  <c r="F76" i="1"/>
  <c r="F72" i="1" s="1"/>
  <c r="E76" i="1"/>
  <c r="E72" i="1" s="1"/>
  <c r="D76" i="1"/>
  <c r="D72" i="1" s="1"/>
  <c r="C76" i="1"/>
  <c r="C72" i="1" s="1"/>
  <c r="K90" i="1"/>
  <c r="K92" i="1"/>
  <c r="K91" i="1"/>
  <c r="K88" i="1"/>
  <c r="K87" i="1"/>
  <c r="K86" i="1"/>
  <c r="K85" i="1"/>
  <c r="K84" i="1"/>
  <c r="K83" i="1"/>
  <c r="K82" i="1"/>
  <c r="K80" i="1"/>
  <c r="K79" i="1"/>
  <c r="K78" i="1"/>
  <c r="K77" i="1"/>
  <c r="K75" i="1"/>
  <c r="K74" i="1"/>
  <c r="K73" i="1"/>
  <c r="K67" i="1"/>
  <c r="K66" i="1"/>
  <c r="K64" i="1"/>
  <c r="K62" i="1"/>
  <c r="K60" i="1"/>
  <c r="K59" i="1"/>
  <c r="K57" i="1"/>
  <c r="K56" i="1"/>
  <c r="K55" i="1"/>
  <c r="K54" i="1"/>
  <c r="K53" i="1"/>
  <c r="K52" i="1"/>
  <c r="K51" i="1"/>
  <c r="K48" i="1"/>
  <c r="K47" i="1"/>
  <c r="K41" i="1"/>
  <c r="K40" i="1"/>
  <c r="K39" i="1"/>
  <c r="K38" i="1"/>
  <c r="K37" i="1"/>
  <c r="K36" i="1"/>
  <c r="K35" i="1"/>
  <c r="K33" i="1"/>
  <c r="K31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46" i="1" l="1"/>
  <c r="C14" i="1"/>
  <c r="F14" i="1"/>
  <c r="J14" i="1"/>
  <c r="J93" i="1" s="1"/>
  <c r="G14" i="1"/>
  <c r="G93" i="1" s="1"/>
  <c r="K76" i="1"/>
  <c r="D14" i="1"/>
  <c r="D93" i="1" s="1"/>
  <c r="H14" i="1"/>
  <c r="E14" i="1"/>
  <c r="I14" i="1"/>
  <c r="I93" i="1" s="1"/>
  <c r="K44" i="1"/>
  <c r="K50" i="1"/>
  <c r="K43" i="1"/>
  <c r="K34" i="1"/>
  <c r="K72" i="1"/>
  <c r="H93" i="1" l="1"/>
  <c r="F93" i="1"/>
  <c r="E93" i="1"/>
  <c r="C93" i="1"/>
  <c r="K14" i="1"/>
  <c r="K93" i="1" l="1"/>
</calcChain>
</file>

<file path=xl/sharedStrings.xml><?xml version="1.0" encoding="utf-8"?>
<sst xmlns="http://schemas.openxmlformats.org/spreadsheetml/2006/main" count="82" uniqueCount="81">
  <si>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</si>
  <si>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</si>
  <si>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</si>
  <si>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</si>
  <si>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</si>
  <si>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</si>
  <si>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</si>
  <si>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</si>
  <si>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</si>
  <si>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</si>
  <si>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</si>
  <si>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</si>
  <si>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</si>
  <si>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</si>
  <si>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</si>
  <si>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</si>
  <si>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</si>
  <si>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</si>
  <si>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Налог с потенциально возможного к получению годового дохода для индивидуальных предпринимателей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</si>
  <si>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</si>
  <si>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</si>
  <si>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</si>
  <si>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</si>
  <si>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</si>
  <si>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</si>
  <si>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реализуемую на территории ПМР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</si>
  <si>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</si>
  <si>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</si>
  <si>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</si>
  <si>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</si>
  <si>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</si>
  <si>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</si>
  <si>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</si>
  <si>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Платежи за пользование водными ресурсами в пределах установленных нормативов и лимитов</t>
  </si>
  <si>
    <t>Отчисления от фиксированного сельскохозяйственного налога</t>
  </si>
  <si>
    <t>Отчисления на воспроизводство минерально-сырьевой базы</t>
  </si>
  <si>
    <t>Налоги на внешнюю торговлю и внешнеэкономические операции</t>
  </si>
  <si>
    <t>Прочие налоги, пошлины и сборы</t>
  </si>
  <si>
    <t>Государственная пошлина</t>
  </si>
  <si>
    <t>Местные налоги и сборы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</si>
  <si>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</si>
  <si>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</si>
  <si>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</si>
  <si>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</si>
  <si>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</t>
  </si>
  <si>
    <t>Перечисление процентов за пользование кредитами</t>
  </si>
  <si>
    <t>Платежи от государственных и муниципальных организаций</t>
  </si>
  <si>
    <t>Перечисление чистого дохода центрального банка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</si>
  <si>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</si>
  <si>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</si>
  <si>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</si>
  <si>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</si>
  <si>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Прочие неналоговые доходы</t>
  </si>
  <si>
    <t>Доходы целевых бюджетных фондов</t>
  </si>
  <si>
    <t>Дорожные фонды</t>
  </si>
  <si>
    <t>Отчисления от налога на доходы организаций</t>
  </si>
  <si>
    <t>Экологические фонды</t>
  </si>
  <si>
    <t>Республиканский целевой бюджетный экологический фонд</t>
  </si>
  <si>
    <t>Территориальные целевые бюджетные экологические фонды</t>
  </si>
  <si>
    <t>Фонд по обеспечению государственных гарантий по расчетам с гражданами, имеющими подтвержденное документально право на земельную долю (пай)</t>
  </si>
  <si>
    <t>Фонд капитальных вложений</t>
  </si>
  <si>
    <t>Фонд развития предпринимательства</t>
  </si>
  <si>
    <t>Фонд поддержки молодежи</t>
  </si>
  <si>
    <t>Доходы от предпринимательской и иной приносящей доход деятельности</t>
  </si>
  <si>
    <t>"О республиканском бюджете на 2021 год"</t>
  </si>
  <si>
    <t>Приложение № 1.1</t>
  </si>
  <si>
    <t xml:space="preserve">к Закону Приднестровской Молдавской Республики </t>
  </si>
  <si>
    <t>Фонд развития мелиоративного комплекса</t>
  </si>
  <si>
    <t>Фонд поддержки сельского хозяйства</t>
  </si>
  <si>
    <t>Единый таможенный платеж</t>
  </si>
  <si>
    <t>Доходы  консолидированного бюджета в разрезе основных видов налоговых, неналоговых и иных обязательных платежей на 2021 год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</si>
  <si>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</si>
  <si>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ИТОГО</t>
  </si>
  <si>
    <t>Безвозмездные перечисления</t>
  </si>
  <si>
    <t>3011000</t>
  </si>
  <si>
    <t>От нерезидентов на цели субсидирования хозяйствующих субъектов</t>
  </si>
  <si>
    <t>От нерезидентов</t>
  </si>
  <si>
    <t xml:space="preserve"> "О республиканском бюджете на 2021 год"</t>
  </si>
  <si>
    <t>в Закон Приднестровской Молдавской Республики</t>
  </si>
  <si>
    <t>Приложение № 2</t>
  </si>
  <si>
    <t>"О внесении изменений и дополнения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</si>
</sst>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_-* #,##0\ _₽_-;\-* #,##0\ _₽_-;_-* &quot;-&quot;??\ _₽_-;_-@_-"/>
    <numFmt numFmtId="168" formatCode="_-* #,##0_-;\-* #,##0_-;_-* &quot;-&quot;??_-;_-@_-"/>
    <numFmt numFmtId="169" formatCode="_-* #,##0_р_._-;\-* #,##0_р_._-;_-* &quot;-&quot;??_р_._-;_-@_-"/>
    <numFmt numFmtId="170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8" xfId="2" applyNumberFormat="1" applyFont="1" applyFill="1" applyBorder="1" applyAlignment="1">
      <alignment horizontal="center" vertical="center"/>
    </xf>
    <xf numFmtId="168" fontId="4" fillId="2" borderId="9" xfId="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164" fontId="4" fillId="0" borderId="11" xfId="1" applyNumberFormat="1" applyFont="1" applyFill="1" applyBorder="1" applyAlignment="1">
      <alignment horizontal="center" vertical="center"/>
    </xf>
    <xf numFmtId="168" fontId="4" fillId="0" borderId="12" xfId="2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164" fontId="4" fillId="0" borderId="2" xfId="1" applyNumberFormat="1" applyFont="1" applyFill="1" applyBorder="1" applyAlignment="1">
      <alignment horizontal="center" vertical="center"/>
    </xf>
    <xf numFmtId="168" fontId="4" fillId="0" borderId="2" xfId="2" applyNumberFormat="1" applyFont="1" applyFill="1" applyBorder="1" applyAlignment="1">
      <alignment horizontal="center"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168" fontId="2" fillId="0" borderId="2" xfId="2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vertical="center" wrapText="1"/>
    </xf>
    <xf numFmtId="165" fontId="2" fillId="0" borderId="0" xfId="0" applyNumberFormat="1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164" fontId="4" fillId="0" borderId="5" xfId="1" applyNumberFormat="1" applyFont="1" applyFill="1" applyBorder="1" applyAlignment="1">
      <alignment horizontal="center" vertical="center"/>
    </xf>
    <xf numFmtId="168" fontId="2" fillId="0" borderId="5" xfId="2" applyNumberFormat="1" applyFont="1" applyFill="1" applyBorder="1" applyAlignment="1">
      <alignment horizontal="center" vertical="center"/>
    </xf>
    <xf numFmtId="168" fontId="4" fillId="0" borderId="5" xfId="2" applyNumberFormat="1" applyFont="1" applyFill="1" applyBorder="1" applyAlignment="1">
      <alignment horizontal="center" vertical="center"/>
    </xf>
    <xf numFmtId="168" fontId="2" fillId="0" borderId="6" xfId="2" applyNumberFormat="1" applyFont="1" applyFill="1" applyBorder="1" applyAlignment="1">
      <alignment horizontal="center" vertical="center"/>
    </xf>
    <xf numFmtId="164" fontId="4" fillId="2" borderId="8" xfId="1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168" fontId="4" fillId="0" borderId="1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168" fontId="4" fillId="0" borderId="6" xfId="2" applyNumberFormat="1" applyFont="1" applyFill="1" applyBorder="1" applyAlignment="1">
      <alignment horizontal="center" vertical="center"/>
    </xf>
    <xf numFmtId="168" fontId="4" fillId="2" borderId="8" xfId="2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164" fontId="4" fillId="0" borderId="8" xfId="1" applyNumberFormat="1" applyFont="1" applyFill="1" applyBorder="1" applyAlignment="1">
      <alignment horizontal="center" vertical="center"/>
    </xf>
    <xf numFmtId="168" fontId="4" fillId="0" borderId="9" xfId="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170" fontId="7" fillId="3" borderId="0" xfId="0" applyNumberFormat="1" applyFont="1" applyFill="1" applyAlignment="1">
      <alignment horizontal="left" vertical="center" wrapText="1"/>
    </xf>
    <xf numFmtId="0" fontId="8" fillId="3" borderId="0" xfId="0" applyFont="1" applyFill="1" applyBorder="1" applyAlignment="1">
      <alignment wrapText="1"/>
    </xf>
    <xf numFmtId="0" fontId="8" fillId="0" borderId="11" xfId="0" applyFont="1" applyFill="1" applyBorder="1" applyAlignment="1">
      <alignment vertical="center" wrapText="1"/>
    </xf>
    <xf numFmtId="169" fontId="6" fillId="0" borderId="11" xfId="0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vertical="center" wrapText="1"/>
    </xf>
    <xf numFmtId="164" fontId="6" fillId="3" borderId="5" xfId="1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164" fontId="6" fillId="3" borderId="6" xfId="0" applyNumberFormat="1" applyFont="1" applyFill="1" applyBorder="1" applyAlignment="1">
      <alignment horizontal="right" vertical="center"/>
    </xf>
    <xf numFmtId="169" fontId="6" fillId="0" borderId="14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right" vertical="center"/>
    </xf>
    <xf numFmtId="169" fontId="9" fillId="0" borderId="12" xfId="0" applyNumberFormat="1" applyFont="1" applyFill="1" applyBorder="1" applyAlignment="1">
      <alignment horizontal="right" vertical="center"/>
    </xf>
    <xf numFmtId="0" fontId="5" fillId="4" borderId="7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 wrapText="1"/>
    </xf>
    <xf numFmtId="169" fontId="6" fillId="4" borderId="8" xfId="1" applyNumberFormat="1" applyFont="1" applyFill="1" applyBorder="1" applyAlignment="1">
      <alignment horizontal="right" vertical="center"/>
    </xf>
    <xf numFmtId="169" fontId="6" fillId="4" borderId="9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4" fontId="10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</cellXfs>
  <cellStyles count="5">
    <cellStyle name="Обычный" xfId="0" builtinId="0"/>
    <cellStyle name="Финансовый" xfId="2" builtinId="3"/>
    <cellStyle name="Финансовый 2" xfId="1"/>
    <cellStyle name="Финансовый 2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N260"/>
  <sheetViews>
    <sheetView tabSelected="1" view="pageBreakPreview" zoomScale="50" zoomScaleNormal="90" zoomScaleSheetLayoutView="50" workbookViewId="0">
      <pane xSplit="2" ySplit="13" topLeftCell="F84" activePane="bottomRight" state="frozenSplit"/>
      <selection pane="topRight" activeCell="D1" sqref="D1"/>
      <selection pane="bottomLeft" activeCell="A14" sqref="A14"/>
      <selection pane="bottomRight" activeCell="K92" sqref="K92"/>
    </sheetView>
  </sheetViews>
  <sheetFormatPr defaultColWidth="58.25" defaultRowHeight="15.65" x14ac:dyDescent="0.25"/>
  <cols>
    <col min="1" max="1" width="11.25" style="2" customWidth="1"/>
    <col min="2" max="2" width="54.125" style="3" bestFit="1" customWidth="1"/>
    <col min="3" max="3" width="17.875" style="4" customWidth="1"/>
    <col min="4" max="8" width="15.875" style="4" customWidth="1"/>
    <col min="9" max="9" width="15.75" style="4" customWidth="1"/>
    <col min="10" max="10" width="14.75" style="4" customWidth="1"/>
    <col min="11" max="11" width="16" style="8" customWidth="1"/>
    <col min="12" max="12" width="3.875" style="2" customWidth="1"/>
    <col min="13" max="192" width="58.25" style="2"/>
    <col min="193" max="193" width="8" style="2" customWidth="1"/>
    <col min="194" max="194" width="67" style="2" customWidth="1"/>
    <col min="195" max="195" width="13.875" style="2" customWidth="1"/>
    <col min="196" max="198" width="13.875" style="2" bestFit="1" customWidth="1"/>
    <col min="199" max="199" width="12.75" style="2" bestFit="1" customWidth="1"/>
    <col min="200" max="200" width="14.25" style="2" customWidth="1"/>
    <col min="201" max="201" width="15.25" style="2" bestFit="1" customWidth="1"/>
    <col min="202" max="202" width="12.75" style="2" bestFit="1" customWidth="1"/>
    <col min="203" max="203" width="15.375" style="2" bestFit="1" customWidth="1"/>
    <col min="204" max="204" width="17.75" style="2" bestFit="1" customWidth="1"/>
    <col min="205" max="205" width="7.75" style="2" bestFit="1" customWidth="1"/>
    <col min="206" max="206" width="13.25" style="2" customWidth="1"/>
    <col min="207" max="207" width="23.625" style="2" customWidth="1"/>
    <col min="208" max="448" width="58.25" style="2"/>
    <col min="449" max="449" width="8" style="2" customWidth="1"/>
    <col min="450" max="450" width="67" style="2" customWidth="1"/>
    <col min="451" max="451" width="13.875" style="2" customWidth="1"/>
    <col min="452" max="454" width="13.875" style="2" bestFit="1" customWidth="1"/>
    <col min="455" max="455" width="12.75" style="2" bestFit="1" customWidth="1"/>
    <col min="456" max="456" width="14.25" style="2" customWidth="1"/>
    <col min="457" max="457" width="15.25" style="2" bestFit="1" customWidth="1"/>
    <col min="458" max="458" width="12.75" style="2" bestFit="1" customWidth="1"/>
    <col min="459" max="459" width="15.375" style="2" bestFit="1" customWidth="1"/>
    <col min="460" max="460" width="17.75" style="2" bestFit="1" customWidth="1"/>
    <col min="461" max="461" width="7.75" style="2" bestFit="1" customWidth="1"/>
    <col min="462" max="462" width="13.25" style="2" customWidth="1"/>
    <col min="463" max="463" width="23.625" style="2" customWidth="1"/>
    <col min="464" max="704" width="58.25" style="2"/>
    <col min="705" max="705" width="8" style="2" customWidth="1"/>
    <col min="706" max="706" width="67" style="2" customWidth="1"/>
    <col min="707" max="707" width="13.875" style="2" customWidth="1"/>
    <col min="708" max="710" width="13.875" style="2" bestFit="1" customWidth="1"/>
    <col min="711" max="711" width="12.75" style="2" bestFit="1" customWidth="1"/>
    <col min="712" max="712" width="14.25" style="2" customWidth="1"/>
    <col min="713" max="713" width="15.25" style="2" bestFit="1" customWidth="1"/>
    <col min="714" max="714" width="12.75" style="2" bestFit="1" customWidth="1"/>
    <col min="715" max="715" width="15.375" style="2" bestFit="1" customWidth="1"/>
    <col min="716" max="716" width="17.75" style="2" bestFit="1" customWidth="1"/>
    <col min="717" max="717" width="7.75" style="2" bestFit="1" customWidth="1"/>
    <col min="718" max="718" width="13.25" style="2" customWidth="1"/>
    <col min="719" max="719" width="23.625" style="2" customWidth="1"/>
    <col min="720" max="960" width="58.25" style="2"/>
    <col min="961" max="961" width="8" style="2" customWidth="1"/>
    <col min="962" max="962" width="67" style="2" customWidth="1"/>
    <col min="963" max="963" width="13.875" style="2" customWidth="1"/>
    <col min="964" max="966" width="13.875" style="2" bestFit="1" customWidth="1"/>
    <col min="967" max="967" width="12.75" style="2" bestFit="1" customWidth="1"/>
    <col min="968" max="968" width="14.25" style="2" customWidth="1"/>
    <col min="969" max="969" width="15.25" style="2" bestFit="1" customWidth="1"/>
    <col min="970" max="970" width="12.75" style="2" bestFit="1" customWidth="1"/>
    <col min="971" max="971" width="15.375" style="2" bestFit="1" customWidth="1"/>
    <col min="972" max="972" width="17.75" style="2" bestFit="1" customWidth="1"/>
    <col min="973" max="973" width="7.75" style="2" bestFit="1" customWidth="1"/>
    <col min="974" max="974" width="13.25" style="2" customWidth="1"/>
    <col min="975" max="975" width="23.625" style="2" customWidth="1"/>
    <col min="976" max="1216" width="58.25" style="2"/>
    <col min="1217" max="1217" width="8" style="2" customWidth="1"/>
    <col min="1218" max="1218" width="67" style="2" customWidth="1"/>
    <col min="1219" max="1219" width="13.875" style="2" customWidth="1"/>
    <col min="1220" max="1222" width="13.875" style="2" bestFit="1" customWidth="1"/>
    <col min="1223" max="1223" width="12.75" style="2" bestFit="1" customWidth="1"/>
    <col min="1224" max="1224" width="14.25" style="2" customWidth="1"/>
    <col min="1225" max="1225" width="15.25" style="2" bestFit="1" customWidth="1"/>
    <col min="1226" max="1226" width="12.75" style="2" bestFit="1" customWidth="1"/>
    <col min="1227" max="1227" width="15.375" style="2" bestFit="1" customWidth="1"/>
    <col min="1228" max="1228" width="17.75" style="2" bestFit="1" customWidth="1"/>
    <col min="1229" max="1229" width="7.75" style="2" bestFit="1" customWidth="1"/>
    <col min="1230" max="1230" width="13.25" style="2" customWidth="1"/>
    <col min="1231" max="1231" width="23.625" style="2" customWidth="1"/>
    <col min="1232" max="1363" width="58.25" style="2"/>
    <col min="1364" max="1364" width="0" style="2" hidden="1" customWidth="1"/>
    <col min="1365" max="1366" width="58.25" style="2" hidden="1" customWidth="1"/>
    <col min="1367" max="1369" width="11.25" style="2" customWidth="1"/>
    <col min="1370" max="1372" width="11.375" style="2" customWidth="1"/>
    <col min="1373" max="1375" width="12.75" style="2" customWidth="1"/>
    <col min="1376" max="1472" width="58.25" style="2"/>
    <col min="1473" max="1473" width="8" style="2" customWidth="1"/>
    <col min="1474" max="1474" width="67" style="2" customWidth="1"/>
    <col min="1475" max="1475" width="13.875" style="2" customWidth="1"/>
    <col min="1476" max="1478" width="13.875" style="2" bestFit="1" customWidth="1"/>
    <col min="1479" max="1479" width="12.75" style="2" bestFit="1" customWidth="1"/>
    <col min="1480" max="1480" width="14.25" style="2" customWidth="1"/>
    <col min="1481" max="1481" width="15.25" style="2" bestFit="1" customWidth="1"/>
    <col min="1482" max="1482" width="12.75" style="2" bestFit="1" customWidth="1"/>
    <col min="1483" max="1483" width="15.375" style="2" bestFit="1" customWidth="1"/>
    <col min="1484" max="1484" width="17.75" style="2" bestFit="1" customWidth="1"/>
    <col min="1485" max="1485" width="7.75" style="2" bestFit="1" customWidth="1"/>
    <col min="1486" max="1486" width="13.25" style="2" customWidth="1"/>
    <col min="1487" max="1487" width="23.625" style="2" customWidth="1"/>
    <col min="1488" max="1728" width="58.25" style="2"/>
    <col min="1729" max="1729" width="8" style="2" customWidth="1"/>
    <col min="1730" max="1730" width="67" style="2" customWidth="1"/>
    <col min="1731" max="1731" width="13.875" style="2" customWidth="1"/>
    <col min="1732" max="1734" width="13.875" style="2" bestFit="1" customWidth="1"/>
    <col min="1735" max="1735" width="12.75" style="2" bestFit="1" customWidth="1"/>
    <col min="1736" max="1736" width="14.25" style="2" customWidth="1"/>
    <col min="1737" max="1737" width="15.25" style="2" bestFit="1" customWidth="1"/>
    <col min="1738" max="1738" width="12.75" style="2" bestFit="1" customWidth="1"/>
    <col min="1739" max="1739" width="15.375" style="2" bestFit="1" customWidth="1"/>
    <col min="1740" max="1740" width="17.75" style="2" bestFit="1" customWidth="1"/>
    <col min="1741" max="1741" width="7.75" style="2" bestFit="1" customWidth="1"/>
    <col min="1742" max="1742" width="13.25" style="2" customWidth="1"/>
    <col min="1743" max="1743" width="23.625" style="2" customWidth="1"/>
    <col min="1744" max="1984" width="58.25" style="2"/>
    <col min="1985" max="1985" width="8" style="2" customWidth="1"/>
    <col min="1986" max="1986" width="67" style="2" customWidth="1"/>
    <col min="1987" max="1987" width="13.875" style="2" customWidth="1"/>
    <col min="1988" max="1990" width="13.875" style="2" bestFit="1" customWidth="1"/>
    <col min="1991" max="1991" width="12.75" style="2" bestFit="1" customWidth="1"/>
    <col min="1992" max="1992" width="14.25" style="2" customWidth="1"/>
    <col min="1993" max="1993" width="15.25" style="2" bestFit="1" customWidth="1"/>
    <col min="1994" max="1994" width="12.75" style="2" bestFit="1" customWidth="1"/>
    <col min="1995" max="1995" width="15.375" style="2" bestFit="1" customWidth="1"/>
    <col min="1996" max="1996" width="17.75" style="2" bestFit="1" customWidth="1"/>
    <col min="1997" max="1997" width="7.75" style="2" bestFit="1" customWidth="1"/>
    <col min="1998" max="1998" width="13.25" style="2" customWidth="1"/>
    <col min="1999" max="1999" width="23.625" style="2" customWidth="1"/>
    <col min="2000" max="2240" width="58.25" style="2"/>
    <col min="2241" max="2241" width="8" style="2" customWidth="1"/>
    <col min="2242" max="2242" width="67" style="2" customWidth="1"/>
    <col min="2243" max="2243" width="13.875" style="2" customWidth="1"/>
    <col min="2244" max="2246" width="13.875" style="2" bestFit="1" customWidth="1"/>
    <col min="2247" max="2247" width="12.75" style="2" bestFit="1" customWidth="1"/>
    <col min="2248" max="2248" width="14.25" style="2" customWidth="1"/>
    <col min="2249" max="2249" width="15.25" style="2" bestFit="1" customWidth="1"/>
    <col min="2250" max="2250" width="12.75" style="2" bestFit="1" customWidth="1"/>
    <col min="2251" max="2251" width="15.375" style="2" bestFit="1" customWidth="1"/>
    <col min="2252" max="2252" width="17.75" style="2" bestFit="1" customWidth="1"/>
    <col min="2253" max="2253" width="7.75" style="2" bestFit="1" customWidth="1"/>
    <col min="2254" max="2254" width="13.25" style="2" customWidth="1"/>
    <col min="2255" max="2255" width="23.625" style="2" customWidth="1"/>
    <col min="2256" max="2496" width="58.25" style="2"/>
    <col min="2497" max="2497" width="8" style="2" customWidth="1"/>
    <col min="2498" max="2498" width="67" style="2" customWidth="1"/>
    <col min="2499" max="2499" width="13.875" style="2" customWidth="1"/>
    <col min="2500" max="2502" width="13.875" style="2" bestFit="1" customWidth="1"/>
    <col min="2503" max="2503" width="12.75" style="2" bestFit="1" customWidth="1"/>
    <col min="2504" max="2504" width="14.25" style="2" customWidth="1"/>
    <col min="2505" max="2505" width="15.25" style="2" bestFit="1" customWidth="1"/>
    <col min="2506" max="2506" width="12.75" style="2" bestFit="1" customWidth="1"/>
    <col min="2507" max="2507" width="15.375" style="2" bestFit="1" customWidth="1"/>
    <col min="2508" max="2508" width="17.75" style="2" bestFit="1" customWidth="1"/>
    <col min="2509" max="2509" width="7.75" style="2" bestFit="1" customWidth="1"/>
    <col min="2510" max="2510" width="13.25" style="2" customWidth="1"/>
    <col min="2511" max="2511" width="23.625" style="2" customWidth="1"/>
    <col min="2512" max="2752" width="58.25" style="2"/>
    <col min="2753" max="2753" width="8" style="2" customWidth="1"/>
    <col min="2754" max="2754" width="67" style="2" customWidth="1"/>
    <col min="2755" max="2755" width="13.875" style="2" customWidth="1"/>
    <col min="2756" max="2758" width="13.875" style="2" bestFit="1" customWidth="1"/>
    <col min="2759" max="2759" width="12.75" style="2" bestFit="1" customWidth="1"/>
    <col min="2760" max="2760" width="14.25" style="2" customWidth="1"/>
    <col min="2761" max="2761" width="15.25" style="2" bestFit="1" customWidth="1"/>
    <col min="2762" max="2762" width="12.75" style="2" bestFit="1" customWidth="1"/>
    <col min="2763" max="2763" width="15.375" style="2" bestFit="1" customWidth="1"/>
    <col min="2764" max="2764" width="17.75" style="2" bestFit="1" customWidth="1"/>
    <col min="2765" max="2765" width="7.75" style="2" bestFit="1" customWidth="1"/>
    <col min="2766" max="2766" width="13.25" style="2" customWidth="1"/>
    <col min="2767" max="2767" width="23.625" style="2" customWidth="1"/>
    <col min="2768" max="3008" width="58.25" style="2"/>
    <col min="3009" max="3009" width="8" style="2" customWidth="1"/>
    <col min="3010" max="3010" width="67" style="2" customWidth="1"/>
    <col min="3011" max="3011" width="13.875" style="2" customWidth="1"/>
    <col min="3012" max="3014" width="13.875" style="2" bestFit="1" customWidth="1"/>
    <col min="3015" max="3015" width="12.75" style="2" bestFit="1" customWidth="1"/>
    <col min="3016" max="3016" width="14.25" style="2" customWidth="1"/>
    <col min="3017" max="3017" width="15.25" style="2" bestFit="1" customWidth="1"/>
    <col min="3018" max="3018" width="12.75" style="2" bestFit="1" customWidth="1"/>
    <col min="3019" max="3019" width="15.375" style="2" bestFit="1" customWidth="1"/>
    <col min="3020" max="3020" width="17.75" style="2" bestFit="1" customWidth="1"/>
    <col min="3021" max="3021" width="7.75" style="2" bestFit="1" customWidth="1"/>
    <col min="3022" max="3022" width="13.25" style="2" customWidth="1"/>
    <col min="3023" max="3023" width="23.625" style="2" customWidth="1"/>
    <col min="3024" max="3264" width="58.25" style="2"/>
    <col min="3265" max="3265" width="8" style="2" customWidth="1"/>
    <col min="3266" max="3266" width="67" style="2" customWidth="1"/>
    <col min="3267" max="3267" width="13.875" style="2" customWidth="1"/>
    <col min="3268" max="3270" width="13.875" style="2" bestFit="1" customWidth="1"/>
    <col min="3271" max="3271" width="12.75" style="2" bestFit="1" customWidth="1"/>
    <col min="3272" max="3272" width="14.25" style="2" customWidth="1"/>
    <col min="3273" max="3273" width="15.25" style="2" bestFit="1" customWidth="1"/>
    <col min="3274" max="3274" width="12.75" style="2" bestFit="1" customWidth="1"/>
    <col min="3275" max="3275" width="15.375" style="2" bestFit="1" customWidth="1"/>
    <col min="3276" max="3276" width="17.75" style="2" bestFit="1" customWidth="1"/>
    <col min="3277" max="3277" width="7.75" style="2" bestFit="1" customWidth="1"/>
    <col min="3278" max="3278" width="13.25" style="2" customWidth="1"/>
    <col min="3279" max="3279" width="23.625" style="2" customWidth="1"/>
    <col min="3280" max="3520" width="58.25" style="2"/>
    <col min="3521" max="3521" width="8" style="2" customWidth="1"/>
    <col min="3522" max="3522" width="67" style="2" customWidth="1"/>
    <col min="3523" max="3523" width="13.875" style="2" customWidth="1"/>
    <col min="3524" max="3526" width="13.875" style="2" bestFit="1" customWidth="1"/>
    <col min="3527" max="3527" width="12.75" style="2" bestFit="1" customWidth="1"/>
    <col min="3528" max="3528" width="14.25" style="2" customWidth="1"/>
    <col min="3529" max="3529" width="15.25" style="2" bestFit="1" customWidth="1"/>
    <col min="3530" max="3530" width="12.75" style="2" bestFit="1" customWidth="1"/>
    <col min="3531" max="3531" width="15.375" style="2" bestFit="1" customWidth="1"/>
    <col min="3532" max="3532" width="17.75" style="2" bestFit="1" customWidth="1"/>
    <col min="3533" max="3533" width="7.75" style="2" bestFit="1" customWidth="1"/>
    <col min="3534" max="3534" width="13.25" style="2" customWidth="1"/>
    <col min="3535" max="3535" width="23.625" style="2" customWidth="1"/>
    <col min="3536" max="3776" width="58.25" style="2"/>
    <col min="3777" max="3777" width="8" style="2" customWidth="1"/>
    <col min="3778" max="3778" width="67" style="2" customWidth="1"/>
    <col min="3779" max="3779" width="13.875" style="2" customWidth="1"/>
    <col min="3780" max="3782" width="13.875" style="2" bestFit="1" customWidth="1"/>
    <col min="3783" max="3783" width="12.75" style="2" bestFit="1" customWidth="1"/>
    <col min="3784" max="3784" width="14.25" style="2" customWidth="1"/>
    <col min="3785" max="3785" width="15.25" style="2" bestFit="1" customWidth="1"/>
    <col min="3786" max="3786" width="12.75" style="2" bestFit="1" customWidth="1"/>
    <col min="3787" max="3787" width="15.375" style="2" bestFit="1" customWidth="1"/>
    <col min="3788" max="3788" width="17.75" style="2" bestFit="1" customWidth="1"/>
    <col min="3789" max="3789" width="7.75" style="2" bestFit="1" customWidth="1"/>
    <col min="3790" max="3790" width="13.25" style="2" customWidth="1"/>
    <col min="3791" max="3791" width="23.625" style="2" customWidth="1"/>
    <col min="3792" max="4032" width="58.25" style="2"/>
    <col min="4033" max="4033" width="8" style="2" customWidth="1"/>
    <col min="4034" max="4034" width="67" style="2" customWidth="1"/>
    <col min="4035" max="4035" width="13.875" style="2" customWidth="1"/>
    <col min="4036" max="4038" width="13.875" style="2" bestFit="1" customWidth="1"/>
    <col min="4039" max="4039" width="12.75" style="2" bestFit="1" customWidth="1"/>
    <col min="4040" max="4040" width="14.25" style="2" customWidth="1"/>
    <col min="4041" max="4041" width="15.25" style="2" bestFit="1" customWidth="1"/>
    <col min="4042" max="4042" width="12.75" style="2" bestFit="1" customWidth="1"/>
    <col min="4043" max="4043" width="15.375" style="2" bestFit="1" customWidth="1"/>
    <col min="4044" max="4044" width="17.75" style="2" bestFit="1" customWidth="1"/>
    <col min="4045" max="4045" width="7.75" style="2" bestFit="1" customWidth="1"/>
    <col min="4046" max="4046" width="13.25" style="2" customWidth="1"/>
    <col min="4047" max="4047" width="23.625" style="2" customWidth="1"/>
    <col min="4048" max="4288" width="58.25" style="2"/>
    <col min="4289" max="4289" width="8" style="2" customWidth="1"/>
    <col min="4290" max="4290" width="67" style="2" customWidth="1"/>
    <col min="4291" max="4291" width="13.875" style="2" customWidth="1"/>
    <col min="4292" max="4294" width="13.875" style="2" bestFit="1" customWidth="1"/>
    <col min="4295" max="4295" width="12.75" style="2" bestFit="1" customWidth="1"/>
    <col min="4296" max="4296" width="14.25" style="2" customWidth="1"/>
    <col min="4297" max="4297" width="15.25" style="2" bestFit="1" customWidth="1"/>
    <col min="4298" max="4298" width="12.75" style="2" bestFit="1" customWidth="1"/>
    <col min="4299" max="4299" width="15.375" style="2" bestFit="1" customWidth="1"/>
    <col min="4300" max="4300" width="17.75" style="2" bestFit="1" customWidth="1"/>
    <col min="4301" max="4301" width="7.75" style="2" bestFit="1" customWidth="1"/>
    <col min="4302" max="4302" width="13.25" style="2" customWidth="1"/>
    <col min="4303" max="4303" width="23.625" style="2" customWidth="1"/>
    <col min="4304" max="4544" width="58.25" style="2"/>
    <col min="4545" max="4545" width="8" style="2" customWidth="1"/>
    <col min="4546" max="4546" width="67" style="2" customWidth="1"/>
    <col min="4547" max="4547" width="13.875" style="2" customWidth="1"/>
    <col min="4548" max="4550" width="13.875" style="2" bestFit="1" customWidth="1"/>
    <col min="4551" max="4551" width="12.75" style="2" bestFit="1" customWidth="1"/>
    <col min="4552" max="4552" width="14.25" style="2" customWidth="1"/>
    <col min="4553" max="4553" width="15.25" style="2" bestFit="1" customWidth="1"/>
    <col min="4554" max="4554" width="12.75" style="2" bestFit="1" customWidth="1"/>
    <col min="4555" max="4555" width="15.375" style="2" bestFit="1" customWidth="1"/>
    <col min="4556" max="4556" width="17.75" style="2" bestFit="1" customWidth="1"/>
    <col min="4557" max="4557" width="7.75" style="2" bestFit="1" customWidth="1"/>
    <col min="4558" max="4558" width="13.25" style="2" customWidth="1"/>
    <col min="4559" max="4559" width="23.625" style="2" customWidth="1"/>
    <col min="4560" max="4800" width="58.25" style="2"/>
    <col min="4801" max="4801" width="8" style="2" customWidth="1"/>
    <col min="4802" max="4802" width="67" style="2" customWidth="1"/>
    <col min="4803" max="4803" width="13.875" style="2" customWidth="1"/>
    <col min="4804" max="4806" width="13.875" style="2" bestFit="1" customWidth="1"/>
    <col min="4807" max="4807" width="12.75" style="2" bestFit="1" customWidth="1"/>
    <col min="4808" max="4808" width="14.25" style="2" customWidth="1"/>
    <col min="4809" max="4809" width="15.25" style="2" bestFit="1" customWidth="1"/>
    <col min="4810" max="4810" width="12.75" style="2" bestFit="1" customWidth="1"/>
    <col min="4811" max="4811" width="15.375" style="2" bestFit="1" customWidth="1"/>
    <col min="4812" max="4812" width="17.75" style="2" bestFit="1" customWidth="1"/>
    <col min="4813" max="4813" width="7.75" style="2" bestFit="1" customWidth="1"/>
    <col min="4814" max="4814" width="13.25" style="2" customWidth="1"/>
    <col min="4815" max="4815" width="23.625" style="2" customWidth="1"/>
    <col min="4816" max="5056" width="58.25" style="2"/>
    <col min="5057" max="5057" width="8" style="2" customWidth="1"/>
    <col min="5058" max="5058" width="67" style="2" customWidth="1"/>
    <col min="5059" max="5059" width="13.875" style="2" customWidth="1"/>
    <col min="5060" max="5062" width="13.875" style="2" bestFit="1" customWidth="1"/>
    <col min="5063" max="5063" width="12.75" style="2" bestFit="1" customWidth="1"/>
    <col min="5064" max="5064" width="14.25" style="2" customWidth="1"/>
    <col min="5065" max="5065" width="15.25" style="2" bestFit="1" customWidth="1"/>
    <col min="5066" max="5066" width="12.75" style="2" bestFit="1" customWidth="1"/>
    <col min="5067" max="5067" width="15.375" style="2" bestFit="1" customWidth="1"/>
    <col min="5068" max="5068" width="17.75" style="2" bestFit="1" customWidth="1"/>
    <col min="5069" max="5069" width="7.75" style="2" bestFit="1" customWidth="1"/>
    <col min="5070" max="5070" width="13.25" style="2" customWidth="1"/>
    <col min="5071" max="5071" width="23.625" style="2" customWidth="1"/>
    <col min="5072" max="5312" width="58.25" style="2"/>
    <col min="5313" max="5313" width="8" style="2" customWidth="1"/>
    <col min="5314" max="5314" width="67" style="2" customWidth="1"/>
    <col min="5315" max="5315" width="13.875" style="2" customWidth="1"/>
    <col min="5316" max="5318" width="13.875" style="2" bestFit="1" customWidth="1"/>
    <col min="5319" max="5319" width="12.75" style="2" bestFit="1" customWidth="1"/>
    <col min="5320" max="5320" width="14.25" style="2" customWidth="1"/>
    <col min="5321" max="5321" width="15.25" style="2" bestFit="1" customWidth="1"/>
    <col min="5322" max="5322" width="12.75" style="2" bestFit="1" customWidth="1"/>
    <col min="5323" max="5323" width="15.375" style="2" bestFit="1" customWidth="1"/>
    <col min="5324" max="5324" width="17.75" style="2" bestFit="1" customWidth="1"/>
    <col min="5325" max="5325" width="7.75" style="2" bestFit="1" customWidth="1"/>
    <col min="5326" max="5326" width="13.25" style="2" customWidth="1"/>
    <col min="5327" max="5327" width="23.625" style="2" customWidth="1"/>
    <col min="5328" max="5568" width="58.25" style="2"/>
    <col min="5569" max="5569" width="8" style="2" customWidth="1"/>
    <col min="5570" max="5570" width="67" style="2" customWidth="1"/>
    <col min="5571" max="5571" width="13.875" style="2" customWidth="1"/>
    <col min="5572" max="5574" width="13.875" style="2" bestFit="1" customWidth="1"/>
    <col min="5575" max="5575" width="12.75" style="2" bestFit="1" customWidth="1"/>
    <col min="5576" max="5576" width="14.25" style="2" customWidth="1"/>
    <col min="5577" max="5577" width="15.25" style="2" bestFit="1" customWidth="1"/>
    <col min="5578" max="5578" width="12.75" style="2" bestFit="1" customWidth="1"/>
    <col min="5579" max="5579" width="15.375" style="2" bestFit="1" customWidth="1"/>
    <col min="5580" max="5580" width="17.75" style="2" bestFit="1" customWidth="1"/>
    <col min="5581" max="5581" width="7.75" style="2" bestFit="1" customWidth="1"/>
    <col min="5582" max="5582" width="13.25" style="2" customWidth="1"/>
    <col min="5583" max="5583" width="23.625" style="2" customWidth="1"/>
    <col min="5584" max="5824" width="58.25" style="2"/>
    <col min="5825" max="5825" width="8" style="2" customWidth="1"/>
    <col min="5826" max="5826" width="67" style="2" customWidth="1"/>
    <col min="5827" max="5827" width="13.875" style="2" customWidth="1"/>
    <col min="5828" max="5830" width="13.875" style="2" bestFit="1" customWidth="1"/>
    <col min="5831" max="5831" width="12.75" style="2" bestFit="1" customWidth="1"/>
    <col min="5832" max="5832" width="14.25" style="2" customWidth="1"/>
    <col min="5833" max="5833" width="15.25" style="2" bestFit="1" customWidth="1"/>
    <col min="5834" max="5834" width="12.75" style="2" bestFit="1" customWidth="1"/>
    <col min="5835" max="5835" width="15.375" style="2" bestFit="1" customWidth="1"/>
    <col min="5836" max="5836" width="17.75" style="2" bestFit="1" customWidth="1"/>
    <col min="5837" max="5837" width="7.75" style="2" bestFit="1" customWidth="1"/>
    <col min="5838" max="5838" width="13.25" style="2" customWidth="1"/>
    <col min="5839" max="5839" width="23.625" style="2" customWidth="1"/>
    <col min="5840" max="6080" width="58.25" style="2"/>
    <col min="6081" max="6081" width="8" style="2" customWidth="1"/>
    <col min="6082" max="6082" width="67" style="2" customWidth="1"/>
    <col min="6083" max="6083" width="13.875" style="2" customWidth="1"/>
    <col min="6084" max="6086" width="13.875" style="2" bestFit="1" customWidth="1"/>
    <col min="6087" max="6087" width="12.75" style="2" bestFit="1" customWidth="1"/>
    <col min="6088" max="6088" width="14.25" style="2" customWidth="1"/>
    <col min="6089" max="6089" width="15.25" style="2" bestFit="1" customWidth="1"/>
    <col min="6090" max="6090" width="12.75" style="2" bestFit="1" customWidth="1"/>
    <col min="6091" max="6091" width="15.375" style="2" bestFit="1" customWidth="1"/>
    <col min="6092" max="6092" width="17.75" style="2" bestFit="1" customWidth="1"/>
    <col min="6093" max="6093" width="7.75" style="2" bestFit="1" customWidth="1"/>
    <col min="6094" max="6094" width="13.25" style="2" customWidth="1"/>
    <col min="6095" max="6095" width="23.625" style="2" customWidth="1"/>
    <col min="6096" max="6336" width="58.25" style="2"/>
    <col min="6337" max="6337" width="8" style="2" customWidth="1"/>
    <col min="6338" max="6338" width="67" style="2" customWidth="1"/>
    <col min="6339" max="6339" width="13.875" style="2" customWidth="1"/>
    <col min="6340" max="6342" width="13.875" style="2" bestFit="1" customWidth="1"/>
    <col min="6343" max="6343" width="12.75" style="2" bestFit="1" customWidth="1"/>
    <col min="6344" max="6344" width="14.25" style="2" customWidth="1"/>
    <col min="6345" max="6345" width="15.25" style="2" bestFit="1" customWidth="1"/>
    <col min="6346" max="6346" width="12.75" style="2" bestFit="1" customWidth="1"/>
    <col min="6347" max="6347" width="15.375" style="2" bestFit="1" customWidth="1"/>
    <col min="6348" max="6348" width="17.75" style="2" bestFit="1" customWidth="1"/>
    <col min="6349" max="6349" width="7.75" style="2" bestFit="1" customWidth="1"/>
    <col min="6350" max="6350" width="13.25" style="2" customWidth="1"/>
    <col min="6351" max="6351" width="23.625" style="2" customWidth="1"/>
    <col min="6352" max="6592" width="58.25" style="2"/>
    <col min="6593" max="6593" width="8" style="2" customWidth="1"/>
    <col min="6594" max="6594" width="67" style="2" customWidth="1"/>
    <col min="6595" max="6595" width="13.875" style="2" customWidth="1"/>
    <col min="6596" max="6598" width="13.875" style="2" bestFit="1" customWidth="1"/>
    <col min="6599" max="6599" width="12.75" style="2" bestFit="1" customWidth="1"/>
    <col min="6600" max="6600" width="14.25" style="2" customWidth="1"/>
    <col min="6601" max="6601" width="15.25" style="2" bestFit="1" customWidth="1"/>
    <col min="6602" max="6602" width="12.75" style="2" bestFit="1" customWidth="1"/>
    <col min="6603" max="6603" width="15.375" style="2" bestFit="1" customWidth="1"/>
    <col min="6604" max="6604" width="17.75" style="2" bestFit="1" customWidth="1"/>
    <col min="6605" max="6605" width="7.75" style="2" bestFit="1" customWidth="1"/>
    <col min="6606" max="6606" width="13.25" style="2" customWidth="1"/>
    <col min="6607" max="6607" width="23.625" style="2" customWidth="1"/>
    <col min="6608" max="6848" width="58.25" style="2"/>
    <col min="6849" max="6849" width="8" style="2" customWidth="1"/>
    <col min="6850" max="6850" width="67" style="2" customWidth="1"/>
    <col min="6851" max="6851" width="13.875" style="2" customWidth="1"/>
    <col min="6852" max="6854" width="13.875" style="2" bestFit="1" customWidth="1"/>
    <col min="6855" max="6855" width="12.75" style="2" bestFit="1" customWidth="1"/>
    <col min="6856" max="6856" width="14.25" style="2" customWidth="1"/>
    <col min="6857" max="6857" width="15.25" style="2" bestFit="1" customWidth="1"/>
    <col min="6858" max="6858" width="12.75" style="2" bestFit="1" customWidth="1"/>
    <col min="6859" max="6859" width="15.375" style="2" bestFit="1" customWidth="1"/>
    <col min="6860" max="6860" width="17.75" style="2" bestFit="1" customWidth="1"/>
    <col min="6861" max="6861" width="7.75" style="2" bestFit="1" customWidth="1"/>
    <col min="6862" max="6862" width="13.25" style="2" customWidth="1"/>
    <col min="6863" max="6863" width="23.625" style="2" customWidth="1"/>
    <col min="6864" max="7104" width="58.25" style="2"/>
    <col min="7105" max="7105" width="8" style="2" customWidth="1"/>
    <col min="7106" max="7106" width="67" style="2" customWidth="1"/>
    <col min="7107" max="7107" width="13.875" style="2" customWidth="1"/>
    <col min="7108" max="7110" width="13.875" style="2" bestFit="1" customWidth="1"/>
    <col min="7111" max="7111" width="12.75" style="2" bestFit="1" customWidth="1"/>
    <col min="7112" max="7112" width="14.25" style="2" customWidth="1"/>
    <col min="7113" max="7113" width="15.25" style="2" bestFit="1" customWidth="1"/>
    <col min="7114" max="7114" width="12.75" style="2" bestFit="1" customWidth="1"/>
    <col min="7115" max="7115" width="15.375" style="2" bestFit="1" customWidth="1"/>
    <col min="7116" max="7116" width="17.75" style="2" bestFit="1" customWidth="1"/>
    <col min="7117" max="7117" width="7.75" style="2" bestFit="1" customWidth="1"/>
    <col min="7118" max="7118" width="13.25" style="2" customWidth="1"/>
    <col min="7119" max="7119" width="23.625" style="2" customWidth="1"/>
    <col min="7120" max="7360" width="58.25" style="2"/>
    <col min="7361" max="7361" width="8" style="2" customWidth="1"/>
    <col min="7362" max="7362" width="67" style="2" customWidth="1"/>
    <col min="7363" max="7363" width="13.875" style="2" customWidth="1"/>
    <col min="7364" max="7366" width="13.875" style="2" bestFit="1" customWidth="1"/>
    <col min="7367" max="7367" width="12.75" style="2" bestFit="1" customWidth="1"/>
    <col min="7368" max="7368" width="14.25" style="2" customWidth="1"/>
    <col min="7369" max="7369" width="15.25" style="2" bestFit="1" customWidth="1"/>
    <col min="7370" max="7370" width="12.75" style="2" bestFit="1" customWidth="1"/>
    <col min="7371" max="7371" width="15.375" style="2" bestFit="1" customWidth="1"/>
    <col min="7372" max="7372" width="17.75" style="2" bestFit="1" customWidth="1"/>
    <col min="7373" max="7373" width="7.75" style="2" bestFit="1" customWidth="1"/>
    <col min="7374" max="7374" width="13.25" style="2" customWidth="1"/>
    <col min="7375" max="7375" width="23.625" style="2" customWidth="1"/>
    <col min="7376" max="7616" width="58.25" style="2"/>
    <col min="7617" max="7617" width="8" style="2" customWidth="1"/>
    <col min="7618" max="7618" width="67" style="2" customWidth="1"/>
    <col min="7619" max="7619" width="13.875" style="2" customWidth="1"/>
    <col min="7620" max="7622" width="13.875" style="2" bestFit="1" customWidth="1"/>
    <col min="7623" max="7623" width="12.75" style="2" bestFit="1" customWidth="1"/>
    <col min="7624" max="7624" width="14.25" style="2" customWidth="1"/>
    <col min="7625" max="7625" width="15.25" style="2" bestFit="1" customWidth="1"/>
    <col min="7626" max="7626" width="12.75" style="2" bestFit="1" customWidth="1"/>
    <col min="7627" max="7627" width="15.375" style="2" bestFit="1" customWidth="1"/>
    <col min="7628" max="7628" width="17.75" style="2" bestFit="1" customWidth="1"/>
    <col min="7629" max="7629" width="7.75" style="2" bestFit="1" customWidth="1"/>
    <col min="7630" max="7630" width="13.25" style="2" customWidth="1"/>
    <col min="7631" max="7631" width="23.625" style="2" customWidth="1"/>
    <col min="7632" max="7872" width="58.25" style="2"/>
    <col min="7873" max="7873" width="8" style="2" customWidth="1"/>
    <col min="7874" max="7874" width="67" style="2" customWidth="1"/>
    <col min="7875" max="7875" width="13.875" style="2" customWidth="1"/>
    <col min="7876" max="7878" width="13.875" style="2" bestFit="1" customWidth="1"/>
    <col min="7879" max="7879" width="12.75" style="2" bestFit="1" customWidth="1"/>
    <col min="7880" max="7880" width="14.25" style="2" customWidth="1"/>
    <col min="7881" max="7881" width="15.25" style="2" bestFit="1" customWidth="1"/>
    <col min="7882" max="7882" width="12.75" style="2" bestFit="1" customWidth="1"/>
    <col min="7883" max="7883" width="15.375" style="2" bestFit="1" customWidth="1"/>
    <col min="7884" max="7884" width="17.75" style="2" bestFit="1" customWidth="1"/>
    <col min="7885" max="7885" width="7.75" style="2" bestFit="1" customWidth="1"/>
    <col min="7886" max="7886" width="13.25" style="2" customWidth="1"/>
    <col min="7887" max="7887" width="23.625" style="2" customWidth="1"/>
    <col min="7888" max="8128" width="58.25" style="2"/>
    <col min="8129" max="8129" width="8" style="2" customWidth="1"/>
    <col min="8130" max="8130" width="67" style="2" customWidth="1"/>
    <col min="8131" max="8131" width="13.875" style="2" customWidth="1"/>
    <col min="8132" max="8134" width="13.875" style="2" bestFit="1" customWidth="1"/>
    <col min="8135" max="8135" width="12.75" style="2" bestFit="1" customWidth="1"/>
    <col min="8136" max="8136" width="14.25" style="2" customWidth="1"/>
    <col min="8137" max="8137" width="15.25" style="2" bestFit="1" customWidth="1"/>
    <col min="8138" max="8138" width="12.75" style="2" bestFit="1" customWidth="1"/>
    <col min="8139" max="8139" width="15.375" style="2" bestFit="1" customWidth="1"/>
    <col min="8140" max="8140" width="17.75" style="2" bestFit="1" customWidth="1"/>
    <col min="8141" max="8141" width="7.75" style="2" bestFit="1" customWidth="1"/>
    <col min="8142" max="8142" width="13.25" style="2" customWidth="1"/>
    <col min="8143" max="8143" width="23.625" style="2" customWidth="1"/>
    <col min="8144" max="8384" width="58.25" style="2"/>
    <col min="8385" max="8385" width="8" style="2" customWidth="1"/>
    <col min="8386" max="8386" width="67" style="2" customWidth="1"/>
    <col min="8387" max="8387" width="13.875" style="2" customWidth="1"/>
    <col min="8388" max="8390" width="13.875" style="2" bestFit="1" customWidth="1"/>
    <col min="8391" max="8391" width="12.75" style="2" bestFit="1" customWidth="1"/>
    <col min="8392" max="8392" width="14.25" style="2" customWidth="1"/>
    <col min="8393" max="8393" width="15.25" style="2" bestFit="1" customWidth="1"/>
    <col min="8394" max="8394" width="12.75" style="2" bestFit="1" customWidth="1"/>
    <col min="8395" max="8395" width="15.375" style="2" bestFit="1" customWidth="1"/>
    <col min="8396" max="8396" width="17.75" style="2" bestFit="1" customWidth="1"/>
    <col min="8397" max="8397" width="7.75" style="2" bestFit="1" customWidth="1"/>
    <col min="8398" max="8398" width="13.25" style="2" customWidth="1"/>
    <col min="8399" max="8399" width="23.625" style="2" customWidth="1"/>
    <col min="8400" max="8640" width="58.25" style="2"/>
    <col min="8641" max="8641" width="8" style="2" customWidth="1"/>
    <col min="8642" max="8642" width="67" style="2" customWidth="1"/>
    <col min="8643" max="8643" width="13.875" style="2" customWidth="1"/>
    <col min="8644" max="8646" width="13.875" style="2" bestFit="1" customWidth="1"/>
    <col min="8647" max="8647" width="12.75" style="2" bestFit="1" customWidth="1"/>
    <col min="8648" max="8648" width="14.25" style="2" customWidth="1"/>
    <col min="8649" max="8649" width="15.25" style="2" bestFit="1" customWidth="1"/>
    <col min="8650" max="8650" width="12.75" style="2" bestFit="1" customWidth="1"/>
    <col min="8651" max="8651" width="15.375" style="2" bestFit="1" customWidth="1"/>
    <col min="8652" max="8652" width="17.75" style="2" bestFit="1" customWidth="1"/>
    <col min="8653" max="8653" width="7.75" style="2" bestFit="1" customWidth="1"/>
    <col min="8654" max="8654" width="13.25" style="2" customWidth="1"/>
    <col min="8655" max="8655" width="23.625" style="2" customWidth="1"/>
    <col min="8656" max="8896" width="58.25" style="2"/>
    <col min="8897" max="8897" width="8" style="2" customWidth="1"/>
    <col min="8898" max="8898" width="67" style="2" customWidth="1"/>
    <col min="8899" max="8899" width="13.875" style="2" customWidth="1"/>
    <col min="8900" max="8902" width="13.875" style="2" bestFit="1" customWidth="1"/>
    <col min="8903" max="8903" width="12.75" style="2" bestFit="1" customWidth="1"/>
    <col min="8904" max="8904" width="14.25" style="2" customWidth="1"/>
    <col min="8905" max="8905" width="15.25" style="2" bestFit="1" customWidth="1"/>
    <col min="8906" max="8906" width="12.75" style="2" bestFit="1" customWidth="1"/>
    <col min="8907" max="8907" width="15.375" style="2" bestFit="1" customWidth="1"/>
    <col min="8908" max="8908" width="17.75" style="2" bestFit="1" customWidth="1"/>
    <col min="8909" max="8909" width="7.75" style="2" bestFit="1" customWidth="1"/>
    <col min="8910" max="8910" width="13.25" style="2" customWidth="1"/>
    <col min="8911" max="8911" width="23.625" style="2" customWidth="1"/>
    <col min="8912" max="9152" width="58.25" style="2"/>
    <col min="9153" max="9153" width="8" style="2" customWidth="1"/>
    <col min="9154" max="9154" width="67" style="2" customWidth="1"/>
    <col min="9155" max="9155" width="13.875" style="2" customWidth="1"/>
    <col min="9156" max="9158" width="13.875" style="2" bestFit="1" customWidth="1"/>
    <col min="9159" max="9159" width="12.75" style="2" bestFit="1" customWidth="1"/>
    <col min="9160" max="9160" width="14.25" style="2" customWidth="1"/>
    <col min="9161" max="9161" width="15.25" style="2" bestFit="1" customWidth="1"/>
    <col min="9162" max="9162" width="12.75" style="2" bestFit="1" customWidth="1"/>
    <col min="9163" max="9163" width="15.375" style="2" bestFit="1" customWidth="1"/>
    <col min="9164" max="9164" width="17.75" style="2" bestFit="1" customWidth="1"/>
    <col min="9165" max="9165" width="7.75" style="2" bestFit="1" customWidth="1"/>
    <col min="9166" max="9166" width="13.25" style="2" customWidth="1"/>
    <col min="9167" max="9167" width="23.625" style="2" customWidth="1"/>
    <col min="9168" max="9408" width="58.25" style="2"/>
    <col min="9409" max="9409" width="8" style="2" customWidth="1"/>
    <col min="9410" max="9410" width="67" style="2" customWidth="1"/>
    <col min="9411" max="9411" width="13.875" style="2" customWidth="1"/>
    <col min="9412" max="9414" width="13.875" style="2" bestFit="1" customWidth="1"/>
    <col min="9415" max="9415" width="12.75" style="2" bestFit="1" customWidth="1"/>
    <col min="9416" max="9416" width="14.25" style="2" customWidth="1"/>
    <col min="9417" max="9417" width="15.25" style="2" bestFit="1" customWidth="1"/>
    <col min="9418" max="9418" width="12.75" style="2" bestFit="1" customWidth="1"/>
    <col min="9419" max="9419" width="15.375" style="2" bestFit="1" customWidth="1"/>
    <col min="9420" max="9420" width="17.75" style="2" bestFit="1" customWidth="1"/>
    <col min="9421" max="9421" width="7.75" style="2" bestFit="1" customWidth="1"/>
    <col min="9422" max="9422" width="13.25" style="2" customWidth="1"/>
    <col min="9423" max="9423" width="23.625" style="2" customWidth="1"/>
    <col min="9424" max="9664" width="58.25" style="2"/>
    <col min="9665" max="9665" width="8" style="2" customWidth="1"/>
    <col min="9666" max="9666" width="67" style="2" customWidth="1"/>
    <col min="9667" max="9667" width="13.875" style="2" customWidth="1"/>
    <col min="9668" max="9670" width="13.875" style="2" bestFit="1" customWidth="1"/>
    <col min="9671" max="9671" width="12.75" style="2" bestFit="1" customWidth="1"/>
    <col min="9672" max="9672" width="14.25" style="2" customWidth="1"/>
    <col min="9673" max="9673" width="15.25" style="2" bestFit="1" customWidth="1"/>
    <col min="9674" max="9674" width="12.75" style="2" bestFit="1" customWidth="1"/>
    <col min="9675" max="9675" width="15.375" style="2" bestFit="1" customWidth="1"/>
    <col min="9676" max="9676" width="17.75" style="2" bestFit="1" customWidth="1"/>
    <col min="9677" max="9677" width="7.75" style="2" bestFit="1" customWidth="1"/>
    <col min="9678" max="9678" width="13.25" style="2" customWidth="1"/>
    <col min="9679" max="9679" width="23.625" style="2" customWidth="1"/>
    <col min="9680" max="9920" width="58.25" style="2"/>
    <col min="9921" max="9921" width="8" style="2" customWidth="1"/>
    <col min="9922" max="9922" width="67" style="2" customWidth="1"/>
    <col min="9923" max="9923" width="13.875" style="2" customWidth="1"/>
    <col min="9924" max="9926" width="13.875" style="2" bestFit="1" customWidth="1"/>
    <col min="9927" max="9927" width="12.75" style="2" bestFit="1" customWidth="1"/>
    <col min="9928" max="9928" width="14.25" style="2" customWidth="1"/>
    <col min="9929" max="9929" width="15.25" style="2" bestFit="1" customWidth="1"/>
    <col min="9930" max="9930" width="12.75" style="2" bestFit="1" customWidth="1"/>
    <col min="9931" max="9931" width="15.375" style="2" bestFit="1" customWidth="1"/>
    <col min="9932" max="9932" width="17.75" style="2" bestFit="1" customWidth="1"/>
    <col min="9933" max="9933" width="7.75" style="2" bestFit="1" customWidth="1"/>
    <col min="9934" max="9934" width="13.25" style="2" customWidth="1"/>
    <col min="9935" max="9935" width="23.625" style="2" customWidth="1"/>
    <col min="9936" max="10176" width="58.25" style="2"/>
    <col min="10177" max="10177" width="8" style="2" customWidth="1"/>
    <col min="10178" max="10178" width="67" style="2" customWidth="1"/>
    <col min="10179" max="10179" width="13.875" style="2" customWidth="1"/>
    <col min="10180" max="10182" width="13.875" style="2" bestFit="1" customWidth="1"/>
    <col min="10183" max="10183" width="12.75" style="2" bestFit="1" customWidth="1"/>
    <col min="10184" max="10184" width="14.25" style="2" customWidth="1"/>
    <col min="10185" max="10185" width="15.25" style="2" bestFit="1" customWidth="1"/>
    <col min="10186" max="10186" width="12.75" style="2" bestFit="1" customWidth="1"/>
    <col min="10187" max="10187" width="15.375" style="2" bestFit="1" customWidth="1"/>
    <col min="10188" max="10188" width="17.75" style="2" bestFit="1" customWidth="1"/>
    <col min="10189" max="10189" width="7.75" style="2" bestFit="1" customWidth="1"/>
    <col min="10190" max="10190" width="13.25" style="2" customWidth="1"/>
    <col min="10191" max="10191" width="23.625" style="2" customWidth="1"/>
    <col min="10192" max="10432" width="58.25" style="2"/>
    <col min="10433" max="10433" width="8" style="2" customWidth="1"/>
    <col min="10434" max="10434" width="67" style="2" customWidth="1"/>
    <col min="10435" max="10435" width="13.875" style="2" customWidth="1"/>
    <col min="10436" max="10438" width="13.875" style="2" bestFit="1" customWidth="1"/>
    <col min="10439" max="10439" width="12.75" style="2" bestFit="1" customWidth="1"/>
    <col min="10440" max="10440" width="14.25" style="2" customWidth="1"/>
    <col min="10441" max="10441" width="15.25" style="2" bestFit="1" customWidth="1"/>
    <col min="10442" max="10442" width="12.75" style="2" bestFit="1" customWidth="1"/>
    <col min="10443" max="10443" width="15.375" style="2" bestFit="1" customWidth="1"/>
    <col min="10444" max="10444" width="17.75" style="2" bestFit="1" customWidth="1"/>
    <col min="10445" max="10445" width="7.75" style="2" bestFit="1" customWidth="1"/>
    <col min="10446" max="10446" width="13.25" style="2" customWidth="1"/>
    <col min="10447" max="10447" width="23.625" style="2" customWidth="1"/>
    <col min="10448" max="10688" width="58.25" style="2"/>
    <col min="10689" max="10689" width="8" style="2" customWidth="1"/>
    <col min="10690" max="10690" width="67" style="2" customWidth="1"/>
    <col min="10691" max="10691" width="13.875" style="2" customWidth="1"/>
    <col min="10692" max="10694" width="13.875" style="2" bestFit="1" customWidth="1"/>
    <col min="10695" max="10695" width="12.75" style="2" bestFit="1" customWidth="1"/>
    <col min="10696" max="10696" width="14.25" style="2" customWidth="1"/>
    <col min="10697" max="10697" width="15.25" style="2" bestFit="1" customWidth="1"/>
    <col min="10698" max="10698" width="12.75" style="2" bestFit="1" customWidth="1"/>
    <col min="10699" max="10699" width="15.375" style="2" bestFit="1" customWidth="1"/>
    <col min="10700" max="10700" width="17.75" style="2" bestFit="1" customWidth="1"/>
    <col min="10701" max="10701" width="7.75" style="2" bestFit="1" customWidth="1"/>
    <col min="10702" max="10702" width="13.25" style="2" customWidth="1"/>
    <col min="10703" max="10703" width="23.625" style="2" customWidth="1"/>
    <col min="10704" max="10944" width="58.25" style="2"/>
    <col min="10945" max="10945" width="8" style="2" customWidth="1"/>
    <col min="10946" max="10946" width="67" style="2" customWidth="1"/>
    <col min="10947" max="10947" width="13.875" style="2" customWidth="1"/>
    <col min="10948" max="10950" width="13.875" style="2" bestFit="1" customWidth="1"/>
    <col min="10951" max="10951" width="12.75" style="2" bestFit="1" customWidth="1"/>
    <col min="10952" max="10952" width="14.25" style="2" customWidth="1"/>
    <col min="10953" max="10953" width="15.25" style="2" bestFit="1" customWidth="1"/>
    <col min="10954" max="10954" width="12.75" style="2" bestFit="1" customWidth="1"/>
    <col min="10955" max="10955" width="15.375" style="2" bestFit="1" customWidth="1"/>
    <col min="10956" max="10956" width="17.75" style="2" bestFit="1" customWidth="1"/>
    <col min="10957" max="10957" width="7.75" style="2" bestFit="1" customWidth="1"/>
    <col min="10958" max="10958" width="13.25" style="2" customWidth="1"/>
    <col min="10959" max="10959" width="23.625" style="2" customWidth="1"/>
    <col min="10960" max="11200" width="58.25" style="2"/>
    <col min="11201" max="11201" width="8" style="2" customWidth="1"/>
    <col min="11202" max="11202" width="67" style="2" customWidth="1"/>
    <col min="11203" max="11203" width="13.875" style="2" customWidth="1"/>
    <col min="11204" max="11206" width="13.875" style="2" bestFit="1" customWidth="1"/>
    <col min="11207" max="11207" width="12.75" style="2" bestFit="1" customWidth="1"/>
    <col min="11208" max="11208" width="14.25" style="2" customWidth="1"/>
    <col min="11209" max="11209" width="15.25" style="2" bestFit="1" customWidth="1"/>
    <col min="11210" max="11210" width="12.75" style="2" bestFit="1" customWidth="1"/>
    <col min="11211" max="11211" width="15.375" style="2" bestFit="1" customWidth="1"/>
    <col min="11212" max="11212" width="17.75" style="2" bestFit="1" customWidth="1"/>
    <col min="11213" max="11213" width="7.75" style="2" bestFit="1" customWidth="1"/>
    <col min="11214" max="11214" width="13.25" style="2" customWidth="1"/>
    <col min="11215" max="11215" width="23.625" style="2" customWidth="1"/>
    <col min="11216" max="11456" width="58.25" style="2"/>
    <col min="11457" max="11457" width="8" style="2" customWidth="1"/>
    <col min="11458" max="11458" width="67" style="2" customWidth="1"/>
    <col min="11459" max="11459" width="13.875" style="2" customWidth="1"/>
    <col min="11460" max="11462" width="13.875" style="2" bestFit="1" customWidth="1"/>
    <col min="11463" max="11463" width="12.75" style="2" bestFit="1" customWidth="1"/>
    <col min="11464" max="11464" width="14.25" style="2" customWidth="1"/>
    <col min="11465" max="11465" width="15.25" style="2" bestFit="1" customWidth="1"/>
    <col min="11466" max="11466" width="12.75" style="2" bestFit="1" customWidth="1"/>
    <col min="11467" max="11467" width="15.375" style="2" bestFit="1" customWidth="1"/>
    <col min="11468" max="11468" width="17.75" style="2" bestFit="1" customWidth="1"/>
    <col min="11469" max="11469" width="7.75" style="2" bestFit="1" customWidth="1"/>
    <col min="11470" max="11470" width="13.25" style="2" customWidth="1"/>
    <col min="11471" max="11471" width="23.625" style="2" customWidth="1"/>
    <col min="11472" max="11712" width="58.25" style="2"/>
    <col min="11713" max="11713" width="8" style="2" customWidth="1"/>
    <col min="11714" max="11714" width="67" style="2" customWidth="1"/>
    <col min="11715" max="11715" width="13.875" style="2" customWidth="1"/>
    <col min="11716" max="11718" width="13.875" style="2" bestFit="1" customWidth="1"/>
    <col min="11719" max="11719" width="12.75" style="2" bestFit="1" customWidth="1"/>
    <col min="11720" max="11720" width="14.25" style="2" customWidth="1"/>
    <col min="11721" max="11721" width="15.25" style="2" bestFit="1" customWidth="1"/>
    <col min="11722" max="11722" width="12.75" style="2" bestFit="1" customWidth="1"/>
    <col min="11723" max="11723" width="15.375" style="2" bestFit="1" customWidth="1"/>
    <col min="11724" max="11724" width="17.75" style="2" bestFit="1" customWidth="1"/>
    <col min="11725" max="11725" width="7.75" style="2" bestFit="1" customWidth="1"/>
    <col min="11726" max="11726" width="13.25" style="2" customWidth="1"/>
    <col min="11727" max="11727" width="23.625" style="2" customWidth="1"/>
    <col min="11728" max="11968" width="58.25" style="2"/>
    <col min="11969" max="11969" width="8" style="2" customWidth="1"/>
    <col min="11970" max="11970" width="67" style="2" customWidth="1"/>
    <col min="11971" max="11971" width="13.875" style="2" customWidth="1"/>
    <col min="11972" max="11974" width="13.875" style="2" bestFit="1" customWidth="1"/>
    <col min="11975" max="11975" width="12.75" style="2" bestFit="1" customWidth="1"/>
    <col min="11976" max="11976" width="14.25" style="2" customWidth="1"/>
    <col min="11977" max="11977" width="15.25" style="2" bestFit="1" customWidth="1"/>
    <col min="11978" max="11978" width="12.75" style="2" bestFit="1" customWidth="1"/>
    <col min="11979" max="11979" width="15.375" style="2" bestFit="1" customWidth="1"/>
    <col min="11980" max="11980" width="17.75" style="2" bestFit="1" customWidth="1"/>
    <col min="11981" max="11981" width="7.75" style="2" bestFit="1" customWidth="1"/>
    <col min="11982" max="11982" width="13.25" style="2" customWidth="1"/>
    <col min="11983" max="11983" width="23.625" style="2" customWidth="1"/>
    <col min="11984" max="12224" width="58.25" style="2"/>
    <col min="12225" max="12225" width="8" style="2" customWidth="1"/>
    <col min="12226" max="12226" width="67" style="2" customWidth="1"/>
    <col min="12227" max="12227" width="13.875" style="2" customWidth="1"/>
    <col min="12228" max="12230" width="13.875" style="2" bestFit="1" customWidth="1"/>
    <col min="12231" max="12231" width="12.75" style="2" bestFit="1" customWidth="1"/>
    <col min="12232" max="12232" width="14.25" style="2" customWidth="1"/>
    <col min="12233" max="12233" width="15.25" style="2" bestFit="1" customWidth="1"/>
    <col min="12234" max="12234" width="12.75" style="2" bestFit="1" customWidth="1"/>
    <col min="12235" max="12235" width="15.375" style="2" bestFit="1" customWidth="1"/>
    <col min="12236" max="12236" width="17.75" style="2" bestFit="1" customWidth="1"/>
    <col min="12237" max="12237" width="7.75" style="2" bestFit="1" customWidth="1"/>
    <col min="12238" max="12238" width="13.25" style="2" customWidth="1"/>
    <col min="12239" max="12239" width="23.625" style="2" customWidth="1"/>
    <col min="12240" max="12480" width="58.25" style="2"/>
    <col min="12481" max="12481" width="8" style="2" customWidth="1"/>
    <col min="12482" max="12482" width="67" style="2" customWidth="1"/>
    <col min="12483" max="12483" width="13.875" style="2" customWidth="1"/>
    <col min="12484" max="12486" width="13.875" style="2" bestFit="1" customWidth="1"/>
    <col min="12487" max="12487" width="12.75" style="2" bestFit="1" customWidth="1"/>
    <col min="12488" max="12488" width="14.25" style="2" customWidth="1"/>
    <col min="12489" max="12489" width="15.25" style="2" bestFit="1" customWidth="1"/>
    <col min="12490" max="12490" width="12.75" style="2" bestFit="1" customWidth="1"/>
    <col min="12491" max="12491" width="15.375" style="2" bestFit="1" customWidth="1"/>
    <col min="12492" max="12492" width="17.75" style="2" bestFit="1" customWidth="1"/>
    <col min="12493" max="12493" width="7.75" style="2" bestFit="1" customWidth="1"/>
    <col min="12494" max="12494" width="13.25" style="2" customWidth="1"/>
    <col min="12495" max="12495" width="23.625" style="2" customWidth="1"/>
    <col min="12496" max="12736" width="58.25" style="2"/>
    <col min="12737" max="12737" width="8" style="2" customWidth="1"/>
    <col min="12738" max="12738" width="67" style="2" customWidth="1"/>
    <col min="12739" max="12739" width="13.875" style="2" customWidth="1"/>
    <col min="12740" max="12742" width="13.875" style="2" bestFit="1" customWidth="1"/>
    <col min="12743" max="12743" width="12.75" style="2" bestFit="1" customWidth="1"/>
    <col min="12744" max="12744" width="14.25" style="2" customWidth="1"/>
    <col min="12745" max="12745" width="15.25" style="2" bestFit="1" customWidth="1"/>
    <col min="12746" max="12746" width="12.75" style="2" bestFit="1" customWidth="1"/>
    <col min="12747" max="12747" width="15.375" style="2" bestFit="1" customWidth="1"/>
    <col min="12748" max="12748" width="17.75" style="2" bestFit="1" customWidth="1"/>
    <col min="12749" max="12749" width="7.75" style="2" bestFit="1" customWidth="1"/>
    <col min="12750" max="12750" width="13.25" style="2" customWidth="1"/>
    <col min="12751" max="12751" width="23.625" style="2" customWidth="1"/>
    <col min="12752" max="12992" width="58.25" style="2"/>
    <col min="12993" max="12993" width="8" style="2" customWidth="1"/>
    <col min="12994" max="12994" width="67" style="2" customWidth="1"/>
    <col min="12995" max="12995" width="13.875" style="2" customWidth="1"/>
    <col min="12996" max="12998" width="13.875" style="2" bestFit="1" customWidth="1"/>
    <col min="12999" max="12999" width="12.75" style="2" bestFit="1" customWidth="1"/>
    <col min="13000" max="13000" width="14.25" style="2" customWidth="1"/>
    <col min="13001" max="13001" width="15.25" style="2" bestFit="1" customWidth="1"/>
    <col min="13002" max="13002" width="12.75" style="2" bestFit="1" customWidth="1"/>
    <col min="13003" max="13003" width="15.375" style="2" bestFit="1" customWidth="1"/>
    <col min="13004" max="13004" width="17.75" style="2" bestFit="1" customWidth="1"/>
    <col min="13005" max="13005" width="7.75" style="2" bestFit="1" customWidth="1"/>
    <col min="13006" max="13006" width="13.25" style="2" customWidth="1"/>
    <col min="13007" max="13007" width="23.625" style="2" customWidth="1"/>
    <col min="13008" max="13248" width="58.25" style="2"/>
    <col min="13249" max="13249" width="8" style="2" customWidth="1"/>
    <col min="13250" max="13250" width="67" style="2" customWidth="1"/>
    <col min="13251" max="13251" width="13.875" style="2" customWidth="1"/>
    <col min="13252" max="13254" width="13.875" style="2" bestFit="1" customWidth="1"/>
    <col min="13255" max="13255" width="12.75" style="2" bestFit="1" customWidth="1"/>
    <col min="13256" max="13256" width="14.25" style="2" customWidth="1"/>
    <col min="13257" max="13257" width="15.25" style="2" bestFit="1" customWidth="1"/>
    <col min="13258" max="13258" width="12.75" style="2" bestFit="1" customWidth="1"/>
    <col min="13259" max="13259" width="15.375" style="2" bestFit="1" customWidth="1"/>
    <col min="13260" max="13260" width="17.75" style="2" bestFit="1" customWidth="1"/>
    <col min="13261" max="13261" width="7.75" style="2" bestFit="1" customWidth="1"/>
    <col min="13262" max="13262" width="13.25" style="2" customWidth="1"/>
    <col min="13263" max="13263" width="23.625" style="2" customWidth="1"/>
    <col min="13264" max="13504" width="58.25" style="2"/>
    <col min="13505" max="13505" width="8" style="2" customWidth="1"/>
    <col min="13506" max="13506" width="67" style="2" customWidth="1"/>
    <col min="13507" max="13507" width="13.875" style="2" customWidth="1"/>
    <col min="13508" max="13510" width="13.875" style="2" bestFit="1" customWidth="1"/>
    <col min="13511" max="13511" width="12.75" style="2" bestFit="1" customWidth="1"/>
    <col min="13512" max="13512" width="14.25" style="2" customWidth="1"/>
    <col min="13513" max="13513" width="15.25" style="2" bestFit="1" customWidth="1"/>
    <col min="13514" max="13514" width="12.75" style="2" bestFit="1" customWidth="1"/>
    <col min="13515" max="13515" width="15.375" style="2" bestFit="1" customWidth="1"/>
    <col min="13516" max="13516" width="17.75" style="2" bestFit="1" customWidth="1"/>
    <col min="13517" max="13517" width="7.75" style="2" bestFit="1" customWidth="1"/>
    <col min="13518" max="13518" width="13.25" style="2" customWidth="1"/>
    <col min="13519" max="13519" width="23.625" style="2" customWidth="1"/>
    <col min="13520" max="13760" width="58.25" style="2"/>
    <col min="13761" max="13761" width="8" style="2" customWidth="1"/>
    <col min="13762" max="13762" width="67" style="2" customWidth="1"/>
    <col min="13763" max="13763" width="13.875" style="2" customWidth="1"/>
    <col min="13764" max="13766" width="13.875" style="2" bestFit="1" customWidth="1"/>
    <col min="13767" max="13767" width="12.75" style="2" bestFit="1" customWidth="1"/>
    <col min="13768" max="13768" width="14.25" style="2" customWidth="1"/>
    <col min="13769" max="13769" width="15.25" style="2" bestFit="1" customWidth="1"/>
    <col min="13770" max="13770" width="12.75" style="2" bestFit="1" customWidth="1"/>
    <col min="13771" max="13771" width="15.375" style="2" bestFit="1" customWidth="1"/>
    <col min="13772" max="13772" width="17.75" style="2" bestFit="1" customWidth="1"/>
    <col min="13773" max="13773" width="7.75" style="2" bestFit="1" customWidth="1"/>
    <col min="13774" max="13774" width="13.25" style="2" customWidth="1"/>
    <col min="13775" max="13775" width="23.625" style="2" customWidth="1"/>
    <col min="13776" max="14016" width="58.25" style="2"/>
    <col min="14017" max="14017" width="8" style="2" customWidth="1"/>
    <col min="14018" max="14018" width="67" style="2" customWidth="1"/>
    <col min="14019" max="14019" width="13.875" style="2" customWidth="1"/>
    <col min="14020" max="14022" width="13.875" style="2" bestFit="1" customWidth="1"/>
    <col min="14023" max="14023" width="12.75" style="2" bestFit="1" customWidth="1"/>
    <col min="14024" max="14024" width="14.25" style="2" customWidth="1"/>
    <col min="14025" max="14025" width="15.25" style="2" bestFit="1" customWidth="1"/>
    <col min="14026" max="14026" width="12.75" style="2" bestFit="1" customWidth="1"/>
    <col min="14027" max="14027" width="15.375" style="2" bestFit="1" customWidth="1"/>
    <col min="14028" max="14028" width="17.75" style="2" bestFit="1" customWidth="1"/>
    <col min="14029" max="14029" width="7.75" style="2" bestFit="1" customWidth="1"/>
    <col min="14030" max="14030" width="13.25" style="2" customWidth="1"/>
    <col min="14031" max="14031" width="23.625" style="2" customWidth="1"/>
    <col min="14032" max="14272" width="58.25" style="2"/>
    <col min="14273" max="14273" width="8" style="2" customWidth="1"/>
    <col min="14274" max="14274" width="67" style="2" customWidth="1"/>
    <col min="14275" max="14275" width="13.875" style="2" customWidth="1"/>
    <col min="14276" max="14278" width="13.875" style="2" bestFit="1" customWidth="1"/>
    <col min="14279" max="14279" width="12.75" style="2" bestFit="1" customWidth="1"/>
    <col min="14280" max="14280" width="14.25" style="2" customWidth="1"/>
    <col min="14281" max="14281" width="15.25" style="2" bestFit="1" customWidth="1"/>
    <col min="14282" max="14282" width="12.75" style="2" bestFit="1" customWidth="1"/>
    <col min="14283" max="14283" width="15.375" style="2" bestFit="1" customWidth="1"/>
    <col min="14284" max="14284" width="17.75" style="2" bestFit="1" customWidth="1"/>
    <col min="14285" max="14285" width="7.75" style="2" bestFit="1" customWidth="1"/>
    <col min="14286" max="14286" width="13.25" style="2" customWidth="1"/>
    <col min="14287" max="14287" width="23.625" style="2" customWidth="1"/>
    <col min="14288" max="14528" width="58.25" style="2"/>
    <col min="14529" max="14529" width="8" style="2" customWidth="1"/>
    <col min="14530" max="14530" width="67" style="2" customWidth="1"/>
    <col min="14531" max="14531" width="13.875" style="2" customWidth="1"/>
    <col min="14532" max="14534" width="13.875" style="2" bestFit="1" customWidth="1"/>
    <col min="14535" max="14535" width="12.75" style="2" bestFit="1" customWidth="1"/>
    <col min="14536" max="14536" width="14.25" style="2" customWidth="1"/>
    <col min="14537" max="14537" width="15.25" style="2" bestFit="1" customWidth="1"/>
    <col min="14538" max="14538" width="12.75" style="2" bestFit="1" customWidth="1"/>
    <col min="14539" max="14539" width="15.375" style="2" bestFit="1" customWidth="1"/>
    <col min="14540" max="14540" width="17.75" style="2" bestFit="1" customWidth="1"/>
    <col min="14541" max="14541" width="7.75" style="2" bestFit="1" customWidth="1"/>
    <col min="14542" max="14542" width="13.25" style="2" customWidth="1"/>
    <col min="14543" max="14543" width="23.625" style="2" customWidth="1"/>
    <col min="14544" max="14784" width="58.25" style="2"/>
    <col min="14785" max="14785" width="8" style="2" customWidth="1"/>
    <col min="14786" max="14786" width="67" style="2" customWidth="1"/>
    <col min="14787" max="14787" width="13.875" style="2" customWidth="1"/>
    <col min="14788" max="14790" width="13.875" style="2" bestFit="1" customWidth="1"/>
    <col min="14791" max="14791" width="12.75" style="2" bestFit="1" customWidth="1"/>
    <col min="14792" max="14792" width="14.25" style="2" customWidth="1"/>
    <col min="14793" max="14793" width="15.25" style="2" bestFit="1" customWidth="1"/>
    <col min="14794" max="14794" width="12.75" style="2" bestFit="1" customWidth="1"/>
    <col min="14795" max="14795" width="15.375" style="2" bestFit="1" customWidth="1"/>
    <col min="14796" max="14796" width="17.75" style="2" bestFit="1" customWidth="1"/>
    <col min="14797" max="14797" width="7.75" style="2" bestFit="1" customWidth="1"/>
    <col min="14798" max="14798" width="13.25" style="2" customWidth="1"/>
    <col min="14799" max="14799" width="23.625" style="2" customWidth="1"/>
    <col min="14800" max="15040" width="58.25" style="2"/>
    <col min="15041" max="15041" width="8" style="2" customWidth="1"/>
    <col min="15042" max="15042" width="67" style="2" customWidth="1"/>
    <col min="15043" max="15043" width="13.875" style="2" customWidth="1"/>
    <col min="15044" max="15046" width="13.875" style="2" bestFit="1" customWidth="1"/>
    <col min="15047" max="15047" width="12.75" style="2" bestFit="1" customWidth="1"/>
    <col min="15048" max="15048" width="14.25" style="2" customWidth="1"/>
    <col min="15049" max="15049" width="15.25" style="2" bestFit="1" customWidth="1"/>
    <col min="15050" max="15050" width="12.75" style="2" bestFit="1" customWidth="1"/>
    <col min="15051" max="15051" width="15.375" style="2" bestFit="1" customWidth="1"/>
    <col min="15052" max="15052" width="17.75" style="2" bestFit="1" customWidth="1"/>
    <col min="15053" max="15053" width="7.75" style="2" bestFit="1" customWidth="1"/>
    <col min="15054" max="15054" width="13.25" style="2" customWidth="1"/>
    <col min="15055" max="15055" width="23.625" style="2" customWidth="1"/>
    <col min="15056" max="15296" width="58.25" style="2"/>
    <col min="15297" max="15297" width="8" style="2" customWidth="1"/>
    <col min="15298" max="15298" width="67" style="2" customWidth="1"/>
    <col min="15299" max="15299" width="13.875" style="2" customWidth="1"/>
    <col min="15300" max="15302" width="13.875" style="2" bestFit="1" customWidth="1"/>
    <col min="15303" max="15303" width="12.75" style="2" bestFit="1" customWidth="1"/>
    <col min="15304" max="15304" width="14.25" style="2" customWidth="1"/>
    <col min="15305" max="15305" width="15.25" style="2" bestFit="1" customWidth="1"/>
    <col min="15306" max="15306" width="12.75" style="2" bestFit="1" customWidth="1"/>
    <col min="15307" max="15307" width="15.375" style="2" bestFit="1" customWidth="1"/>
    <col min="15308" max="15308" width="17.75" style="2" bestFit="1" customWidth="1"/>
    <col min="15309" max="15309" width="7.75" style="2" bestFit="1" customWidth="1"/>
    <col min="15310" max="15310" width="13.25" style="2" customWidth="1"/>
    <col min="15311" max="15311" width="23.625" style="2" customWidth="1"/>
    <col min="15312" max="15552" width="58.25" style="2"/>
    <col min="15553" max="15553" width="8" style="2" customWidth="1"/>
    <col min="15554" max="15554" width="67" style="2" customWidth="1"/>
    <col min="15555" max="15555" width="13.875" style="2" customWidth="1"/>
    <col min="15556" max="15558" width="13.875" style="2" bestFit="1" customWidth="1"/>
    <col min="15559" max="15559" width="12.75" style="2" bestFit="1" customWidth="1"/>
    <col min="15560" max="15560" width="14.25" style="2" customWidth="1"/>
    <col min="15561" max="15561" width="15.25" style="2" bestFit="1" customWidth="1"/>
    <col min="15562" max="15562" width="12.75" style="2" bestFit="1" customWidth="1"/>
    <col min="15563" max="15563" width="15.375" style="2" bestFit="1" customWidth="1"/>
    <col min="15564" max="15564" width="17.75" style="2" bestFit="1" customWidth="1"/>
    <col min="15565" max="15565" width="7.75" style="2" bestFit="1" customWidth="1"/>
    <col min="15566" max="15566" width="13.25" style="2" customWidth="1"/>
    <col min="15567" max="15567" width="23.625" style="2" customWidth="1"/>
    <col min="15568" max="15808" width="58.25" style="2"/>
    <col min="15809" max="15809" width="8" style="2" customWidth="1"/>
    <col min="15810" max="15810" width="67" style="2" customWidth="1"/>
    <col min="15811" max="15811" width="13.875" style="2" customWidth="1"/>
    <col min="15812" max="15814" width="13.875" style="2" bestFit="1" customWidth="1"/>
    <col min="15815" max="15815" width="12.75" style="2" bestFit="1" customWidth="1"/>
    <col min="15816" max="15816" width="14.25" style="2" customWidth="1"/>
    <col min="15817" max="15817" width="15.25" style="2" bestFit="1" customWidth="1"/>
    <col min="15818" max="15818" width="12.75" style="2" bestFit="1" customWidth="1"/>
    <col min="15819" max="15819" width="15.375" style="2" bestFit="1" customWidth="1"/>
    <col min="15820" max="15820" width="17.75" style="2" bestFit="1" customWidth="1"/>
    <col min="15821" max="15821" width="7.75" style="2" bestFit="1" customWidth="1"/>
    <col min="15822" max="15822" width="13.25" style="2" customWidth="1"/>
    <col min="15823" max="15823" width="23.625" style="2" customWidth="1"/>
    <col min="15824" max="16064" width="58.25" style="2"/>
    <col min="16065" max="16065" width="8" style="2" customWidth="1"/>
    <col min="16066" max="16066" width="67" style="2" customWidth="1"/>
    <col min="16067" max="16067" width="13.875" style="2" customWidth="1"/>
    <col min="16068" max="16070" width="13.875" style="2" bestFit="1" customWidth="1"/>
    <col min="16071" max="16071" width="12.75" style="2" bestFit="1" customWidth="1"/>
    <col min="16072" max="16072" width="14.25" style="2" customWidth="1"/>
    <col min="16073" max="16073" width="15.25" style="2" bestFit="1" customWidth="1"/>
    <col min="16074" max="16074" width="12.75" style="2" bestFit="1" customWidth="1"/>
    <col min="16075" max="16075" width="15.375" style="2" bestFit="1" customWidth="1"/>
    <col min="16076" max="16076" width="17.75" style="2" bestFit="1" customWidth="1"/>
    <col min="16077" max="16077" width="7.75" style="2" bestFit="1" customWidth="1"/>
    <col min="16078" max="16078" width="13.25" style="2" customWidth="1"/>
    <col min="16079" max="16079" width="23.625" style="2" customWidth="1"/>
    <col min="16080" max="16384" width="58.25" style="2"/>
  </cols>
  <sheetData>
    <row r="1" spans="1:14" x14ac:dyDescent="0.25">
      <c r="K1" s="76" t="s">
        <v>79</v>
      </c>
    </row>
    <row r="2" spans="1:14" x14ac:dyDescent="0.25">
      <c r="K2" s="77" t="s">
        <v>66</v>
      </c>
      <c r="L2" s="77"/>
      <c r="M2" s="77"/>
      <c r="N2" s="77"/>
    </row>
    <row r="3" spans="1:14" x14ac:dyDescent="0.25">
      <c r="K3" s="76" t="s">
        <v>80</v>
      </c>
      <c r="L3" s="76"/>
      <c r="M3" s="76"/>
    </row>
    <row r="4" spans="1:14" x14ac:dyDescent="0.25">
      <c r="K4" s="76" t="s">
        <v>78</v>
      </c>
    </row>
    <row r="5" spans="1:14" x14ac:dyDescent="0.25">
      <c r="K5" s="7" t="s">
        <v>77</v>
      </c>
    </row>
    <row r="7" spans="1:14" x14ac:dyDescent="0.25">
      <c r="H7" s="5"/>
      <c r="I7" s="80" t="s">
        <v>65</v>
      </c>
      <c r="J7" s="80"/>
      <c r="K7" s="80"/>
    </row>
    <row r="8" spans="1:14" x14ac:dyDescent="0.25">
      <c r="H8" s="80" t="s">
        <v>66</v>
      </c>
      <c r="I8" s="80"/>
      <c r="J8" s="80"/>
      <c r="K8" s="80"/>
    </row>
    <row r="9" spans="1:14" x14ac:dyDescent="0.25">
      <c r="H9" s="5"/>
      <c r="I9" s="80" t="s">
        <v>64</v>
      </c>
      <c r="J9" s="80"/>
      <c r="K9" s="80"/>
    </row>
    <row r="10" spans="1:14" x14ac:dyDescent="0.25">
      <c r="H10" s="5"/>
      <c r="I10" s="1"/>
      <c r="J10" s="1"/>
      <c r="K10" s="1"/>
    </row>
    <row r="11" spans="1:14" x14ac:dyDescent="0.25">
      <c r="A11" s="79" t="s">
        <v>70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</row>
    <row r="12" spans="1:14" ht="16.3" thickBot="1" x14ac:dyDescent="0.3">
      <c r="B12" s="6"/>
      <c r="C12" s="7"/>
      <c r="D12" s="7"/>
      <c r="E12" s="7"/>
      <c r="F12" s="7"/>
      <c r="G12" s="7"/>
      <c r="H12" s="7"/>
      <c r="I12" s="7"/>
      <c r="J12" s="7"/>
      <c r="K12" s="78" t="s">
        <v>0</v>
      </c>
    </row>
    <row r="13" spans="1:14" ht="31.95" thickBot="1" x14ac:dyDescent="0.3">
      <c r="A13" s="9" t="s">
        <v>1</v>
      </c>
      <c r="B13" s="10" t="s">
        <v>2</v>
      </c>
      <c r="C13" s="11" t="s">
        <v>3</v>
      </c>
      <c r="D13" s="11" t="s">
        <v>4</v>
      </c>
      <c r="E13" s="11" t="s">
        <v>5</v>
      </c>
      <c r="F13" s="11" t="s">
        <v>6</v>
      </c>
      <c r="G13" s="11" t="s">
        <v>7</v>
      </c>
      <c r="H13" s="11" t="s">
        <v>8</v>
      </c>
      <c r="I13" s="11" t="s">
        <v>9</v>
      </c>
      <c r="J13" s="11" t="s">
        <v>10</v>
      </c>
      <c r="K13" s="12" t="s">
        <v>11</v>
      </c>
    </row>
    <row r="14" spans="1:14" ht="16.3" thickBot="1" x14ac:dyDescent="0.3">
      <c r="A14" s="13">
        <v>1000000</v>
      </c>
      <c r="B14" s="14" t="s">
        <v>12</v>
      </c>
      <c r="C14" s="15">
        <f t="shared" ref="C14:J14" si="0">SUM(C15+C25+C31+C33+C43+C46)</f>
        <v>973696644</v>
      </c>
      <c r="D14" s="16">
        <f t="shared" si="0"/>
        <v>225496723</v>
      </c>
      <c r="E14" s="16">
        <f t="shared" si="0"/>
        <v>251286023</v>
      </c>
      <c r="F14" s="16">
        <f t="shared" si="0"/>
        <v>218248479</v>
      </c>
      <c r="G14" s="16">
        <f t="shared" si="0"/>
        <v>100810281</v>
      </c>
      <c r="H14" s="16">
        <f t="shared" si="0"/>
        <v>134510310</v>
      </c>
      <c r="I14" s="16">
        <f t="shared" si="0"/>
        <v>67598146</v>
      </c>
      <c r="J14" s="16">
        <f t="shared" si="0"/>
        <v>36047826</v>
      </c>
      <c r="K14" s="17">
        <f>SUM(C14:J14)</f>
        <v>2007694432</v>
      </c>
    </row>
    <row r="15" spans="1:14" x14ac:dyDescent="0.25">
      <c r="A15" s="18">
        <v>1010000</v>
      </c>
      <c r="B15" s="19" t="s">
        <v>13</v>
      </c>
      <c r="C15" s="20">
        <f>C16+C17+C19+C20+C21+C22+C23</f>
        <v>627925166</v>
      </c>
      <c r="D15" s="20">
        <f t="shared" ref="D15:J15" si="1">D16+D17+D19+D20+D21+D22+D23</f>
        <v>214429988</v>
      </c>
      <c r="E15" s="20">
        <f t="shared" si="1"/>
        <v>210766692</v>
      </c>
      <c r="F15" s="20">
        <f t="shared" si="1"/>
        <v>166531273</v>
      </c>
      <c r="G15" s="20">
        <f t="shared" si="1"/>
        <v>76109205</v>
      </c>
      <c r="H15" s="20">
        <f t="shared" si="1"/>
        <v>93869395</v>
      </c>
      <c r="I15" s="20">
        <f t="shared" si="1"/>
        <v>42364728</v>
      </c>
      <c r="J15" s="20">
        <f t="shared" si="1"/>
        <v>25114505</v>
      </c>
      <c r="K15" s="21">
        <f t="shared" ref="K15:K77" si="2">SUM(C15:J15)</f>
        <v>1457110952</v>
      </c>
    </row>
    <row r="16" spans="1:14" x14ac:dyDescent="0.25">
      <c r="A16" s="22">
        <v>1010100</v>
      </c>
      <c r="B16" s="23" t="s">
        <v>14</v>
      </c>
      <c r="C16" s="24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6">
        <f t="shared" si="2"/>
        <v>0</v>
      </c>
    </row>
    <row r="17" spans="1:11" ht="31.25" x14ac:dyDescent="0.25">
      <c r="A17" s="22">
        <v>1010200</v>
      </c>
      <c r="B17" s="23" t="s">
        <v>15</v>
      </c>
      <c r="C17" s="24">
        <f>375042744-1112067-329408</f>
        <v>373601269</v>
      </c>
      <c r="D17" s="25">
        <f>160990611+19392000</f>
        <v>180382611</v>
      </c>
      <c r="E17" s="25">
        <f>112336697+108046+388966</f>
        <v>112833709</v>
      </c>
      <c r="F17" s="25">
        <f>83893901+39491+142169</f>
        <v>84075561</v>
      </c>
      <c r="G17" s="25">
        <v>45067071</v>
      </c>
      <c r="H17" s="25">
        <f>54879106-25562-92025</f>
        <v>54761519</v>
      </c>
      <c r="I17" s="25">
        <v>20656810</v>
      </c>
      <c r="J17" s="25">
        <v>13023709</v>
      </c>
      <c r="K17" s="26">
        <f t="shared" si="2"/>
        <v>884402259</v>
      </c>
    </row>
    <row r="18" spans="1:11" ht="31.25" x14ac:dyDescent="0.25">
      <c r="A18" s="27">
        <v>1010290</v>
      </c>
      <c r="B18" s="28" t="s">
        <v>16</v>
      </c>
      <c r="C18" s="29">
        <f>118028034-313364</f>
        <v>117714670</v>
      </c>
      <c r="D18" s="30">
        <f>33769006+4216000</f>
        <v>37985006</v>
      </c>
      <c r="E18" s="30">
        <f>18314136+108046</f>
        <v>18422182</v>
      </c>
      <c r="F18" s="30">
        <f>8480829+39491</f>
        <v>8520320</v>
      </c>
      <c r="G18" s="30">
        <v>3251851</v>
      </c>
      <c r="H18" s="30">
        <f>5297884-25562</f>
        <v>5272322</v>
      </c>
      <c r="I18" s="30">
        <v>1772138</v>
      </c>
      <c r="J18" s="30">
        <v>812619</v>
      </c>
      <c r="K18" s="31">
        <f t="shared" si="2"/>
        <v>193751108</v>
      </c>
    </row>
    <row r="19" spans="1:11" x14ac:dyDescent="0.25">
      <c r="A19" s="22">
        <v>1010400</v>
      </c>
      <c r="B19" s="23" t="s">
        <v>17</v>
      </c>
      <c r="C19" s="24">
        <v>2331600</v>
      </c>
      <c r="D19" s="25">
        <v>0</v>
      </c>
      <c r="E19" s="25">
        <v>1322400</v>
      </c>
      <c r="F19" s="25">
        <v>435000</v>
      </c>
      <c r="G19" s="25">
        <v>487200</v>
      </c>
      <c r="H19" s="25">
        <v>243600</v>
      </c>
      <c r="I19" s="25">
        <v>156600</v>
      </c>
      <c r="J19" s="25">
        <v>295800</v>
      </c>
      <c r="K19" s="26">
        <f t="shared" si="2"/>
        <v>5272200</v>
      </c>
    </row>
    <row r="20" spans="1:11" ht="46.9" x14ac:dyDescent="0.25">
      <c r="A20" s="22">
        <v>1010500</v>
      </c>
      <c r="B20" s="32" t="s">
        <v>18</v>
      </c>
      <c r="C20" s="24">
        <v>7731334</v>
      </c>
      <c r="D20" s="25">
        <v>241753</v>
      </c>
      <c r="E20" s="25">
        <v>4530940</v>
      </c>
      <c r="F20" s="25">
        <v>3273551</v>
      </c>
      <c r="G20" s="25">
        <v>1343247</v>
      </c>
      <c r="H20" s="25">
        <v>3320862</v>
      </c>
      <c r="I20" s="25">
        <v>1543724</v>
      </c>
      <c r="J20" s="25">
        <v>1139618</v>
      </c>
      <c r="K20" s="26">
        <f t="shared" si="2"/>
        <v>23125029</v>
      </c>
    </row>
    <row r="21" spans="1:11" ht="46.9" x14ac:dyDescent="0.25">
      <c r="A21" s="22">
        <v>1010600</v>
      </c>
      <c r="B21" s="23" t="s">
        <v>19</v>
      </c>
      <c r="C21" s="24">
        <v>16167883</v>
      </c>
      <c r="D21" s="25">
        <v>105221</v>
      </c>
      <c r="E21" s="25">
        <v>4546250</v>
      </c>
      <c r="F21" s="25">
        <v>1191159</v>
      </c>
      <c r="G21" s="25">
        <v>550913</v>
      </c>
      <c r="H21" s="25">
        <v>932148</v>
      </c>
      <c r="I21" s="25">
        <v>87619</v>
      </c>
      <c r="J21" s="25">
        <v>12965</v>
      </c>
      <c r="K21" s="26">
        <f t="shared" si="2"/>
        <v>23594158</v>
      </c>
    </row>
    <row r="22" spans="1:11" ht="46.9" x14ac:dyDescent="0.25">
      <c r="A22" s="22">
        <v>1010601</v>
      </c>
      <c r="B22" s="23" t="s">
        <v>20</v>
      </c>
      <c r="C22" s="24">
        <v>8961083</v>
      </c>
      <c r="D22" s="25">
        <v>69772</v>
      </c>
      <c r="E22" s="25">
        <v>3935501</v>
      </c>
      <c r="F22" s="25">
        <v>1145877</v>
      </c>
      <c r="G22" s="25">
        <v>944263</v>
      </c>
      <c r="H22" s="25">
        <v>1475719</v>
      </c>
      <c r="I22" s="25">
        <v>428668</v>
      </c>
      <c r="J22" s="25">
        <v>296654</v>
      </c>
      <c r="K22" s="26">
        <f t="shared" si="2"/>
        <v>17257537</v>
      </c>
    </row>
    <row r="23" spans="1:11" x14ac:dyDescent="0.25">
      <c r="A23" s="22">
        <v>1010700</v>
      </c>
      <c r="B23" s="23" t="s">
        <v>21</v>
      </c>
      <c r="C23" s="24">
        <f>206609004+10234397+2288596</f>
        <v>219131997</v>
      </c>
      <c r="D23" s="25">
        <f>32250048+1256943+123640</f>
        <v>33630631</v>
      </c>
      <c r="E23" s="25">
        <f>77076723+4945352+1575817</f>
        <v>83597892</v>
      </c>
      <c r="F23" s="25">
        <f>71906160+3667017+836948</f>
        <v>76410125</v>
      </c>
      <c r="G23" s="25">
        <f>25241353+1830752+644406</f>
        <v>27716511</v>
      </c>
      <c r="H23" s="25">
        <f>29796712+2409461+929374</f>
        <v>33135547</v>
      </c>
      <c r="I23" s="25">
        <f>18275605+974327+241375</f>
        <v>19491307</v>
      </c>
      <c r="J23" s="25">
        <f>9522683+622806+200270</f>
        <v>10345759</v>
      </c>
      <c r="K23" s="26">
        <f t="shared" si="2"/>
        <v>503459769</v>
      </c>
    </row>
    <row r="24" spans="1:11" ht="8.85" customHeight="1" x14ac:dyDescent="0.25">
      <c r="A24" s="27"/>
      <c r="B24" s="23"/>
      <c r="C24" s="24"/>
      <c r="D24" s="25"/>
      <c r="E24" s="25"/>
      <c r="F24" s="25"/>
      <c r="G24" s="25"/>
      <c r="H24" s="25"/>
      <c r="I24" s="25"/>
      <c r="J24" s="25"/>
      <c r="K24" s="26">
        <f t="shared" si="2"/>
        <v>0</v>
      </c>
    </row>
    <row r="25" spans="1:11" ht="31.25" x14ac:dyDescent="0.25">
      <c r="A25" s="22">
        <v>1020000</v>
      </c>
      <c r="B25" s="23" t="s">
        <v>22</v>
      </c>
      <c r="C25" s="24">
        <f t="shared" ref="C25:J25" si="3">SUM(C26:C29)</f>
        <v>31557744</v>
      </c>
      <c r="D25" s="24">
        <f t="shared" si="3"/>
        <v>135532</v>
      </c>
      <c r="E25" s="24">
        <f t="shared" si="3"/>
        <v>12539734</v>
      </c>
      <c r="F25" s="24">
        <f t="shared" si="3"/>
        <v>296922</v>
      </c>
      <c r="G25" s="24">
        <f t="shared" si="3"/>
        <v>4354516</v>
      </c>
      <c r="H25" s="24">
        <f t="shared" si="3"/>
        <v>135736</v>
      </c>
      <c r="I25" s="24">
        <f t="shared" si="3"/>
        <v>27168</v>
      </c>
      <c r="J25" s="24">
        <f t="shared" si="3"/>
        <v>128229</v>
      </c>
      <c r="K25" s="26">
        <f t="shared" si="2"/>
        <v>49175581</v>
      </c>
    </row>
    <row r="26" spans="1:11" x14ac:dyDescent="0.25">
      <c r="A26" s="22">
        <v>1020100</v>
      </c>
      <c r="B26" s="23" t="s">
        <v>23</v>
      </c>
      <c r="C26" s="24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6">
        <f t="shared" si="2"/>
        <v>0</v>
      </c>
    </row>
    <row r="27" spans="1:11" ht="31.25" x14ac:dyDescent="0.25">
      <c r="A27" s="22">
        <v>1020200</v>
      </c>
      <c r="B27" s="23" t="s">
        <v>24</v>
      </c>
      <c r="C27" s="24">
        <v>29254544</v>
      </c>
      <c r="D27" s="25">
        <v>0</v>
      </c>
      <c r="E27" s="25">
        <v>12345325</v>
      </c>
      <c r="F27" s="25">
        <v>128617</v>
      </c>
      <c r="G27" s="25">
        <v>4267814</v>
      </c>
      <c r="H27" s="25">
        <v>26417</v>
      </c>
      <c r="I27" s="25">
        <v>0</v>
      </c>
      <c r="J27" s="25">
        <v>79370</v>
      </c>
      <c r="K27" s="26">
        <f t="shared" si="2"/>
        <v>46102087</v>
      </c>
    </row>
    <row r="28" spans="1:11" ht="31.25" x14ac:dyDescent="0.25">
      <c r="A28" s="22">
        <v>1020400</v>
      </c>
      <c r="B28" s="23" t="s">
        <v>25</v>
      </c>
      <c r="C28" s="24">
        <v>675228</v>
      </c>
      <c r="D28" s="25">
        <v>0</v>
      </c>
      <c r="E28" s="25">
        <v>0</v>
      </c>
      <c r="F28" s="25">
        <v>0</v>
      </c>
      <c r="G28" s="25">
        <v>35031</v>
      </c>
      <c r="H28" s="25">
        <v>0</v>
      </c>
      <c r="I28" s="25">
        <v>0</v>
      </c>
      <c r="J28" s="25">
        <v>0</v>
      </c>
      <c r="K28" s="26">
        <f t="shared" si="2"/>
        <v>710259</v>
      </c>
    </row>
    <row r="29" spans="1:11" x14ac:dyDescent="0.25">
      <c r="A29" s="22">
        <v>1020500</v>
      </c>
      <c r="B29" s="23" t="s">
        <v>26</v>
      </c>
      <c r="C29" s="24">
        <v>1627972</v>
      </c>
      <c r="D29" s="25">
        <v>135532</v>
      </c>
      <c r="E29" s="25">
        <v>194409</v>
      </c>
      <c r="F29" s="25">
        <v>168305</v>
      </c>
      <c r="G29" s="25">
        <v>51671</v>
      </c>
      <c r="H29" s="25">
        <v>109319</v>
      </c>
      <c r="I29" s="25">
        <v>27168</v>
      </c>
      <c r="J29" s="25">
        <v>48859</v>
      </c>
      <c r="K29" s="26">
        <f t="shared" si="2"/>
        <v>2363235</v>
      </c>
    </row>
    <row r="30" spans="1:11" x14ac:dyDescent="0.25">
      <c r="A30" s="27"/>
      <c r="B30" s="23"/>
      <c r="C30" s="24"/>
      <c r="D30" s="25"/>
      <c r="E30" s="25"/>
      <c r="F30" s="25"/>
      <c r="G30" s="25"/>
      <c r="H30" s="25"/>
      <c r="I30" s="25"/>
      <c r="J30" s="25"/>
      <c r="K30" s="26"/>
    </row>
    <row r="31" spans="1:11" x14ac:dyDescent="0.25">
      <c r="A31" s="22">
        <v>1040000</v>
      </c>
      <c r="B31" s="23" t="s">
        <v>27</v>
      </c>
      <c r="C31" s="24">
        <v>3738259</v>
      </c>
      <c r="D31" s="25">
        <v>234017</v>
      </c>
      <c r="E31" s="25">
        <v>2860960</v>
      </c>
      <c r="F31" s="25">
        <v>2198827</v>
      </c>
      <c r="G31" s="25">
        <v>1554020</v>
      </c>
      <c r="H31" s="25">
        <v>2225319</v>
      </c>
      <c r="I31" s="25">
        <v>1141812</v>
      </c>
      <c r="J31" s="25">
        <v>700942</v>
      </c>
      <c r="K31" s="26">
        <f t="shared" si="2"/>
        <v>14654156</v>
      </c>
    </row>
    <row r="32" spans="1:11" ht="8.85" customHeight="1" x14ac:dyDescent="0.25">
      <c r="A32" s="22"/>
      <c r="B32" s="23"/>
      <c r="C32" s="24"/>
      <c r="D32" s="25"/>
      <c r="E32" s="25"/>
      <c r="F32" s="25"/>
      <c r="G32" s="25"/>
      <c r="H32" s="25"/>
      <c r="I32" s="25"/>
      <c r="J32" s="25"/>
      <c r="K32" s="26"/>
    </row>
    <row r="33" spans="1:11" x14ac:dyDescent="0.25">
      <c r="A33" s="22">
        <v>1050000</v>
      </c>
      <c r="B33" s="23" t="s">
        <v>28</v>
      </c>
      <c r="C33" s="24">
        <v>20065045</v>
      </c>
      <c r="D33" s="25">
        <v>2763451</v>
      </c>
      <c r="E33" s="25">
        <v>11115187</v>
      </c>
      <c r="F33" s="25">
        <v>38278827</v>
      </c>
      <c r="G33" s="25">
        <v>11629004</v>
      </c>
      <c r="H33" s="25">
        <v>28659660</v>
      </c>
      <c r="I33" s="25">
        <v>20270228</v>
      </c>
      <c r="J33" s="25">
        <v>6667007</v>
      </c>
      <c r="K33" s="26">
        <f t="shared" si="2"/>
        <v>139448409</v>
      </c>
    </row>
    <row r="34" spans="1:11" x14ac:dyDescent="0.25">
      <c r="A34" s="22">
        <v>1050100</v>
      </c>
      <c r="B34" s="23" t="s">
        <v>29</v>
      </c>
      <c r="C34" s="24">
        <f>SUM(C35:C37)</f>
        <v>11238337</v>
      </c>
      <c r="D34" s="24">
        <f t="shared" ref="D34:J34" si="4">SUM(D35:D37)</f>
        <v>106660</v>
      </c>
      <c r="E34" s="24">
        <f t="shared" si="4"/>
        <v>9251680</v>
      </c>
      <c r="F34" s="24">
        <f t="shared" si="4"/>
        <v>17458969</v>
      </c>
      <c r="G34" s="24">
        <f t="shared" si="4"/>
        <v>9482849</v>
      </c>
      <c r="H34" s="24">
        <f t="shared" si="4"/>
        <v>23416198</v>
      </c>
      <c r="I34" s="24">
        <f t="shared" si="4"/>
        <v>9859364</v>
      </c>
      <c r="J34" s="24">
        <f t="shared" si="4"/>
        <v>4512264</v>
      </c>
      <c r="K34" s="26">
        <f t="shared" si="2"/>
        <v>85326321</v>
      </c>
    </row>
    <row r="35" spans="1:11" ht="31.25" x14ac:dyDescent="0.25">
      <c r="A35" s="27">
        <v>1050101</v>
      </c>
      <c r="B35" s="28" t="s">
        <v>30</v>
      </c>
      <c r="C35" s="29">
        <v>598415</v>
      </c>
      <c r="D35" s="30">
        <v>0</v>
      </c>
      <c r="E35" s="30">
        <v>931130</v>
      </c>
      <c r="F35" s="30">
        <v>8568637</v>
      </c>
      <c r="G35" s="30">
        <v>6992927</v>
      </c>
      <c r="H35" s="30">
        <v>14165856</v>
      </c>
      <c r="I35" s="30">
        <v>7298898</v>
      </c>
      <c r="J35" s="30">
        <v>3066862</v>
      </c>
      <c r="K35" s="31">
        <f t="shared" si="2"/>
        <v>41622725</v>
      </c>
    </row>
    <row r="36" spans="1:11" ht="31.25" x14ac:dyDescent="0.25">
      <c r="A36" s="27">
        <v>1050102</v>
      </c>
      <c r="B36" s="28" t="s">
        <v>31</v>
      </c>
      <c r="C36" s="29">
        <v>10572142</v>
      </c>
      <c r="D36" s="30">
        <v>105710</v>
      </c>
      <c r="E36" s="30">
        <v>8200350</v>
      </c>
      <c r="F36" s="30">
        <v>7837399</v>
      </c>
      <c r="G36" s="30">
        <v>1785329</v>
      </c>
      <c r="H36" s="30">
        <v>8560253</v>
      </c>
      <c r="I36" s="30">
        <v>2140000</v>
      </c>
      <c r="J36" s="30">
        <v>930200</v>
      </c>
      <c r="K36" s="31">
        <f t="shared" si="2"/>
        <v>40131383</v>
      </c>
    </row>
    <row r="37" spans="1:11" x14ac:dyDescent="0.25">
      <c r="A37" s="33">
        <v>1050103</v>
      </c>
      <c r="B37" s="34" t="s">
        <v>32</v>
      </c>
      <c r="C37" s="29">
        <v>67780</v>
      </c>
      <c r="D37" s="30">
        <v>950</v>
      </c>
      <c r="E37" s="30">
        <v>120200</v>
      </c>
      <c r="F37" s="30">
        <v>1052933</v>
      </c>
      <c r="G37" s="30">
        <v>704593</v>
      </c>
      <c r="H37" s="30">
        <v>690089</v>
      </c>
      <c r="I37" s="30">
        <v>420466</v>
      </c>
      <c r="J37" s="30">
        <v>515202</v>
      </c>
      <c r="K37" s="31">
        <f t="shared" si="2"/>
        <v>3572213</v>
      </c>
    </row>
    <row r="38" spans="1:11" ht="31.25" x14ac:dyDescent="0.25">
      <c r="A38" s="22">
        <v>1050200</v>
      </c>
      <c r="B38" s="23" t="s">
        <v>33</v>
      </c>
      <c r="C38" s="24">
        <v>7191514</v>
      </c>
      <c r="D38" s="25">
        <v>2655270</v>
      </c>
      <c r="E38" s="25">
        <v>1349030</v>
      </c>
      <c r="F38" s="25">
        <v>1223695</v>
      </c>
      <c r="G38" s="25">
        <v>14471</v>
      </c>
      <c r="H38" s="25">
        <v>453527</v>
      </c>
      <c r="I38" s="25">
        <v>229465</v>
      </c>
      <c r="J38" s="25">
        <v>403078</v>
      </c>
      <c r="K38" s="26">
        <f t="shared" si="2"/>
        <v>13520050</v>
      </c>
    </row>
    <row r="39" spans="1:11" ht="62.5" x14ac:dyDescent="0.25">
      <c r="A39" s="22">
        <v>1050400</v>
      </c>
      <c r="B39" s="23" t="s">
        <v>71</v>
      </c>
      <c r="C39" s="24">
        <v>0</v>
      </c>
      <c r="D39" s="25">
        <v>0</v>
      </c>
      <c r="E39" s="25">
        <v>205040</v>
      </c>
      <c r="F39" s="25">
        <v>8013032</v>
      </c>
      <c r="G39" s="25">
        <v>1246980</v>
      </c>
      <c r="H39" s="25">
        <v>1253885</v>
      </c>
      <c r="I39" s="25">
        <v>3191026</v>
      </c>
      <c r="J39" s="25">
        <v>153228</v>
      </c>
      <c r="K39" s="26">
        <f t="shared" si="2"/>
        <v>14063191</v>
      </c>
    </row>
    <row r="40" spans="1:11" ht="31.25" x14ac:dyDescent="0.25">
      <c r="A40" s="22">
        <v>1051100</v>
      </c>
      <c r="B40" s="23" t="s">
        <v>34</v>
      </c>
      <c r="C40" s="24">
        <v>1125333</v>
      </c>
      <c r="D40" s="25">
        <v>0</v>
      </c>
      <c r="E40" s="25">
        <v>224413</v>
      </c>
      <c r="F40" s="25">
        <v>4539086</v>
      </c>
      <c r="G40" s="25">
        <v>257523</v>
      </c>
      <c r="H40" s="25">
        <v>2862886</v>
      </c>
      <c r="I40" s="25">
        <v>5207686</v>
      </c>
      <c r="J40" s="25">
        <v>1506278</v>
      </c>
      <c r="K40" s="26">
        <f t="shared" si="2"/>
        <v>15723205</v>
      </c>
    </row>
    <row r="41" spans="1:11" ht="31.25" x14ac:dyDescent="0.25">
      <c r="A41" s="22">
        <v>1051200</v>
      </c>
      <c r="B41" s="23" t="s">
        <v>35</v>
      </c>
      <c r="C41" s="24">
        <v>0</v>
      </c>
      <c r="D41" s="25">
        <v>0</v>
      </c>
      <c r="E41" s="25">
        <v>68704</v>
      </c>
      <c r="F41" s="25">
        <v>6995036</v>
      </c>
      <c r="G41" s="25">
        <v>623182</v>
      </c>
      <c r="H41" s="25">
        <v>651666</v>
      </c>
      <c r="I41" s="25">
        <v>1781490</v>
      </c>
      <c r="J41" s="25">
        <v>91208</v>
      </c>
      <c r="K41" s="26">
        <f t="shared" si="2"/>
        <v>10211286</v>
      </c>
    </row>
    <row r="42" spans="1:11" ht="7.5" customHeight="1" x14ac:dyDescent="0.25">
      <c r="A42" s="27"/>
      <c r="B42" s="28"/>
      <c r="C42" s="24"/>
      <c r="D42" s="30"/>
      <c r="E42" s="30"/>
      <c r="F42" s="30"/>
      <c r="G42" s="25"/>
      <c r="H42" s="30"/>
      <c r="I42" s="30"/>
      <c r="J42" s="30"/>
      <c r="K42" s="26"/>
    </row>
    <row r="43" spans="1:11" s="35" customFormat="1" ht="31.25" x14ac:dyDescent="0.25">
      <c r="A43" s="22">
        <v>1060000</v>
      </c>
      <c r="B43" s="23" t="s">
        <v>36</v>
      </c>
      <c r="C43" s="24">
        <f>C44</f>
        <v>259137580</v>
      </c>
      <c r="D43" s="24">
        <f t="shared" ref="D43:J43" si="5">D44</f>
        <v>0</v>
      </c>
      <c r="E43" s="24">
        <f t="shared" si="5"/>
        <v>0</v>
      </c>
      <c r="F43" s="24">
        <f t="shared" si="5"/>
        <v>0</v>
      </c>
      <c r="G43" s="24">
        <f t="shared" si="5"/>
        <v>0</v>
      </c>
      <c r="H43" s="24">
        <f t="shared" si="5"/>
        <v>0</v>
      </c>
      <c r="I43" s="24">
        <f t="shared" si="5"/>
        <v>0</v>
      </c>
      <c r="J43" s="24">
        <f t="shared" si="5"/>
        <v>0</v>
      </c>
      <c r="K43" s="26">
        <f t="shared" si="2"/>
        <v>259137580</v>
      </c>
    </row>
    <row r="44" spans="1:11" s="35" customFormat="1" x14ac:dyDescent="0.25">
      <c r="A44" s="22">
        <v>1060400</v>
      </c>
      <c r="B44" s="23" t="s">
        <v>69</v>
      </c>
      <c r="C44" s="24">
        <f>348069020-4799749-10327977+8254720-12227488-2128848-483642-8142134-60603885+1527563</f>
        <v>259137580</v>
      </c>
      <c r="D44" s="24"/>
      <c r="E44" s="24"/>
      <c r="F44" s="24"/>
      <c r="G44" s="24"/>
      <c r="H44" s="24"/>
      <c r="I44" s="24"/>
      <c r="J44" s="24"/>
      <c r="K44" s="26">
        <f t="shared" si="2"/>
        <v>259137580</v>
      </c>
    </row>
    <row r="45" spans="1:11" ht="8.85" customHeight="1" x14ac:dyDescent="0.25">
      <c r="A45" s="27"/>
      <c r="B45" s="28"/>
      <c r="C45" s="24"/>
      <c r="D45" s="30"/>
      <c r="E45" s="30"/>
      <c r="F45" s="30"/>
      <c r="G45" s="25"/>
      <c r="H45" s="30"/>
      <c r="I45" s="30"/>
      <c r="J45" s="30"/>
      <c r="K45" s="26"/>
    </row>
    <row r="46" spans="1:11" s="35" customFormat="1" x14ac:dyDescent="0.25">
      <c r="A46" s="22">
        <v>1400000</v>
      </c>
      <c r="B46" s="23" t="s">
        <v>37</v>
      </c>
      <c r="C46" s="24">
        <f>SUM(C47:C48)</f>
        <v>31272850</v>
      </c>
      <c r="D46" s="24">
        <f t="shared" ref="D46:J46" si="6">SUM(D47:D48)</f>
        <v>7933735</v>
      </c>
      <c r="E46" s="24">
        <f t="shared" si="6"/>
        <v>14003450</v>
      </c>
      <c r="F46" s="24">
        <f t="shared" si="6"/>
        <v>10942630</v>
      </c>
      <c r="G46" s="24">
        <f t="shared" si="6"/>
        <v>7163536</v>
      </c>
      <c r="H46" s="24">
        <f t="shared" si="6"/>
        <v>9620200</v>
      </c>
      <c r="I46" s="24">
        <f t="shared" si="6"/>
        <v>3794210</v>
      </c>
      <c r="J46" s="24">
        <f t="shared" si="6"/>
        <v>3437143</v>
      </c>
      <c r="K46" s="26">
        <f t="shared" si="2"/>
        <v>88167754</v>
      </c>
    </row>
    <row r="47" spans="1:11" x14ac:dyDescent="0.25">
      <c r="A47" s="27">
        <v>1400100</v>
      </c>
      <c r="B47" s="28" t="s">
        <v>38</v>
      </c>
      <c r="C47" s="29">
        <v>14163554</v>
      </c>
      <c r="D47" s="30">
        <v>366976</v>
      </c>
      <c r="E47" s="30">
        <v>5851265</v>
      </c>
      <c r="F47" s="30">
        <v>5015467</v>
      </c>
      <c r="G47" s="30">
        <v>3811805</v>
      </c>
      <c r="H47" s="30">
        <v>3669550</v>
      </c>
      <c r="I47" s="30">
        <v>1247965</v>
      </c>
      <c r="J47" s="30">
        <v>1350428</v>
      </c>
      <c r="K47" s="31">
        <f t="shared" si="2"/>
        <v>35477010</v>
      </c>
    </row>
    <row r="48" spans="1:11" x14ac:dyDescent="0.25">
      <c r="A48" s="33">
        <v>1400400</v>
      </c>
      <c r="B48" s="34" t="s">
        <v>39</v>
      </c>
      <c r="C48" s="29">
        <v>17109296</v>
      </c>
      <c r="D48" s="30">
        <f>6878503+688256</f>
        <v>7566759</v>
      </c>
      <c r="E48" s="30">
        <v>8152185</v>
      </c>
      <c r="F48" s="30">
        <v>5927163</v>
      </c>
      <c r="G48" s="30">
        <v>3351731</v>
      </c>
      <c r="H48" s="30">
        <v>5950650</v>
      </c>
      <c r="I48" s="30">
        <v>2546245</v>
      </c>
      <c r="J48" s="30">
        <v>2086715</v>
      </c>
      <c r="K48" s="31">
        <f t="shared" si="2"/>
        <v>52690744</v>
      </c>
    </row>
    <row r="49" spans="1:11" ht="16.3" thickBot="1" x14ac:dyDescent="0.3">
      <c r="A49" s="36"/>
      <c r="B49" s="37"/>
      <c r="C49" s="38"/>
      <c r="D49" s="39"/>
      <c r="E49" s="39"/>
      <c r="F49" s="39"/>
      <c r="G49" s="40"/>
      <c r="H49" s="39"/>
      <c r="I49" s="39"/>
      <c r="J49" s="39"/>
      <c r="K49" s="41"/>
    </row>
    <row r="50" spans="1:11" s="35" customFormat="1" ht="16.3" thickBot="1" x14ac:dyDescent="0.3">
      <c r="A50" s="13">
        <v>2000000</v>
      </c>
      <c r="B50" s="14" t="s">
        <v>40</v>
      </c>
      <c r="C50" s="42">
        <f>SUM(C51+C59+C62+C64+C66)</f>
        <v>113200185</v>
      </c>
      <c r="D50" s="42">
        <f t="shared" ref="D50:J50" si="7">SUM(D51+D59+D62+D64+D66)</f>
        <v>303656</v>
      </c>
      <c r="E50" s="42">
        <f t="shared" si="7"/>
        <v>14361955</v>
      </c>
      <c r="F50" s="42">
        <f t="shared" si="7"/>
        <v>7095893.9950000001</v>
      </c>
      <c r="G50" s="42">
        <f t="shared" si="7"/>
        <v>3325507</v>
      </c>
      <c r="H50" s="42">
        <f t="shared" si="7"/>
        <v>4073240</v>
      </c>
      <c r="I50" s="42">
        <f t="shared" si="7"/>
        <v>5138490</v>
      </c>
      <c r="J50" s="42">
        <f t="shared" si="7"/>
        <v>4480918</v>
      </c>
      <c r="K50" s="17">
        <f t="shared" si="2"/>
        <v>151979844.995</v>
      </c>
    </row>
    <row r="51" spans="1:11" ht="46.9" x14ac:dyDescent="0.25">
      <c r="A51" s="18">
        <v>2010000</v>
      </c>
      <c r="B51" s="43" t="s">
        <v>41</v>
      </c>
      <c r="C51" s="20">
        <f>24918435+662750</f>
        <v>25581185</v>
      </c>
      <c r="D51" s="44">
        <v>51942</v>
      </c>
      <c r="E51" s="44">
        <v>2042728</v>
      </c>
      <c r="F51" s="44">
        <v>1514532.9950000001</v>
      </c>
      <c r="G51" s="44">
        <f>995407-112500</f>
        <v>882907</v>
      </c>
      <c r="H51" s="44">
        <v>1351574</v>
      </c>
      <c r="I51" s="44">
        <v>3483041</v>
      </c>
      <c r="J51" s="44">
        <v>2600976</v>
      </c>
      <c r="K51" s="21">
        <f t="shared" si="2"/>
        <v>37508885.995000005</v>
      </c>
    </row>
    <row r="52" spans="1:11" ht="31.25" x14ac:dyDescent="0.25">
      <c r="A52" s="22">
        <v>2010200</v>
      </c>
      <c r="B52" s="23" t="s">
        <v>42</v>
      </c>
      <c r="C52" s="24">
        <v>2131025</v>
      </c>
      <c r="D52" s="25">
        <v>46452</v>
      </c>
      <c r="E52" s="25">
        <v>681269</v>
      </c>
      <c r="F52" s="25">
        <v>688927</v>
      </c>
      <c r="G52" s="25">
        <v>272365</v>
      </c>
      <c r="H52" s="25">
        <v>383246</v>
      </c>
      <c r="I52" s="25">
        <v>516626</v>
      </c>
      <c r="J52" s="25">
        <v>416264</v>
      </c>
      <c r="K52" s="26">
        <f t="shared" si="2"/>
        <v>5136174</v>
      </c>
    </row>
    <row r="53" spans="1:11" ht="31.25" x14ac:dyDescent="0.25">
      <c r="A53" s="22">
        <v>2010300</v>
      </c>
      <c r="B53" s="23" t="s">
        <v>43</v>
      </c>
      <c r="C53" s="24">
        <v>5852315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6">
        <f t="shared" si="2"/>
        <v>5852315</v>
      </c>
    </row>
    <row r="54" spans="1:11" x14ac:dyDescent="0.25">
      <c r="A54" s="22">
        <v>2010400</v>
      </c>
      <c r="B54" s="23" t="s">
        <v>44</v>
      </c>
      <c r="C54" s="24">
        <v>908069</v>
      </c>
      <c r="D54" s="25">
        <v>0</v>
      </c>
      <c r="E54" s="25">
        <v>403338</v>
      </c>
      <c r="F54" s="25">
        <v>722089</v>
      </c>
      <c r="G54" s="25">
        <v>415835</v>
      </c>
      <c r="H54" s="25">
        <v>907267</v>
      </c>
      <c r="I54" s="25">
        <v>2882303</v>
      </c>
      <c r="J54" s="25">
        <v>2131270</v>
      </c>
      <c r="K54" s="26">
        <f t="shared" si="2"/>
        <v>8370171</v>
      </c>
    </row>
    <row r="55" spans="1:11" ht="31.25" x14ac:dyDescent="0.25">
      <c r="A55" s="22">
        <v>2010500</v>
      </c>
      <c r="B55" s="23" t="s">
        <v>45</v>
      </c>
      <c r="C55" s="24">
        <v>62392</v>
      </c>
      <c r="D55" s="25">
        <v>0</v>
      </c>
      <c r="E55" s="25">
        <v>10221</v>
      </c>
      <c r="F55" s="25">
        <v>20341</v>
      </c>
      <c r="G55" s="25">
        <f>125000-112500</f>
        <v>12500</v>
      </c>
      <c r="H55" s="25">
        <v>9971</v>
      </c>
      <c r="I55" s="25">
        <v>30949</v>
      </c>
      <c r="J55" s="25">
        <v>23362</v>
      </c>
      <c r="K55" s="26">
        <f t="shared" si="2"/>
        <v>169736</v>
      </c>
    </row>
    <row r="56" spans="1:11" ht="31.25" x14ac:dyDescent="0.25">
      <c r="A56" s="22">
        <v>2010900</v>
      </c>
      <c r="B56" s="23" t="s">
        <v>46</v>
      </c>
      <c r="C56" s="24">
        <v>1416701</v>
      </c>
      <c r="D56" s="25">
        <v>5491</v>
      </c>
      <c r="E56" s="25">
        <v>877721</v>
      </c>
      <c r="F56" s="25">
        <v>39295</v>
      </c>
      <c r="G56" s="25">
        <v>57000</v>
      </c>
      <c r="H56" s="25">
        <v>49495</v>
      </c>
      <c r="I56" s="25">
        <v>53163</v>
      </c>
      <c r="J56" s="25">
        <v>16841</v>
      </c>
      <c r="K56" s="26">
        <f t="shared" si="2"/>
        <v>2515707</v>
      </c>
    </row>
    <row r="57" spans="1:11" ht="31.25" x14ac:dyDescent="0.25">
      <c r="A57" s="22">
        <v>2011000</v>
      </c>
      <c r="B57" s="23" t="s">
        <v>47</v>
      </c>
      <c r="C57" s="24">
        <f>13295000+662750</f>
        <v>13957750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6">
        <f t="shared" si="2"/>
        <v>13957750</v>
      </c>
    </row>
    <row r="58" spans="1:11" ht="4.75" customHeight="1" x14ac:dyDescent="0.25">
      <c r="A58" s="22"/>
      <c r="B58" s="23"/>
      <c r="C58" s="24"/>
      <c r="D58" s="25"/>
      <c r="E58" s="25"/>
      <c r="F58" s="25">
        <v>0</v>
      </c>
      <c r="G58" s="25"/>
      <c r="H58" s="25"/>
      <c r="I58" s="25"/>
      <c r="J58" s="25"/>
      <c r="K58" s="26"/>
    </row>
    <row r="59" spans="1:11" ht="46.9" x14ac:dyDescent="0.25">
      <c r="A59" s="22">
        <v>2020000</v>
      </c>
      <c r="B59" s="23" t="s">
        <v>48</v>
      </c>
      <c r="C59" s="24">
        <f>54894714+6000000+3779405+5300000</f>
        <v>69974119</v>
      </c>
      <c r="D59" s="25">
        <v>57012</v>
      </c>
      <c r="E59" s="25">
        <v>1684529</v>
      </c>
      <c r="F59" s="25">
        <v>2062272</v>
      </c>
      <c r="G59" s="25">
        <v>108397</v>
      </c>
      <c r="H59" s="25">
        <v>84503</v>
      </c>
      <c r="I59" s="25">
        <v>58437</v>
      </c>
      <c r="J59" s="25">
        <f>58374+415362+358708</f>
        <v>832444</v>
      </c>
      <c r="K59" s="26">
        <f t="shared" si="2"/>
        <v>74861713</v>
      </c>
    </row>
    <row r="60" spans="1:11" ht="31.25" x14ac:dyDescent="0.25">
      <c r="A60" s="27">
        <v>2020100</v>
      </c>
      <c r="B60" s="28" t="s">
        <v>49</v>
      </c>
      <c r="C60" s="29">
        <f>33050000+6000000+3000000+5300000</f>
        <v>47350000</v>
      </c>
      <c r="D60" s="30">
        <v>53138</v>
      </c>
      <c r="E60" s="30">
        <v>1500000</v>
      </c>
      <c r="F60" s="30">
        <v>2000000</v>
      </c>
      <c r="G60" s="30">
        <v>80000</v>
      </c>
      <c r="H60" s="30">
        <v>50000</v>
      </c>
      <c r="I60" s="30">
        <v>0</v>
      </c>
      <c r="J60" s="30">
        <f>44836+415362+358708</f>
        <v>818906</v>
      </c>
      <c r="K60" s="31">
        <f t="shared" si="2"/>
        <v>51852044</v>
      </c>
    </row>
    <row r="61" spans="1:11" x14ac:dyDescent="0.25">
      <c r="A61" s="27"/>
      <c r="B61" s="28"/>
      <c r="C61" s="24"/>
      <c r="D61" s="30"/>
      <c r="E61" s="30"/>
      <c r="F61" s="30"/>
      <c r="G61" s="25"/>
      <c r="H61" s="30"/>
      <c r="I61" s="30"/>
      <c r="J61" s="30"/>
      <c r="K61" s="26"/>
    </row>
    <row r="62" spans="1:11" x14ac:dyDescent="0.25">
      <c r="A62" s="22">
        <v>2060000</v>
      </c>
      <c r="B62" s="23" t="s">
        <v>50</v>
      </c>
      <c r="C62" s="24">
        <v>5122812</v>
      </c>
      <c r="D62" s="25">
        <v>139112</v>
      </c>
      <c r="E62" s="25">
        <v>1454677</v>
      </c>
      <c r="F62" s="25">
        <v>689409</v>
      </c>
      <c r="G62" s="25">
        <v>532521</v>
      </c>
      <c r="H62" s="25">
        <v>592938</v>
      </c>
      <c r="I62" s="25">
        <v>264460</v>
      </c>
      <c r="J62" s="25">
        <v>275242</v>
      </c>
      <c r="K62" s="26">
        <f t="shared" si="2"/>
        <v>9071171</v>
      </c>
    </row>
    <row r="63" spans="1:11" x14ac:dyDescent="0.25">
      <c r="A63" s="27"/>
      <c r="B63" s="28"/>
      <c r="C63" s="24"/>
      <c r="D63" s="30"/>
      <c r="E63" s="30"/>
      <c r="F63" s="30">
        <v>0</v>
      </c>
      <c r="G63" s="25"/>
      <c r="H63" s="30"/>
      <c r="I63" s="30">
        <v>0</v>
      </c>
      <c r="J63" s="30"/>
      <c r="K63" s="26"/>
    </row>
    <row r="64" spans="1:11" x14ac:dyDescent="0.25">
      <c r="A64" s="22">
        <v>2070000</v>
      </c>
      <c r="B64" s="23" t="s">
        <v>51</v>
      </c>
      <c r="C64" s="24">
        <v>12522069</v>
      </c>
      <c r="D64" s="25">
        <v>55590</v>
      </c>
      <c r="E64" s="25">
        <v>9180021</v>
      </c>
      <c r="F64" s="25">
        <v>2829680</v>
      </c>
      <c r="G64" s="25">
        <v>1801682</v>
      </c>
      <c r="H64" s="25">
        <v>2044225</v>
      </c>
      <c r="I64" s="25">
        <v>1332552</v>
      </c>
      <c r="J64" s="25">
        <v>772256</v>
      </c>
      <c r="K64" s="26">
        <f t="shared" si="2"/>
        <v>30538075</v>
      </c>
    </row>
    <row r="65" spans="1:12" x14ac:dyDescent="0.25">
      <c r="A65" s="27"/>
      <c r="B65" s="28"/>
      <c r="C65" s="24"/>
      <c r="D65" s="25"/>
      <c r="E65" s="25"/>
      <c r="F65" s="25"/>
      <c r="G65" s="25"/>
      <c r="H65" s="25"/>
      <c r="I65" s="25"/>
      <c r="J65" s="25"/>
      <c r="K65" s="26"/>
    </row>
    <row r="66" spans="1:12" x14ac:dyDescent="0.25">
      <c r="A66" s="22">
        <v>2090000</v>
      </c>
      <c r="B66" s="23" t="s">
        <v>52</v>
      </c>
      <c r="C66" s="24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6">
        <f t="shared" si="2"/>
        <v>0</v>
      </c>
    </row>
    <row r="67" spans="1:12" ht="6.8" customHeight="1" thickBot="1" x14ac:dyDescent="0.3">
      <c r="A67" s="45"/>
      <c r="B67" s="46"/>
      <c r="C67" s="38"/>
      <c r="D67" s="40"/>
      <c r="E67" s="40"/>
      <c r="F67" s="40"/>
      <c r="G67" s="40"/>
      <c r="H67" s="40"/>
      <c r="I67" s="40"/>
      <c r="J67" s="40"/>
      <c r="K67" s="47">
        <f t="shared" si="2"/>
        <v>0</v>
      </c>
    </row>
    <row r="68" spans="1:12" s="59" customFormat="1" ht="16.3" thickBot="1" x14ac:dyDescent="0.3">
      <c r="A68" s="71">
        <v>3000000</v>
      </c>
      <c r="B68" s="72" t="s">
        <v>73</v>
      </c>
      <c r="C68" s="73">
        <f t="shared" ref="C68:J68" si="8">SUM(C69:C71)</f>
        <v>21245763</v>
      </c>
      <c r="D68" s="73">
        <f t="shared" si="8"/>
        <v>0</v>
      </c>
      <c r="E68" s="73">
        <f t="shared" si="8"/>
        <v>0</v>
      </c>
      <c r="F68" s="73">
        <f t="shared" si="8"/>
        <v>0</v>
      </c>
      <c r="G68" s="73">
        <f t="shared" si="8"/>
        <v>0</v>
      </c>
      <c r="H68" s="73">
        <f t="shared" si="8"/>
        <v>0</v>
      </c>
      <c r="I68" s="73">
        <f t="shared" si="8"/>
        <v>0</v>
      </c>
      <c r="J68" s="73">
        <f t="shared" si="8"/>
        <v>0</v>
      </c>
      <c r="K68" s="74">
        <f>SUM(C68:J68)</f>
        <v>21245763</v>
      </c>
      <c r="L68" s="58"/>
    </row>
    <row r="69" spans="1:12" s="59" customFormat="1" x14ac:dyDescent="0.25">
      <c r="A69" s="64">
        <v>3010000</v>
      </c>
      <c r="B69" s="60" t="s">
        <v>76</v>
      </c>
      <c r="C69" s="61">
        <f>0+21245763</f>
        <v>21245763</v>
      </c>
      <c r="D69" s="61">
        <v>0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70">
        <f>SUM(C69:J69)</f>
        <v>21245763</v>
      </c>
      <c r="L69" s="58"/>
    </row>
    <row r="70" spans="1:12" s="59" customFormat="1" ht="31.25" x14ac:dyDescent="0.25">
      <c r="A70" s="69" t="s">
        <v>74</v>
      </c>
      <c r="B70" s="68" t="s">
        <v>75</v>
      </c>
      <c r="C70" s="67"/>
      <c r="D70" s="67"/>
      <c r="E70" s="67"/>
      <c r="F70" s="67"/>
      <c r="G70" s="67"/>
      <c r="H70" s="67"/>
      <c r="I70" s="67"/>
      <c r="J70" s="67"/>
      <c r="K70" s="31">
        <f t="shared" si="2"/>
        <v>0</v>
      </c>
      <c r="L70" s="58"/>
    </row>
    <row r="71" spans="1:12" ht="6.8" customHeight="1" thickBot="1" x14ac:dyDescent="0.3">
      <c r="A71" s="65"/>
      <c r="B71" s="62"/>
      <c r="C71" s="63"/>
      <c r="D71" s="63"/>
      <c r="E71" s="63"/>
      <c r="F71" s="63"/>
      <c r="G71" s="63"/>
      <c r="H71" s="63"/>
      <c r="I71" s="63"/>
      <c r="J71" s="63"/>
      <c r="K71" s="66">
        <f>SUM(C71:J71)</f>
        <v>0</v>
      </c>
      <c r="L71" s="58"/>
    </row>
    <row r="72" spans="1:12" ht="16.3" thickBot="1" x14ac:dyDescent="0.3">
      <c r="A72" s="13">
        <v>4000000</v>
      </c>
      <c r="B72" s="14" t="s">
        <v>53</v>
      </c>
      <c r="C72" s="42">
        <f>C73+C76+C80+C82+C84+C86+C88+C90</f>
        <v>503174323</v>
      </c>
      <c r="D72" s="42">
        <f t="shared" ref="D72:J72" si="9">D73+D76+D80+D82+D84+D86+D88+D90</f>
        <v>21282261</v>
      </c>
      <c r="E72" s="42">
        <f t="shared" si="9"/>
        <v>24910571</v>
      </c>
      <c r="F72" s="42">
        <f t="shared" si="9"/>
        <v>32605619</v>
      </c>
      <c r="G72" s="42">
        <f t="shared" si="9"/>
        <v>13952507</v>
      </c>
      <c r="H72" s="42">
        <f t="shared" si="9"/>
        <v>22038581</v>
      </c>
      <c r="I72" s="42">
        <f t="shared" si="9"/>
        <v>15832983</v>
      </c>
      <c r="J72" s="42">
        <f t="shared" si="9"/>
        <v>6247269</v>
      </c>
      <c r="K72" s="17">
        <f t="shared" si="2"/>
        <v>640044114</v>
      </c>
    </row>
    <row r="73" spans="1:12" x14ac:dyDescent="0.25">
      <c r="A73" s="18">
        <v>4010000</v>
      </c>
      <c r="B73" s="43" t="s">
        <v>54</v>
      </c>
      <c r="C73" s="20">
        <f>122917412+380000+993480+483642</f>
        <v>124774534</v>
      </c>
      <c r="D73" s="44">
        <f>13803564+1686000</f>
        <v>15489564</v>
      </c>
      <c r="E73" s="44">
        <f>15239585+43218</f>
        <v>15282803</v>
      </c>
      <c r="F73" s="44">
        <f>11623510+15797</f>
        <v>11639307</v>
      </c>
      <c r="G73" s="44">
        <v>6082795</v>
      </c>
      <c r="H73" s="44">
        <f>3128590-10225</f>
        <v>3118365</v>
      </c>
      <c r="I73" s="44">
        <v>1078860</v>
      </c>
      <c r="J73" s="44">
        <v>931353</v>
      </c>
      <c r="K73" s="21">
        <f t="shared" si="2"/>
        <v>178397581</v>
      </c>
    </row>
    <row r="74" spans="1:12" x14ac:dyDescent="0.25">
      <c r="A74" s="27">
        <v>4010104</v>
      </c>
      <c r="B74" s="28" t="s">
        <v>55</v>
      </c>
      <c r="C74" s="29">
        <f>47232122-125346</f>
        <v>47106776</v>
      </c>
      <c r="D74" s="30">
        <f>13513004+1686000</f>
        <v>15199004</v>
      </c>
      <c r="E74" s="30">
        <f>7403153+43218</f>
        <v>7446371</v>
      </c>
      <c r="F74" s="30">
        <f>3261494+15797</f>
        <v>3277291</v>
      </c>
      <c r="G74" s="30">
        <v>1302289</v>
      </c>
      <c r="H74" s="30">
        <f>2114978-10225</f>
        <v>2104753</v>
      </c>
      <c r="I74" s="30">
        <v>718444</v>
      </c>
      <c r="J74" s="30">
        <v>325090</v>
      </c>
      <c r="K74" s="31">
        <f t="shared" si="2"/>
        <v>77480018</v>
      </c>
    </row>
    <row r="75" spans="1:12" x14ac:dyDescent="0.25">
      <c r="A75" s="27"/>
      <c r="B75" s="28"/>
      <c r="C75" s="24"/>
      <c r="D75" s="30"/>
      <c r="E75" s="30"/>
      <c r="F75" s="30">
        <v>0</v>
      </c>
      <c r="G75" s="25"/>
      <c r="H75" s="30">
        <v>0</v>
      </c>
      <c r="I75" s="30">
        <v>0</v>
      </c>
      <c r="J75" s="30"/>
      <c r="K75" s="26">
        <f t="shared" si="2"/>
        <v>0</v>
      </c>
    </row>
    <row r="76" spans="1:12" x14ac:dyDescent="0.25">
      <c r="A76" s="22">
        <v>4020000</v>
      </c>
      <c r="B76" s="23" t="s">
        <v>56</v>
      </c>
      <c r="C76" s="24">
        <f>SUM(C77:C78)</f>
        <v>6766220</v>
      </c>
      <c r="D76" s="24">
        <f t="shared" ref="D76:J76" si="10">SUM(D77:D78)</f>
        <v>3003944</v>
      </c>
      <c r="E76" s="24">
        <f t="shared" si="10"/>
        <v>2205038</v>
      </c>
      <c r="F76" s="24">
        <f t="shared" si="10"/>
        <v>3420950</v>
      </c>
      <c r="G76" s="24">
        <f t="shared" si="10"/>
        <v>986804</v>
      </c>
      <c r="H76" s="24">
        <f t="shared" si="10"/>
        <v>2910697</v>
      </c>
      <c r="I76" s="24">
        <f t="shared" si="10"/>
        <v>793026</v>
      </c>
      <c r="J76" s="24">
        <f t="shared" si="10"/>
        <v>567157</v>
      </c>
      <c r="K76" s="26">
        <f t="shared" si="2"/>
        <v>20653836</v>
      </c>
    </row>
    <row r="77" spans="1:12" ht="31.25" x14ac:dyDescent="0.25">
      <c r="A77" s="27">
        <v>4020100</v>
      </c>
      <c r="B77" s="28" t="s">
        <v>57</v>
      </c>
      <c r="C77" s="29">
        <v>2103291</v>
      </c>
      <c r="D77" s="30">
        <v>919121</v>
      </c>
      <c r="E77" s="30">
        <v>560814</v>
      </c>
      <c r="F77" s="30">
        <v>367923</v>
      </c>
      <c r="G77" s="30">
        <v>327344</v>
      </c>
      <c r="H77" s="30">
        <v>1040483</v>
      </c>
      <c r="I77" s="30">
        <v>250820</v>
      </c>
      <c r="J77" s="30">
        <v>150366</v>
      </c>
      <c r="K77" s="31">
        <f t="shared" si="2"/>
        <v>5720162</v>
      </c>
    </row>
    <row r="78" spans="1:12" ht="31.25" x14ac:dyDescent="0.25">
      <c r="A78" s="27">
        <v>4020200</v>
      </c>
      <c r="B78" s="28" t="s">
        <v>58</v>
      </c>
      <c r="C78" s="29">
        <v>4662929</v>
      </c>
      <c r="D78" s="30">
        <v>2084823</v>
      </c>
      <c r="E78" s="30">
        <v>1644224</v>
      </c>
      <c r="F78" s="30">
        <v>3053027</v>
      </c>
      <c r="G78" s="30">
        <v>659460</v>
      </c>
      <c r="H78" s="30">
        <v>1870214</v>
      </c>
      <c r="I78" s="30">
        <v>542206</v>
      </c>
      <c r="J78" s="30">
        <v>416791</v>
      </c>
      <c r="K78" s="31">
        <f t="shared" ref="K78:K93" si="11">SUM(C78:J78)</f>
        <v>14933674</v>
      </c>
    </row>
    <row r="79" spans="1:12" x14ac:dyDescent="0.25">
      <c r="A79" s="22"/>
      <c r="B79" s="23"/>
      <c r="C79" s="24"/>
      <c r="D79" s="30"/>
      <c r="E79" s="30"/>
      <c r="F79" s="30">
        <v>0</v>
      </c>
      <c r="G79" s="25"/>
      <c r="H79" s="30">
        <v>0</v>
      </c>
      <c r="I79" s="30">
        <v>0</v>
      </c>
      <c r="J79" s="30"/>
      <c r="K79" s="26">
        <f t="shared" si="11"/>
        <v>0</v>
      </c>
    </row>
    <row r="80" spans="1:12" ht="62.5" x14ac:dyDescent="0.25">
      <c r="A80" s="22">
        <v>4080000</v>
      </c>
      <c r="B80" s="23" t="s">
        <v>59</v>
      </c>
      <c r="C80" s="24">
        <v>519248</v>
      </c>
      <c r="D80" s="25">
        <v>0</v>
      </c>
      <c r="E80" s="25">
        <v>636894</v>
      </c>
      <c r="F80" s="25">
        <v>11657740</v>
      </c>
      <c r="G80" s="25">
        <v>5234178</v>
      </c>
      <c r="H80" s="25">
        <v>13517479</v>
      </c>
      <c r="I80" s="25">
        <v>12521634</v>
      </c>
      <c r="J80" s="25">
        <v>3874977</v>
      </c>
      <c r="K80" s="26">
        <f t="shared" si="11"/>
        <v>47962150</v>
      </c>
    </row>
    <row r="81" spans="1:11" x14ac:dyDescent="0.25">
      <c r="A81" s="22"/>
      <c r="B81" s="23"/>
      <c r="C81" s="24"/>
      <c r="D81" s="25"/>
      <c r="E81" s="25"/>
      <c r="F81" s="25"/>
      <c r="G81" s="25"/>
      <c r="H81" s="25"/>
      <c r="I81" s="25"/>
      <c r="J81" s="25"/>
      <c r="K81" s="26"/>
    </row>
    <row r="82" spans="1:11" x14ac:dyDescent="0.25">
      <c r="A82" s="22">
        <v>4100000</v>
      </c>
      <c r="B82" s="23" t="s">
        <v>60</v>
      </c>
      <c r="C82" s="24">
        <f>202239581+4799749+10327977-380000-12589119+23155241+8142134+60603885-1527563</f>
        <v>294771885</v>
      </c>
      <c r="D82" s="25">
        <v>2788753</v>
      </c>
      <c r="E82" s="25">
        <v>6785836</v>
      </c>
      <c r="F82" s="25">
        <v>5887622</v>
      </c>
      <c r="G82" s="25">
        <v>1648730</v>
      </c>
      <c r="H82" s="25">
        <v>2492040</v>
      </c>
      <c r="I82" s="25">
        <v>1439463</v>
      </c>
      <c r="J82" s="25">
        <v>873782</v>
      </c>
      <c r="K82" s="26">
        <f t="shared" si="11"/>
        <v>316688111</v>
      </c>
    </row>
    <row r="83" spans="1:11" x14ac:dyDescent="0.25">
      <c r="A83" s="22"/>
      <c r="B83" s="23"/>
      <c r="C83" s="24"/>
      <c r="D83" s="25"/>
      <c r="E83" s="25"/>
      <c r="F83" s="25"/>
      <c r="G83" s="25"/>
      <c r="H83" s="25"/>
      <c r="I83" s="25"/>
      <c r="J83" s="25"/>
      <c r="K83" s="26">
        <f t="shared" si="11"/>
        <v>0</v>
      </c>
    </row>
    <row r="84" spans="1:11" x14ac:dyDescent="0.25">
      <c r="A84" s="22">
        <v>4110000</v>
      </c>
      <c r="B84" s="23" t="s">
        <v>61</v>
      </c>
      <c r="C84" s="24">
        <f>5026949+4334399</f>
        <v>9361348</v>
      </c>
      <c r="D84" s="25"/>
      <c r="E84" s="25"/>
      <c r="F84" s="25"/>
      <c r="G84" s="25"/>
      <c r="H84" s="25"/>
      <c r="I84" s="25"/>
      <c r="J84" s="25"/>
      <c r="K84" s="26">
        <f t="shared" si="11"/>
        <v>9361348</v>
      </c>
    </row>
    <row r="85" spans="1:11" x14ac:dyDescent="0.25">
      <c r="A85" s="22"/>
      <c r="B85" s="23"/>
      <c r="C85" s="24"/>
      <c r="D85" s="25"/>
      <c r="E85" s="25"/>
      <c r="F85" s="25"/>
      <c r="G85" s="25"/>
      <c r="H85" s="25"/>
      <c r="I85" s="25"/>
      <c r="J85" s="25"/>
      <c r="K85" s="26">
        <f t="shared" si="11"/>
        <v>0</v>
      </c>
    </row>
    <row r="86" spans="1:11" x14ac:dyDescent="0.25">
      <c r="A86" s="22">
        <v>4120000</v>
      </c>
      <c r="B86" s="23" t="s">
        <v>62</v>
      </c>
      <c r="C86" s="24">
        <v>12000000</v>
      </c>
      <c r="D86" s="25"/>
      <c r="E86" s="25"/>
      <c r="F86" s="25"/>
      <c r="G86" s="25"/>
      <c r="H86" s="25"/>
      <c r="I86" s="25"/>
      <c r="J86" s="25"/>
      <c r="K86" s="26">
        <f t="shared" si="11"/>
        <v>12000000</v>
      </c>
    </row>
    <row r="87" spans="1:11" x14ac:dyDescent="0.25">
      <c r="A87" s="22"/>
      <c r="B87" s="23"/>
      <c r="C87" s="24"/>
      <c r="D87" s="25"/>
      <c r="E87" s="25"/>
      <c r="F87" s="25"/>
      <c r="G87" s="25"/>
      <c r="H87" s="25"/>
      <c r="I87" s="25"/>
      <c r="J87" s="25"/>
      <c r="K87" s="26">
        <f t="shared" si="11"/>
        <v>0</v>
      </c>
    </row>
    <row r="88" spans="1:11" x14ac:dyDescent="0.25">
      <c r="A88" s="22">
        <v>4130000</v>
      </c>
      <c r="B88" s="23" t="s">
        <v>68</v>
      </c>
      <c r="C88" s="24">
        <v>20500000</v>
      </c>
      <c r="D88" s="25"/>
      <c r="E88" s="25"/>
      <c r="F88" s="25"/>
      <c r="G88" s="25"/>
      <c r="H88" s="25"/>
      <c r="I88" s="25"/>
      <c r="J88" s="25"/>
      <c r="K88" s="26">
        <f t="shared" si="11"/>
        <v>20500000</v>
      </c>
    </row>
    <row r="89" spans="1:11" x14ac:dyDescent="0.25">
      <c r="A89" s="45"/>
      <c r="B89" s="46"/>
      <c r="C89" s="38"/>
      <c r="D89" s="40"/>
      <c r="E89" s="40"/>
      <c r="F89" s="40"/>
      <c r="G89" s="40"/>
      <c r="H89" s="40"/>
      <c r="I89" s="40"/>
      <c r="J89" s="40"/>
      <c r="K89" s="47"/>
    </row>
    <row r="90" spans="1:11" x14ac:dyDescent="0.25">
      <c r="A90" s="22">
        <v>4140000</v>
      </c>
      <c r="B90" s="23" t="s">
        <v>67</v>
      </c>
      <c r="C90" s="24">
        <f>32352240+2128848</f>
        <v>34481088</v>
      </c>
      <c r="D90" s="25"/>
      <c r="E90" s="25"/>
      <c r="F90" s="25"/>
      <c r="G90" s="25"/>
      <c r="H90" s="25"/>
      <c r="I90" s="25"/>
      <c r="J90" s="25"/>
      <c r="K90" s="26">
        <f t="shared" ref="K90" si="12">SUM(C90:J90)</f>
        <v>34481088</v>
      </c>
    </row>
    <row r="91" spans="1:11" ht="16.3" thickBot="1" x14ac:dyDescent="0.3">
      <c r="A91" s="45"/>
      <c r="B91" s="46"/>
      <c r="C91" s="38"/>
      <c r="D91" s="40"/>
      <c r="E91" s="40"/>
      <c r="F91" s="40"/>
      <c r="G91" s="40"/>
      <c r="H91" s="40"/>
      <c r="I91" s="40"/>
      <c r="J91" s="40"/>
      <c r="K91" s="47">
        <f t="shared" si="11"/>
        <v>0</v>
      </c>
    </row>
    <row r="92" spans="1:11" ht="31.95" thickBot="1" x14ac:dyDescent="0.3">
      <c r="A92" s="13">
        <v>5000000</v>
      </c>
      <c r="B92" s="49" t="s">
        <v>63</v>
      </c>
      <c r="C92" s="42">
        <f>179049991+930847</f>
        <v>179980838</v>
      </c>
      <c r="D92" s="48">
        <f>6849151+712232</f>
        <v>7561383</v>
      </c>
      <c r="E92" s="48">
        <f>61728125+124139</f>
        <v>61852264</v>
      </c>
      <c r="F92" s="48">
        <f>29481853+210000</f>
        <v>29691853</v>
      </c>
      <c r="G92" s="48">
        <f>12750844+54264</f>
        <v>12805108</v>
      </c>
      <c r="H92" s="48">
        <f>12792769+66250</f>
        <v>12859019</v>
      </c>
      <c r="I92" s="48">
        <f>11553506+155000</f>
        <v>11708506</v>
      </c>
      <c r="J92" s="48">
        <f>6088924+37500</f>
        <v>6126424</v>
      </c>
      <c r="K92" s="17">
        <f t="shared" si="11"/>
        <v>322585395</v>
      </c>
    </row>
    <row r="93" spans="1:11" ht="16.3" thickBot="1" x14ac:dyDescent="0.3">
      <c r="A93" s="50"/>
      <c r="B93" s="51" t="s">
        <v>72</v>
      </c>
      <c r="C93" s="52">
        <f t="shared" ref="C93:J93" si="13">C14+C50+C72+C92+C68</f>
        <v>1791297753</v>
      </c>
      <c r="D93" s="52">
        <f t="shared" si="13"/>
        <v>254644023</v>
      </c>
      <c r="E93" s="52">
        <f t="shared" si="13"/>
        <v>352410813</v>
      </c>
      <c r="F93" s="52">
        <f t="shared" si="13"/>
        <v>287641844.995</v>
      </c>
      <c r="G93" s="52">
        <f t="shared" si="13"/>
        <v>130893403</v>
      </c>
      <c r="H93" s="52">
        <f t="shared" si="13"/>
        <v>173481150</v>
      </c>
      <c r="I93" s="52">
        <f t="shared" si="13"/>
        <v>100278125</v>
      </c>
      <c r="J93" s="52">
        <f t="shared" si="13"/>
        <v>52902437</v>
      </c>
      <c r="K93" s="53">
        <f t="shared" si="11"/>
        <v>3143549548.9949999</v>
      </c>
    </row>
    <row r="95" spans="1:11" x14ac:dyDescent="0.25">
      <c r="K95" s="75"/>
    </row>
    <row r="96" spans="1:11" x14ac:dyDescent="0.25">
      <c r="K96" s="75"/>
    </row>
    <row r="99" spans="1:11" x14ac:dyDescent="0.25">
      <c r="A99" s="54"/>
      <c r="B99" s="55"/>
      <c r="C99" s="56"/>
      <c r="D99" s="56"/>
      <c r="E99" s="56"/>
      <c r="F99" s="56"/>
      <c r="G99" s="56"/>
      <c r="H99" s="56"/>
      <c r="I99" s="56"/>
      <c r="J99" s="56"/>
      <c r="K99" s="57"/>
    </row>
    <row r="100" spans="1:11" x14ac:dyDescent="0.25">
      <c r="A100" s="54"/>
      <c r="B100" s="55"/>
      <c r="C100" s="56"/>
      <c r="D100" s="56"/>
      <c r="E100" s="56"/>
      <c r="F100" s="56"/>
      <c r="G100" s="56"/>
      <c r="H100" s="56"/>
      <c r="I100" s="56"/>
      <c r="J100" s="56"/>
      <c r="K100" s="57"/>
    </row>
    <row r="103" spans="1:11" x14ac:dyDescent="0.25">
      <c r="A103" s="54"/>
      <c r="B103" s="55"/>
      <c r="C103" s="56"/>
      <c r="D103" s="56"/>
      <c r="E103" s="56"/>
      <c r="F103" s="56"/>
      <c r="G103" s="56"/>
      <c r="H103" s="56"/>
      <c r="I103" s="56"/>
      <c r="J103" s="56"/>
      <c r="K103" s="57"/>
    </row>
    <row r="142" spans="1:11" x14ac:dyDescent="0.25">
      <c r="A142" s="54"/>
      <c r="B142" s="55"/>
      <c r="C142" s="56"/>
      <c r="D142" s="56"/>
      <c r="E142" s="56"/>
      <c r="F142" s="56"/>
      <c r="G142" s="56"/>
      <c r="H142" s="56"/>
      <c r="I142" s="56"/>
      <c r="J142" s="56"/>
      <c r="K142" s="57"/>
    </row>
    <row r="156" spans="1:11" x14ac:dyDescent="0.25">
      <c r="A156" s="54"/>
      <c r="B156" s="55"/>
      <c r="C156" s="56"/>
      <c r="D156" s="56"/>
      <c r="E156" s="56"/>
      <c r="F156" s="56"/>
      <c r="G156" s="56"/>
      <c r="H156" s="56"/>
      <c r="I156" s="56"/>
      <c r="J156" s="56"/>
      <c r="K156" s="57"/>
    </row>
    <row r="165" spans="1:11" x14ac:dyDescent="0.25">
      <c r="A165" s="54"/>
      <c r="B165" s="55"/>
      <c r="C165" s="56"/>
      <c r="D165" s="56"/>
      <c r="E165" s="56"/>
      <c r="F165" s="56"/>
      <c r="G165" s="56"/>
      <c r="H165" s="56"/>
      <c r="I165" s="56"/>
      <c r="J165" s="56"/>
      <c r="K165" s="57"/>
    </row>
    <row r="166" spans="1:11" x14ac:dyDescent="0.25">
      <c r="A166" s="54"/>
      <c r="B166" s="55"/>
      <c r="C166" s="56"/>
      <c r="D166" s="56"/>
      <c r="E166" s="56"/>
      <c r="F166" s="56"/>
      <c r="G166" s="56"/>
      <c r="H166" s="56"/>
      <c r="I166" s="56"/>
      <c r="J166" s="56"/>
      <c r="K166" s="57"/>
    </row>
    <row r="167" spans="1:11" x14ac:dyDescent="0.25">
      <c r="A167" s="54"/>
      <c r="B167" s="55"/>
      <c r="C167" s="56"/>
      <c r="D167" s="56"/>
      <c r="E167" s="56"/>
      <c r="F167" s="56"/>
      <c r="G167" s="56"/>
      <c r="H167" s="56"/>
      <c r="I167" s="56"/>
      <c r="J167" s="56"/>
      <c r="K167" s="57"/>
    </row>
    <row r="201" spans="1:11" x14ac:dyDescent="0.25">
      <c r="A201" s="54"/>
      <c r="B201" s="55"/>
      <c r="C201" s="56"/>
      <c r="D201" s="56"/>
      <c r="E201" s="56"/>
      <c r="F201" s="56"/>
      <c r="G201" s="56"/>
      <c r="H201" s="56"/>
      <c r="I201" s="56"/>
      <c r="J201" s="56"/>
      <c r="K201" s="57"/>
    </row>
    <row r="224" spans="2:11" x14ac:dyDescent="0.25">
      <c r="B224" s="55"/>
      <c r="C224" s="56"/>
      <c r="D224" s="56"/>
      <c r="E224" s="56"/>
      <c r="F224" s="56"/>
      <c r="G224" s="56"/>
      <c r="H224" s="56"/>
      <c r="I224" s="56"/>
      <c r="J224" s="56"/>
      <c r="K224" s="57"/>
    </row>
    <row r="225" spans="2:11" x14ac:dyDescent="0.25">
      <c r="B225" s="55"/>
      <c r="C225" s="56"/>
      <c r="D225" s="56"/>
      <c r="E225" s="56"/>
      <c r="F225" s="56"/>
      <c r="G225" s="56"/>
      <c r="H225" s="56"/>
      <c r="I225" s="56"/>
      <c r="J225" s="56"/>
      <c r="K225" s="57"/>
    </row>
    <row r="249" spans="2:11" x14ac:dyDescent="0.25">
      <c r="B249" s="55"/>
      <c r="C249" s="56"/>
      <c r="D249" s="56"/>
      <c r="E249" s="56"/>
      <c r="F249" s="56"/>
      <c r="G249" s="56"/>
      <c r="H249" s="56"/>
      <c r="I249" s="56"/>
      <c r="J249" s="56"/>
      <c r="K249" s="57"/>
    </row>
    <row r="250" spans="2:11" x14ac:dyDescent="0.25">
      <c r="B250" s="55"/>
      <c r="C250" s="56"/>
      <c r="D250" s="56"/>
      <c r="E250" s="56"/>
      <c r="F250" s="56"/>
      <c r="G250" s="56"/>
      <c r="H250" s="56"/>
      <c r="I250" s="56"/>
      <c r="J250" s="56"/>
      <c r="K250" s="57"/>
    </row>
    <row r="251" spans="2:11" x14ac:dyDescent="0.25">
      <c r="B251" s="55"/>
      <c r="C251" s="56"/>
      <c r="D251" s="56"/>
      <c r="E251" s="56"/>
      <c r="F251" s="56"/>
      <c r="G251" s="56"/>
      <c r="H251" s="56"/>
      <c r="I251" s="56"/>
      <c r="J251" s="56"/>
      <c r="K251" s="57"/>
    </row>
    <row r="252" spans="2:11" x14ac:dyDescent="0.25">
      <c r="B252" s="55"/>
      <c r="C252" s="56"/>
      <c r="D252" s="56"/>
      <c r="E252" s="56"/>
      <c r="F252" s="56"/>
      <c r="G252" s="56"/>
      <c r="H252" s="56"/>
      <c r="I252" s="56"/>
      <c r="J252" s="56"/>
      <c r="K252" s="57"/>
    </row>
    <row r="258" spans="1:11" x14ac:dyDescent="0.25">
      <c r="A258" s="54"/>
      <c r="B258" s="55"/>
      <c r="C258" s="56"/>
      <c r="D258" s="56"/>
      <c r="E258" s="56"/>
      <c r="F258" s="56"/>
      <c r="G258" s="56"/>
      <c r="H258" s="56"/>
      <c r="I258" s="56"/>
      <c r="J258" s="56"/>
      <c r="K258" s="57"/>
    </row>
    <row r="259" spans="1:11" x14ac:dyDescent="0.25">
      <c r="B259" s="55"/>
      <c r="C259" s="56"/>
      <c r="D259" s="56"/>
      <c r="E259" s="56"/>
      <c r="F259" s="56"/>
      <c r="G259" s="56"/>
      <c r="H259" s="56"/>
      <c r="I259" s="56"/>
      <c r="J259" s="56"/>
      <c r="K259" s="57"/>
    </row>
    <row r="260" spans="1:11" x14ac:dyDescent="0.25">
      <c r="B260" s="55"/>
      <c r="C260" s="56"/>
      <c r="D260" s="56"/>
      <c r="E260" s="56"/>
      <c r="F260" s="56"/>
      <c r="G260" s="56"/>
      <c r="H260" s="56"/>
      <c r="I260" s="56"/>
      <c r="J260" s="56"/>
      <c r="K260" s="57"/>
    </row>
  </sheetData>
  <mergeCells count="4">
    <mergeCell ref="A11:K11"/>
    <mergeCell ref="I7:K7"/>
    <mergeCell ref="H8:K8"/>
    <mergeCell ref="I9:K9"/>
  </mergeCells>
  <printOptions horizontalCentered="1"/>
  <pageMargins left="0.39370078740157483" right="0.15748031496062992" top="0.59055118110236227" bottom="0.39370078740157483" header="0" footer="0"/>
  <pageSetup paperSize="9" scale="65" firstPageNumber="10" orientation="landscape" useFirstPageNumber="1" r:id="rId1"/>
  <headerFooter>
    <oddHeader>&amp;C&amp;P</oddHeader>
  </headerFooter>
  <rowBreaks count="1" manualBreakCount="1">
    <brk id="6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№1.1 (269)</vt:lpstr>
      <vt:lpstr>'Приложение №1.1 (269)'!Заголовки_для_печати</vt:lpstr>
      <vt:lpstr>'Приложение №1.1 (269)'!Область_печати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2021-09-16T08:36:58Z</dcterms:modified>
</cp:coreProperties>
</file>