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Приложение № 1 " sheetId="1" r:id="rId1"/>
  </sheets>
  <definedNames>
    <definedName name="_xlnm.Print_Titles" localSheetId="0">'Приложение № 1 '!$13:$13</definedName>
    <definedName name="_xlnm.Print_Area" localSheetId="0">'Приложение № 1 '!$A$1:$C$50</definedName>
  </definedNames>
  <calcPr fullCalcOnLoad="1"/>
</workbook>
</file>

<file path=xl/sharedStrings.xml><?xml version="1.0" encoding="utf-8"?>
<sst xmlns="http://schemas.openxmlformats.org/spreadsheetml/2006/main" count="84" uniqueCount="82">
  <si>
    <t xml:space="preserve">  "О республиканском бюджете на 2021 год"</t>
  </si>
  <si>
    <t>№ п/п</t>
  </si>
  <si>
    <t xml:space="preserve">% к предельным расходам  </t>
  </si>
  <si>
    <t>Наименование показателя</t>
  </si>
  <si>
    <t>1.</t>
  </si>
  <si>
    <t>1.1.</t>
  </si>
  <si>
    <t>1.2.</t>
  </si>
  <si>
    <t>2.</t>
  </si>
  <si>
    <t>3.</t>
  </si>
  <si>
    <t>3.1.</t>
  </si>
  <si>
    <t>3.2.</t>
  </si>
  <si>
    <t>3.2.1.</t>
  </si>
  <si>
    <t>4.</t>
  </si>
  <si>
    <t>5.</t>
  </si>
  <si>
    <t>6.</t>
  </si>
  <si>
    <t>2.1.</t>
  </si>
  <si>
    <t>не имеющие целевого назначения</t>
  </si>
  <si>
    <t>имеющие целевое назначение</t>
  </si>
  <si>
    <t>за счет доходов, имеющих целевое назначение</t>
  </si>
  <si>
    <t>за счет доходов, не имеющих целевого назначения, из них:</t>
  </si>
  <si>
    <t>Предельные расходы, из них:</t>
  </si>
  <si>
    <t>Предельный дефицит</t>
  </si>
  <si>
    <t>Дефицит</t>
  </si>
  <si>
    <t>% к расходам, подлежащим финансированию</t>
  </si>
  <si>
    <t>Основные характеристики консолидированного бюджета на 2021 год</t>
  </si>
  <si>
    <t>на оплату коммунальных услуг, возмещение льгот по коммунальным услугам,   услугам жилищного фонда и связи, покрытие убытков субъектов естественных монополий, связанных с установлением предельных тарифов на уровне, не обеспечивающем хозяйствующим субъектам покрытие экономически обоснованных затрат и получение обоснованной нормы прибыли (рентабельности) в регулируемой деятельности (полная расчетная потребность, исходя из планируемого объема потребления соответствующих коммунальных услуг, возмещения соответствующих льгот и межтарифной разницы)</t>
  </si>
  <si>
    <t>Расходы, подлежащие финансированию:</t>
  </si>
  <si>
    <t>Доходы:</t>
  </si>
  <si>
    <t>на оплату коммунальных услуг, возмещение льгот по коммунальным услугам,  услугам жилищного фонда и связи, покрытие убытков субъектов естественных монополий, связанных с установлением предельных тарифов на уровне, не обеспечивающем хозяйствующим субъектам покрытие экономически обоснованных затрат и получение обоснованной нормы прибыли (подлежащие финансированию)</t>
  </si>
  <si>
    <t>6.1.</t>
  </si>
  <si>
    <t>6.2.</t>
  </si>
  <si>
    <t>по кредитам (займам)</t>
  </si>
  <si>
    <t xml:space="preserve"> к  Закону Приднестровской Молдавской Республики</t>
  </si>
  <si>
    <t>Сумма, руб.</t>
  </si>
  <si>
    <t>перед юридическими лицами - резидентами</t>
  </si>
  <si>
    <t>задолженность:</t>
  </si>
  <si>
    <t>остатки на начало года:</t>
  </si>
  <si>
    <t>имеющие целевое назначение, в т. ч.</t>
  </si>
  <si>
    <t>Источники покрытия предельного дефицита:</t>
  </si>
  <si>
    <t>6.1.1.</t>
  </si>
  <si>
    <t>6.1.2.</t>
  </si>
  <si>
    <t>6.2.2.</t>
  </si>
  <si>
    <t>6.2.2.1.</t>
  </si>
  <si>
    <t>6.2.2.2.</t>
  </si>
  <si>
    <t>6.2.2.3.</t>
  </si>
  <si>
    <t>6.2.2.4.</t>
  </si>
  <si>
    <t>средства Фонда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</t>
  </si>
  <si>
    <t>средства Республиканского экологического фонда</t>
  </si>
  <si>
    <t xml:space="preserve">средства Фонда  капитальных вложений </t>
  </si>
  <si>
    <t>средства Дорожного фонда</t>
  </si>
  <si>
    <t>не имеющие целевого назначения (на счетах республиканского бюджета)</t>
  </si>
  <si>
    <t>6.2.1.</t>
  </si>
  <si>
    <t>6.2.2.5.</t>
  </si>
  <si>
    <t>6.2.2.6.</t>
  </si>
  <si>
    <t>6.2.2.7.</t>
  </si>
  <si>
    <t>не имеющие целевого назначения (на счетах местного бюджета)</t>
  </si>
  <si>
    <t>средства целевых бюджетных фондов, направленных  согласно Закону Приднестровской Молдавской Республики  "О республиканском бюджете  на 2020 год" на мероприятия, связанные с реализацией комплекса мер по борьбе с распространением и по лечению на территории Приднестровской Молдавской Республики коронавирусной инфекции, вызванной новым типом вируса COVID-19, мер государственной поддержки в связи с введением чрезвычайного положения в 2020 году, и ликвидацию последствий стихийных бедствий</t>
  </si>
  <si>
    <t>средства, направленные в соответствии со статьей  5 (секретно)  Закона Приднестровской Молдавской Республики "О республиканском бюджете  на 2020 год"</t>
  </si>
  <si>
    <t>6.2.1.1.</t>
  </si>
  <si>
    <t>6.2.1.2.</t>
  </si>
  <si>
    <t>6.2.2.8.</t>
  </si>
  <si>
    <t>6.2.2.9.</t>
  </si>
  <si>
    <t>6.2.2.10.</t>
  </si>
  <si>
    <t>6.2.2.11.</t>
  </si>
  <si>
    <t>6.2.2.12.</t>
  </si>
  <si>
    <t>6.2.2.13.</t>
  </si>
  <si>
    <t>6.2.2.14.</t>
  </si>
  <si>
    <t xml:space="preserve">средства специальных бюджетных счетов государственных учреждений от оказания платных услуг и иной приносящей доход деятельности </t>
  </si>
  <si>
    <t xml:space="preserve">средства Фонда поддержки молодежи </t>
  </si>
  <si>
    <t xml:space="preserve">средства Фонда развития предпринимательства </t>
  </si>
  <si>
    <t xml:space="preserve">средства специальных бюджетных счетов муниципальных учреждений от оказания платных услуг и иной приносящей доход деятельности </t>
  </si>
  <si>
    <t>средства местных бюджетов от целевых сборов и платежей</t>
  </si>
  <si>
    <t>средства территориального экологического фонда</t>
  </si>
  <si>
    <t>средства, поступившие в 2020 году из республиканского бюджета в местные бюджеты в качестве субсидий на развитие дорожной отрасли республики</t>
  </si>
  <si>
    <t>6.2.2.15.</t>
  </si>
  <si>
    <t>средства Фонда государственного резерва</t>
  </si>
  <si>
    <t>Приложение № 1</t>
  </si>
  <si>
    <t>средства безвозмездной  помощи, поступившей в 2020 году на мероприятия, связанные с реализацией комплекса мер по борьбе с распространением и по лечению на территории Приднестровской Молдавской Республики коронавирусной инфекции, вызванной новым типом вируса COVID-19</t>
  </si>
  <si>
    <t>"О внесении изменений и дополнений</t>
  </si>
  <si>
    <t xml:space="preserve">в Закон Приднестровской Молдавской Республики </t>
  </si>
  <si>
    <t>"О республиканском бюджете на 2021 год"</t>
  </si>
  <si>
    <t xml:space="preserve">к проекту закона Приднестровской Молдавской Республики </t>
  </si>
</sst>
</file>

<file path=xl/styles.xml><?xml version="1.0" encoding="utf-8"?>
<styleSheet xmlns="http://schemas.openxmlformats.org/spreadsheetml/2006/main">
  <numFmts count="55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\ _L_-;\-* #,##0\ _L_-;_-* &quot;-&quot;\ _L_-;_-@_-"/>
    <numFmt numFmtId="44" formatCode="_-* #,##0.00\ &quot;L&quot;_-;\-* #,##0.00\ &quot;L&quot;_-;_-* &quot;-&quot;??\ &quot;L&quot;_-;_-@_-"/>
    <numFmt numFmtId="43" formatCode="_-* #,##0.00\ _L_-;\-* #,##0.00\ _L_-;_-* &quot;-&quot;??\ _L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_(* #,##0_);_(* \(#,##0\);_(* &quot;-&quot;??_);_(@_)"/>
    <numFmt numFmtId="201" formatCode="_(* #,##0.0_);_(* \(#,##0.0\);_(* &quot;-&quot;??_);_(@_)"/>
    <numFmt numFmtId="202" formatCode="_-* #,##0.0_р_._-;\-* #,##0.0_р_._-;_-* &quot;-&quot;?_р_._-;_-@_-"/>
    <numFmt numFmtId="203" formatCode="#,##0.0_р_.;[Red]\-#,##0.0_р_."/>
    <numFmt numFmtId="204" formatCode="#,##0_ ;[Red]\-#,##0\ "/>
    <numFmt numFmtId="205" formatCode="#,###"/>
    <numFmt numFmtId="206" formatCode="_-* #,##0.0\ _₽_-;\-* #,##0.0\ _₽_-;_-* &quot;-&quot;?\ _₽_-;_-@_-"/>
    <numFmt numFmtId="207" formatCode="#,##0.0"/>
    <numFmt numFmtId="208" formatCode="#,##0.000"/>
    <numFmt numFmtId="209" formatCode="#,##0.0000"/>
    <numFmt numFmtId="210" formatCode="#,##0.00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/>
      <top style="thin"/>
      <bottom>
        <color indexed="63"/>
      </bottom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vertical="center" wrapText="1"/>
    </xf>
    <xf numFmtId="3" fontId="3" fillId="0" borderId="15" xfId="0" applyNumberFormat="1" applyFont="1" applyBorder="1" applyAlignment="1">
      <alignment horizontal="right" vertical="center" wrapText="1"/>
    </xf>
    <xf numFmtId="3" fontId="3" fillId="0" borderId="16" xfId="0" applyNumberFormat="1" applyFont="1" applyBorder="1" applyAlignment="1">
      <alignment vertical="center" wrapText="1"/>
    </xf>
    <xf numFmtId="3" fontId="3" fillId="0" borderId="17" xfId="0" applyNumberFormat="1" applyFont="1" applyBorder="1" applyAlignment="1">
      <alignment horizontal="right" vertical="center" wrapText="1"/>
    </xf>
    <xf numFmtId="207" fontId="3" fillId="0" borderId="17" xfId="0" applyNumberFormat="1" applyFont="1" applyBorder="1" applyAlignment="1">
      <alignment horizontal="right" vertical="center" wrapText="1"/>
    </xf>
    <xf numFmtId="3" fontId="5" fillId="0" borderId="18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vertical="center" wrapText="1"/>
    </xf>
    <xf numFmtId="3" fontId="5" fillId="0" borderId="15" xfId="0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vertical="center" wrapText="1"/>
    </xf>
    <xf numFmtId="3" fontId="3" fillId="0" borderId="20" xfId="0" applyNumberFormat="1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3" fontId="42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3" fontId="5" fillId="0" borderId="21" xfId="0" applyNumberFormat="1" applyFont="1" applyFill="1" applyBorder="1" applyAlignment="1">
      <alignment horizontal="center" vertical="center" wrapText="1"/>
    </xf>
    <xf numFmtId="3" fontId="5" fillId="0" borderId="22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vertical="center" wrapText="1"/>
    </xf>
    <xf numFmtId="3" fontId="3" fillId="0" borderId="23" xfId="0" applyNumberFormat="1" applyFont="1" applyFill="1" applyBorder="1" applyAlignment="1">
      <alignment horizontal="center" vertical="center" wrapText="1"/>
    </xf>
    <xf numFmtId="3" fontId="3" fillId="0" borderId="24" xfId="0" applyNumberFormat="1" applyFont="1" applyFill="1" applyBorder="1" applyAlignment="1">
      <alignment horizontal="center" vertical="center" wrapText="1"/>
    </xf>
    <xf numFmtId="3" fontId="5" fillId="0" borderId="24" xfId="0" applyNumberFormat="1" applyFont="1" applyFill="1" applyBorder="1" applyAlignment="1">
      <alignment horizontal="center" vertical="center" wrapText="1"/>
    </xf>
    <xf numFmtId="3" fontId="5" fillId="0" borderId="25" xfId="0" applyNumberFormat="1" applyFont="1" applyFill="1" applyBorder="1" applyAlignment="1">
      <alignment horizontal="center" vertical="center" wrapText="1"/>
    </xf>
    <xf numFmtId="3" fontId="5" fillId="0" borderId="26" xfId="0" applyNumberFormat="1" applyFont="1" applyBorder="1" applyAlignment="1">
      <alignment vertical="center" wrapText="1"/>
    </xf>
    <xf numFmtId="3" fontId="5" fillId="0" borderId="27" xfId="0" applyNumberFormat="1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3" fontId="5" fillId="0" borderId="23" xfId="0" applyNumberFormat="1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3" fontId="3" fillId="0" borderId="28" xfId="0" applyNumberFormat="1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 vertical="center" wrapText="1"/>
    </xf>
    <xf numFmtId="3" fontId="43" fillId="0" borderId="0" xfId="0" applyNumberFormat="1" applyFont="1" applyAlignment="1">
      <alignment vertical="center" wrapText="1"/>
    </xf>
    <xf numFmtId="3" fontId="7" fillId="0" borderId="0" xfId="0" applyNumberFormat="1" applyFont="1" applyAlignment="1">
      <alignment vertical="center" wrapText="1"/>
    </xf>
    <xf numFmtId="201" fontId="3" fillId="0" borderId="17" xfId="60" applyNumberFormat="1" applyFont="1" applyBorder="1" applyAlignment="1">
      <alignment horizontal="right" vertical="center" wrapText="1"/>
    </xf>
    <xf numFmtId="3" fontId="6" fillId="0" borderId="0" xfId="0" applyNumberFormat="1" applyFont="1" applyFill="1" applyAlignment="1">
      <alignment horizontal="right" vertical="center" wrapText="1"/>
    </xf>
    <xf numFmtId="3" fontId="5" fillId="0" borderId="0" xfId="0" applyNumberFormat="1" applyFont="1" applyAlignment="1">
      <alignment horizontal="center" vertical="center" wrapText="1"/>
    </xf>
    <xf numFmtId="3" fontId="5" fillId="0" borderId="30" xfId="0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"/>
  <sheetViews>
    <sheetView tabSelected="1" view="pageBreakPreview" zoomScale="98" zoomScaleNormal="80" zoomScaleSheetLayoutView="98" workbookViewId="0" topLeftCell="A1">
      <pane xSplit="2" ySplit="13" topLeftCell="C31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K32" sqref="K32"/>
    </sheetView>
  </sheetViews>
  <sheetFormatPr defaultColWidth="9.140625" defaultRowHeight="12.75"/>
  <cols>
    <col min="1" max="1" width="9.140625" style="17" bestFit="1" customWidth="1"/>
    <col min="2" max="2" width="63.140625" style="16" customWidth="1"/>
    <col min="3" max="3" width="18.140625" style="16" customWidth="1"/>
    <col min="4" max="16384" width="9.140625" style="16" customWidth="1"/>
  </cols>
  <sheetData>
    <row r="1" spans="1:3" s="33" customFormat="1" ht="18.75" customHeight="1">
      <c r="A1" s="40" t="s">
        <v>76</v>
      </c>
      <c r="B1" s="40"/>
      <c r="C1" s="40"/>
    </row>
    <row r="2" spans="1:3" s="33" customFormat="1" ht="11.25">
      <c r="A2" s="40" t="s">
        <v>81</v>
      </c>
      <c r="B2" s="40"/>
      <c r="C2" s="40"/>
    </row>
    <row r="3" spans="1:3" s="33" customFormat="1" ht="11.25">
      <c r="A3" s="40" t="s">
        <v>78</v>
      </c>
      <c r="B3" s="40"/>
      <c r="C3" s="40"/>
    </row>
    <row r="4" spans="1:3" s="33" customFormat="1" ht="11.25">
      <c r="A4" s="40" t="s">
        <v>79</v>
      </c>
      <c r="B4" s="40"/>
      <c r="C4" s="40"/>
    </row>
    <row r="5" spans="1:3" s="33" customFormat="1" ht="11.25">
      <c r="A5" s="40" t="s">
        <v>80</v>
      </c>
      <c r="B5" s="40"/>
      <c r="C5" s="40"/>
    </row>
    <row r="6" s="33" customFormat="1" ht="11.25">
      <c r="A6" s="34"/>
    </row>
    <row r="7" spans="1:3" s="33" customFormat="1" ht="11.25">
      <c r="A7" s="35"/>
      <c r="B7" s="37" t="s">
        <v>76</v>
      </c>
      <c r="C7" s="37"/>
    </row>
    <row r="8" spans="1:3" s="33" customFormat="1" ht="11.25">
      <c r="A8" s="35"/>
      <c r="B8" s="37" t="s">
        <v>32</v>
      </c>
      <c r="C8" s="37"/>
    </row>
    <row r="9" spans="1:3" s="33" customFormat="1" ht="11.25">
      <c r="A9" s="35"/>
      <c r="B9" s="37" t="s">
        <v>0</v>
      </c>
      <c r="C9" s="37"/>
    </row>
    <row r="10" ht="9.75" customHeight="1">
      <c r="A10" s="18"/>
    </row>
    <row r="11" spans="1:3" ht="15" customHeight="1">
      <c r="A11" s="38" t="s">
        <v>24</v>
      </c>
      <c r="B11" s="38"/>
      <c r="C11" s="38"/>
    </row>
    <row r="12" spans="1:3" ht="8.25" customHeight="1" thickBot="1">
      <c r="A12" s="39"/>
      <c r="B12" s="39"/>
      <c r="C12" s="39"/>
    </row>
    <row r="13" spans="1:3" ht="13.5" thickBot="1">
      <c r="A13" s="19" t="s">
        <v>1</v>
      </c>
      <c r="B13" s="1" t="s">
        <v>3</v>
      </c>
      <c r="C13" s="2" t="s">
        <v>33</v>
      </c>
    </row>
    <row r="14" spans="1:3" s="21" customFormat="1" ht="12.75">
      <c r="A14" s="20" t="s">
        <v>4</v>
      </c>
      <c r="B14" s="3" t="s">
        <v>27</v>
      </c>
      <c r="C14" s="4">
        <f>SUM(C15:C16)</f>
        <v>3143549549</v>
      </c>
    </row>
    <row r="15" spans="1:3" ht="12.75">
      <c r="A15" s="22" t="s">
        <v>5</v>
      </c>
      <c r="B15" s="5" t="s">
        <v>17</v>
      </c>
      <c r="C15" s="6">
        <f>847373274+4799749+10327977+22263879+23155241+14800000+699446+483642+2128848+358708+8142134+60603885+1578000-1527563</f>
        <v>995187220</v>
      </c>
    </row>
    <row r="16" spans="1:3" s="21" customFormat="1" ht="13.5" thickBot="1">
      <c r="A16" s="23" t="s">
        <v>6</v>
      </c>
      <c r="B16" s="7" t="s">
        <v>16</v>
      </c>
      <c r="C16" s="8">
        <f>2190599185-4799749-10327977+25941055+6000000+32383065-20902858-699446-483642-2128848-8142134-60603885+1527563</f>
        <v>2148362329</v>
      </c>
    </row>
    <row r="17" spans="1:3" s="21" customFormat="1" ht="12.75">
      <c r="A17" s="20" t="s">
        <v>7</v>
      </c>
      <c r="B17" s="3" t="s">
        <v>20</v>
      </c>
      <c r="C17" s="4">
        <f>SUM(C19+C30)</f>
        <v>5823174361</v>
      </c>
    </row>
    <row r="18" spans="1:3" ht="135" customHeight="1" thickBot="1">
      <c r="A18" s="23" t="s">
        <v>15</v>
      </c>
      <c r="B18" s="7" t="s">
        <v>25</v>
      </c>
      <c r="C18" s="8">
        <f>478310987+1759-661006</f>
        <v>477651740</v>
      </c>
    </row>
    <row r="19" spans="1:3" s="21" customFormat="1" ht="12.75">
      <c r="A19" s="20" t="s">
        <v>8</v>
      </c>
      <c r="B19" s="3" t="s">
        <v>26</v>
      </c>
      <c r="C19" s="4">
        <f>SUM(C20:C21)</f>
        <v>5531291622</v>
      </c>
    </row>
    <row r="20" spans="1:3" ht="12.75">
      <c r="A20" s="22" t="s">
        <v>9</v>
      </c>
      <c r="B20" s="5" t="s">
        <v>18</v>
      </c>
      <c r="C20" s="6">
        <f>C15+C35-12832166</f>
        <v>1048590830</v>
      </c>
    </row>
    <row r="21" spans="1:3" s="21" customFormat="1" ht="12.75">
      <c r="A21" s="22" t="s">
        <v>10</v>
      </c>
      <c r="B21" s="5" t="s">
        <v>19</v>
      </c>
      <c r="C21" s="6">
        <f>C16+C32+C29+12832166</f>
        <v>4482700792</v>
      </c>
    </row>
    <row r="22" spans="1:3" ht="82.5" customHeight="1" thickBot="1">
      <c r="A22" s="23" t="s">
        <v>11</v>
      </c>
      <c r="B22" s="7" t="s">
        <v>28</v>
      </c>
      <c r="C22" s="8">
        <f>241857899+1759-56090657</f>
        <v>185769001</v>
      </c>
    </row>
    <row r="23" spans="1:3" s="21" customFormat="1" ht="12.75">
      <c r="A23" s="20" t="s">
        <v>12</v>
      </c>
      <c r="B23" s="3" t="s">
        <v>21</v>
      </c>
      <c r="C23" s="4">
        <f>C17-C14</f>
        <v>2679624812</v>
      </c>
    </row>
    <row r="24" spans="1:3" ht="13.5" thickBot="1">
      <c r="A24" s="24"/>
      <c r="B24" s="7" t="s">
        <v>2</v>
      </c>
      <c r="C24" s="9">
        <f>C23/C17*100</f>
        <v>46.01656495032091</v>
      </c>
    </row>
    <row r="25" spans="1:3" s="21" customFormat="1" ht="12.75">
      <c r="A25" s="20" t="s">
        <v>13</v>
      </c>
      <c r="B25" s="3" t="s">
        <v>22</v>
      </c>
      <c r="C25" s="4">
        <f>C19-C14</f>
        <v>2387742073</v>
      </c>
    </row>
    <row r="26" spans="1:3" ht="13.5" thickBot="1">
      <c r="A26" s="24"/>
      <c r="B26" s="7" t="s">
        <v>23</v>
      </c>
      <c r="C26" s="36">
        <f>C25/C19*100</f>
        <v>43.167893435650065</v>
      </c>
    </row>
    <row r="27" spans="1:3" s="21" customFormat="1" ht="12.75">
      <c r="A27" s="25" t="s">
        <v>14</v>
      </c>
      <c r="B27" s="26" t="s">
        <v>38</v>
      </c>
      <c r="C27" s="10">
        <f>SUM(C28+C31)</f>
        <v>2679624812</v>
      </c>
    </row>
    <row r="28" spans="1:3" ht="12.75">
      <c r="A28" s="27" t="s">
        <v>29</v>
      </c>
      <c r="B28" s="11" t="s">
        <v>35</v>
      </c>
      <c r="C28" s="12">
        <f>SUM(C29:C30)</f>
        <v>2569645297</v>
      </c>
    </row>
    <row r="29" spans="1:3" ht="12.75">
      <c r="A29" s="28" t="s">
        <v>39</v>
      </c>
      <c r="B29" s="5" t="s">
        <v>31</v>
      </c>
      <c r="C29" s="6">
        <f>2021444467+7732963+15130008+13667533+109800024+17183678+60603885+32200000</f>
        <v>2277762558</v>
      </c>
    </row>
    <row r="30" spans="1:3" ht="12.75">
      <c r="A30" s="28" t="s">
        <v>40</v>
      </c>
      <c r="B30" s="13" t="s">
        <v>34</v>
      </c>
      <c r="C30" s="14">
        <f>C18-C22</f>
        <v>291882739</v>
      </c>
    </row>
    <row r="31" spans="1:3" ht="12.75">
      <c r="A31" s="29" t="s">
        <v>30</v>
      </c>
      <c r="B31" s="11" t="s">
        <v>36</v>
      </c>
      <c r="C31" s="15">
        <f>C32+C35</f>
        <v>109979515</v>
      </c>
    </row>
    <row r="32" spans="1:3" ht="12.75">
      <c r="A32" s="29" t="s">
        <v>51</v>
      </c>
      <c r="B32" s="11" t="s">
        <v>16</v>
      </c>
      <c r="C32" s="15">
        <f>SUM(C33:C34)</f>
        <v>43743739</v>
      </c>
    </row>
    <row r="33" spans="1:3" ht="12.75">
      <c r="A33" s="30" t="s">
        <v>58</v>
      </c>
      <c r="B33" s="5" t="s">
        <v>50</v>
      </c>
      <c r="C33" s="6">
        <v>28538082</v>
      </c>
    </row>
    <row r="34" spans="1:3" ht="12.75">
      <c r="A34" s="30" t="s">
        <v>59</v>
      </c>
      <c r="B34" s="5" t="s">
        <v>55</v>
      </c>
      <c r="C34" s="6">
        <f>9625117+5580540</f>
        <v>15205657</v>
      </c>
    </row>
    <row r="35" spans="1:3" ht="12.75">
      <c r="A35" s="29" t="s">
        <v>41</v>
      </c>
      <c r="B35" s="11" t="s">
        <v>37</v>
      </c>
      <c r="C35" s="15">
        <f>SUM(C36:C50)</f>
        <v>66235776</v>
      </c>
    </row>
    <row r="36" spans="1:3" ht="12.75">
      <c r="A36" s="30" t="s">
        <v>42</v>
      </c>
      <c r="B36" s="5" t="s">
        <v>48</v>
      </c>
      <c r="C36" s="6">
        <v>6959473</v>
      </c>
    </row>
    <row r="37" spans="1:3" ht="12.75">
      <c r="A37" s="30" t="s">
        <v>43</v>
      </c>
      <c r="B37" s="5" t="s">
        <v>49</v>
      </c>
      <c r="C37" s="6">
        <v>4492529</v>
      </c>
    </row>
    <row r="38" spans="1:3" ht="12.75">
      <c r="A38" s="30" t="s">
        <v>44</v>
      </c>
      <c r="B38" s="5" t="s">
        <v>47</v>
      </c>
      <c r="C38" s="6">
        <v>194715</v>
      </c>
    </row>
    <row r="39" spans="1:3" ht="38.25">
      <c r="A39" s="30" t="s">
        <v>45</v>
      </c>
      <c r="B39" s="5" t="s">
        <v>46</v>
      </c>
      <c r="C39" s="6">
        <v>2395153</v>
      </c>
    </row>
    <row r="40" spans="1:3" ht="121.5" customHeight="1">
      <c r="A40" s="30" t="s">
        <v>52</v>
      </c>
      <c r="B40" s="5" t="s">
        <v>56</v>
      </c>
      <c r="C40" s="6">
        <v>10217351</v>
      </c>
    </row>
    <row r="41" spans="1:3" ht="38.25">
      <c r="A41" s="30" t="s">
        <v>53</v>
      </c>
      <c r="B41" s="5" t="s">
        <v>57</v>
      </c>
      <c r="C41" s="6">
        <v>33093</v>
      </c>
    </row>
    <row r="42" spans="1:3" ht="63.75">
      <c r="A42" s="31" t="s">
        <v>54</v>
      </c>
      <c r="B42" s="13" t="s">
        <v>77</v>
      </c>
      <c r="C42" s="14">
        <v>126124</v>
      </c>
    </row>
    <row r="43" spans="1:3" ht="25.5">
      <c r="A43" s="31" t="s">
        <v>60</v>
      </c>
      <c r="B43" s="13" t="s">
        <v>67</v>
      </c>
      <c r="C43" s="14">
        <f>0+10422753</f>
        <v>10422753</v>
      </c>
    </row>
    <row r="44" spans="1:3" ht="12.75">
      <c r="A44" s="31" t="s">
        <v>61</v>
      </c>
      <c r="B44" s="13" t="s">
        <v>68</v>
      </c>
      <c r="C44" s="14">
        <f>0+438229</f>
        <v>438229</v>
      </c>
    </row>
    <row r="45" spans="1:3" ht="12.75">
      <c r="A45" s="31" t="s">
        <v>62</v>
      </c>
      <c r="B45" s="13" t="s">
        <v>69</v>
      </c>
      <c r="C45" s="14">
        <f>0+915983</f>
        <v>915983</v>
      </c>
    </row>
    <row r="46" spans="1:3" ht="12.75">
      <c r="A46" s="31" t="s">
        <v>63</v>
      </c>
      <c r="B46" s="13" t="s">
        <v>75</v>
      </c>
      <c r="C46" s="14">
        <f>0+3875517</f>
        <v>3875517</v>
      </c>
    </row>
    <row r="47" spans="1:3" ht="25.5">
      <c r="A47" s="31" t="s">
        <v>64</v>
      </c>
      <c r="B47" s="13" t="s">
        <v>70</v>
      </c>
      <c r="C47" s="14">
        <f>0+7454947</f>
        <v>7454947</v>
      </c>
    </row>
    <row r="48" spans="1:3" ht="12.75">
      <c r="A48" s="31" t="s">
        <v>65</v>
      </c>
      <c r="B48" s="13" t="s">
        <v>71</v>
      </c>
      <c r="C48" s="14">
        <f>0+13705357</f>
        <v>13705357</v>
      </c>
    </row>
    <row r="49" spans="1:3" ht="12.75">
      <c r="A49" s="31" t="s">
        <v>66</v>
      </c>
      <c r="B49" s="13" t="s">
        <v>72</v>
      </c>
      <c r="C49" s="14">
        <f>0+3785302</f>
        <v>3785302</v>
      </c>
    </row>
    <row r="50" spans="1:3" ht="39" thickBot="1">
      <c r="A50" s="32" t="s">
        <v>74</v>
      </c>
      <c r="B50" s="7" t="s">
        <v>73</v>
      </c>
      <c r="C50" s="8">
        <f>0+1219250</f>
        <v>1219250</v>
      </c>
    </row>
  </sheetData>
  <sheetProtection/>
  <mergeCells count="10">
    <mergeCell ref="B9:C9"/>
    <mergeCell ref="A11:C11"/>
    <mergeCell ref="A12:C12"/>
    <mergeCell ref="B7:C7"/>
    <mergeCell ref="A1:C1"/>
    <mergeCell ref="A2:C2"/>
    <mergeCell ref="A3:C3"/>
    <mergeCell ref="A4:C4"/>
    <mergeCell ref="A5:C5"/>
    <mergeCell ref="B8:C8"/>
  </mergeCells>
  <printOptions horizontalCentered="1"/>
  <pageMargins left="0.2755905511811024" right="0.3937007874015748" top="0.3937007874015748" bottom="0.1968503937007874" header="0" footer="0"/>
  <pageSetup firstPageNumber="21" useFirstPageNumber="1" fitToHeight="3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Бугаева В.Н.</cp:lastModifiedBy>
  <cp:lastPrinted>2021-11-01T14:26:26Z</cp:lastPrinted>
  <dcterms:created xsi:type="dcterms:W3CDTF">1996-10-08T23:32:33Z</dcterms:created>
  <dcterms:modified xsi:type="dcterms:W3CDTF">2021-11-01T14:27:03Z</dcterms:modified>
  <cp:category/>
  <cp:version/>
  <cp:contentType/>
  <cp:contentStatus/>
</cp:coreProperties>
</file>