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Common\Бондарь Т.В\Законы, указы, распоряжения 2021\ноябрь\1\Распоряжение № 355рп\Приложения\"/>
    </mc:Choice>
  </mc:AlternateContent>
  <bookViews>
    <workbookView xWindow="-120" yWindow="-120" windowWidth="29040" windowHeight="15840"/>
  </bookViews>
  <sheets>
    <sheet name="Сравнительная таблица к проекту" sheetId="3" r:id="rId1"/>
  </sheets>
  <definedNames>
    <definedName name="_xlnm.Print_Titles" localSheetId="0">'Сравнительная таблица к проекту'!$13:$13</definedName>
    <definedName name="_xlnm.Print_Area" localSheetId="0">'Сравнительная таблица к проекту'!$A$1:$K$363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3" l="1"/>
  <c r="J95" i="3"/>
  <c r="K60" i="3"/>
  <c r="K59" i="3"/>
  <c r="K14" i="3"/>
  <c r="K98" i="3"/>
  <c r="K97" i="3"/>
  <c r="K96" i="3"/>
  <c r="K154" i="3"/>
  <c r="K187" i="3"/>
  <c r="K234" i="3"/>
  <c r="K259" i="3"/>
  <c r="K260" i="3"/>
  <c r="K267" i="3"/>
  <c r="K274" i="3"/>
  <c r="K276" i="3"/>
  <c r="K277" i="3"/>
  <c r="K336" i="3"/>
  <c r="K359" i="3"/>
  <c r="K360" i="3"/>
  <c r="K361" i="3"/>
  <c r="K362" i="3"/>
  <c r="K67" i="3"/>
  <c r="K70" i="3"/>
  <c r="K73" i="3"/>
  <c r="K75" i="3"/>
  <c r="K78" i="3"/>
  <c r="K81" i="3"/>
  <c r="K82" i="3"/>
  <c r="K83" i="3"/>
  <c r="K84" i="3"/>
  <c r="K86" i="3"/>
  <c r="K87" i="3"/>
  <c r="K88" i="3"/>
  <c r="K89" i="3"/>
  <c r="K90" i="3"/>
  <c r="K91" i="3"/>
  <c r="K92" i="3"/>
  <c r="K93" i="3"/>
  <c r="K94" i="3"/>
  <c r="E85" i="3"/>
  <c r="K85" i="3" s="1"/>
  <c r="E80" i="3"/>
  <c r="K80" i="3" s="1"/>
  <c r="E79" i="3"/>
  <c r="K79" i="3" s="1"/>
  <c r="E77" i="3"/>
  <c r="K77" i="3" s="1"/>
  <c r="E76" i="3"/>
  <c r="K76" i="3" s="1"/>
  <c r="E74" i="3"/>
  <c r="K74" i="3" s="1"/>
  <c r="E72" i="3"/>
  <c r="K72" i="3" s="1"/>
  <c r="E71" i="3"/>
  <c r="K71" i="3" s="1"/>
  <c r="E69" i="3"/>
  <c r="K69" i="3" s="1"/>
  <c r="E68" i="3"/>
  <c r="K68" i="3" s="1"/>
  <c r="E66" i="3"/>
  <c r="K66" i="3" s="1"/>
  <c r="E65" i="3"/>
  <c r="K65" i="3" s="1"/>
  <c r="E64" i="3"/>
  <c r="K64" i="3" s="1"/>
  <c r="K22" i="3"/>
  <c r="K25" i="3"/>
  <c r="K26" i="3"/>
  <c r="K28" i="3"/>
  <c r="K31" i="3"/>
  <c r="K32" i="3"/>
  <c r="K33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18" i="3"/>
  <c r="J58" i="3"/>
  <c r="E95" i="3" l="1"/>
  <c r="K95" i="3" s="1"/>
  <c r="E34" i="3"/>
  <c r="K34" i="3" s="1"/>
  <c r="E30" i="3"/>
  <c r="K30" i="3" s="1"/>
  <c r="E29" i="3"/>
  <c r="K29" i="3" s="1"/>
  <c r="E27" i="3"/>
  <c r="K27" i="3" s="1"/>
  <c r="E24" i="3"/>
  <c r="K24" i="3" s="1"/>
  <c r="E23" i="3"/>
  <c r="K23" i="3" s="1"/>
  <c r="E21" i="3"/>
  <c r="K21" i="3" s="1"/>
  <c r="E20" i="3"/>
  <c r="K20" i="3" s="1"/>
  <c r="E19" i="3"/>
  <c r="E58" i="3" l="1"/>
  <c r="K58" i="3" s="1"/>
  <c r="K19" i="3"/>
  <c r="J230" i="3" l="1"/>
  <c r="K230" i="3" s="1"/>
  <c r="J150" i="3"/>
  <c r="J109" i="3"/>
  <c r="K109" i="3" s="1"/>
  <c r="J158" i="3" l="1"/>
  <c r="K158" i="3" s="1"/>
  <c r="J355" i="3" l="1"/>
  <c r="K355" i="3" s="1"/>
  <c r="J354" i="3"/>
  <c r="K354" i="3" s="1"/>
  <c r="J353" i="3"/>
  <c r="K353" i="3" s="1"/>
  <c r="J352" i="3"/>
  <c r="K352" i="3" s="1"/>
  <c r="J351" i="3"/>
  <c r="K351" i="3" s="1"/>
  <c r="J350" i="3"/>
  <c r="K350" i="3" s="1"/>
  <c r="J349" i="3"/>
  <c r="K349" i="3" s="1"/>
  <c r="J348" i="3"/>
  <c r="K348" i="3" s="1"/>
  <c r="J347" i="3"/>
  <c r="K347" i="3" s="1"/>
  <c r="J346" i="3"/>
  <c r="K346" i="3" s="1"/>
  <c r="J345" i="3"/>
  <c r="K345" i="3" s="1"/>
  <c r="J344" i="3"/>
  <c r="K344" i="3" s="1"/>
  <c r="J343" i="3"/>
  <c r="K343" i="3" s="1"/>
  <c r="J342" i="3"/>
  <c r="K342" i="3" s="1"/>
  <c r="J341" i="3"/>
  <c r="K341" i="3" s="1"/>
  <c r="J340" i="3"/>
  <c r="K340" i="3" s="1"/>
  <c r="J339" i="3"/>
  <c r="K339" i="3" s="1"/>
  <c r="J338" i="3"/>
  <c r="K338" i="3" s="1"/>
  <c r="J337" i="3"/>
  <c r="K337" i="3" s="1"/>
  <c r="J334" i="3"/>
  <c r="K334" i="3" s="1"/>
  <c r="J333" i="3"/>
  <c r="K333" i="3" s="1"/>
  <c r="I332" i="3"/>
  <c r="J332" i="3" s="1"/>
  <c r="K332" i="3" s="1"/>
  <c r="J331" i="3"/>
  <c r="K331" i="3" s="1"/>
  <c r="J330" i="3"/>
  <c r="K330" i="3" s="1"/>
  <c r="J329" i="3"/>
  <c r="K329" i="3" s="1"/>
  <c r="J328" i="3"/>
  <c r="K328" i="3" s="1"/>
  <c r="J327" i="3"/>
  <c r="K327" i="3" s="1"/>
  <c r="J326" i="3"/>
  <c r="K326" i="3" s="1"/>
  <c r="J325" i="3"/>
  <c r="K325" i="3" s="1"/>
  <c r="J324" i="3"/>
  <c r="K324" i="3" s="1"/>
  <c r="J323" i="3"/>
  <c r="K323" i="3" s="1"/>
  <c r="J322" i="3"/>
  <c r="K322" i="3" s="1"/>
  <c r="J321" i="3"/>
  <c r="K321" i="3" s="1"/>
  <c r="J320" i="3"/>
  <c r="K320" i="3" s="1"/>
  <c r="J319" i="3"/>
  <c r="K319" i="3" s="1"/>
  <c r="J314" i="3"/>
  <c r="K314" i="3" s="1"/>
  <c r="J313" i="3"/>
  <c r="K313" i="3" s="1"/>
  <c r="J312" i="3"/>
  <c r="K312" i="3" s="1"/>
  <c r="J311" i="3"/>
  <c r="K311" i="3" s="1"/>
  <c r="J310" i="3"/>
  <c r="K310" i="3" s="1"/>
  <c r="J309" i="3"/>
  <c r="K309" i="3" s="1"/>
  <c r="J308" i="3"/>
  <c r="K308" i="3" s="1"/>
  <c r="J307" i="3"/>
  <c r="K307" i="3" s="1"/>
  <c r="J306" i="3"/>
  <c r="K306" i="3" s="1"/>
  <c r="J305" i="3"/>
  <c r="K305" i="3" s="1"/>
  <c r="J304" i="3"/>
  <c r="K304" i="3" s="1"/>
  <c r="J303" i="3"/>
  <c r="K303" i="3" s="1"/>
  <c r="J302" i="3"/>
  <c r="K302" i="3" s="1"/>
  <c r="J301" i="3"/>
  <c r="K301" i="3" s="1"/>
  <c r="J300" i="3"/>
  <c r="K300" i="3" s="1"/>
  <c r="J299" i="3"/>
  <c r="K299" i="3" s="1"/>
  <c r="J298" i="3"/>
  <c r="K298" i="3" s="1"/>
  <c r="J297" i="3"/>
  <c r="K297" i="3" s="1"/>
  <c r="J296" i="3"/>
  <c r="K296" i="3" s="1"/>
  <c r="J295" i="3"/>
  <c r="K295" i="3" s="1"/>
  <c r="J292" i="3"/>
  <c r="K292" i="3" s="1"/>
  <c r="J291" i="3"/>
  <c r="K291" i="3" s="1"/>
  <c r="J290" i="3"/>
  <c r="K290" i="3" s="1"/>
  <c r="J289" i="3"/>
  <c r="K289" i="3" s="1"/>
  <c r="J288" i="3"/>
  <c r="E288" i="3"/>
  <c r="J287" i="3"/>
  <c r="E287" i="3"/>
  <c r="J286" i="3"/>
  <c r="E286" i="3"/>
  <c r="J285" i="3"/>
  <c r="E285" i="3"/>
  <c r="J284" i="3"/>
  <c r="E284" i="3"/>
  <c r="J283" i="3"/>
  <c r="E283" i="3"/>
  <c r="E279" i="3"/>
  <c r="E280" i="3" s="1"/>
  <c r="J278" i="3"/>
  <c r="K278" i="3" s="1"/>
  <c r="J275" i="3"/>
  <c r="K275" i="3" s="1"/>
  <c r="J273" i="3"/>
  <c r="K273" i="3" s="1"/>
  <c r="J268" i="3"/>
  <c r="E268" i="3"/>
  <c r="E269" i="3" s="1"/>
  <c r="E270" i="3" s="1"/>
  <c r="J266" i="3"/>
  <c r="K266" i="3" s="1"/>
  <c r="E262" i="3"/>
  <c r="E263" i="3" s="1"/>
  <c r="J261" i="3"/>
  <c r="K261" i="3" s="1"/>
  <c r="J258" i="3"/>
  <c r="K258" i="3" s="1"/>
  <c r="J253" i="3"/>
  <c r="K253" i="3" s="1"/>
  <c r="J252" i="3"/>
  <c r="E252" i="3"/>
  <c r="J251" i="3"/>
  <c r="K251" i="3" s="1"/>
  <c r="J250" i="3"/>
  <c r="K250" i="3" s="1"/>
  <c r="J249" i="3"/>
  <c r="K249" i="3" s="1"/>
  <c r="J248" i="3"/>
  <c r="K248" i="3" s="1"/>
  <c r="J247" i="3"/>
  <c r="K247" i="3" s="1"/>
  <c r="J246" i="3"/>
  <c r="E246" i="3"/>
  <c r="J245" i="3"/>
  <c r="K245" i="3" s="1"/>
  <c r="J240" i="3"/>
  <c r="E240" i="3"/>
  <c r="E241" i="3" s="1"/>
  <c r="J233" i="3"/>
  <c r="K233" i="3" s="1"/>
  <c r="J232" i="3"/>
  <c r="K232" i="3" s="1"/>
  <c r="J231" i="3"/>
  <c r="E231" i="3"/>
  <c r="E236" i="3" s="1"/>
  <c r="J225" i="3"/>
  <c r="E225" i="3"/>
  <c r="J224" i="3"/>
  <c r="E224" i="3"/>
  <c r="J223" i="3"/>
  <c r="E223" i="3"/>
  <c r="J222" i="3"/>
  <c r="E222" i="3"/>
  <c r="J217" i="3"/>
  <c r="E217" i="3"/>
  <c r="J216" i="3"/>
  <c r="E216" i="3"/>
  <c r="J215" i="3"/>
  <c r="E215" i="3"/>
  <c r="J214" i="3"/>
  <c r="E214" i="3"/>
  <c r="J213" i="3"/>
  <c r="E213" i="3"/>
  <c r="J212" i="3"/>
  <c r="E212" i="3"/>
  <c r="J211" i="3"/>
  <c r="E211" i="3"/>
  <c r="J210" i="3"/>
  <c r="E210" i="3"/>
  <c r="J209" i="3"/>
  <c r="E209" i="3"/>
  <c r="J208" i="3"/>
  <c r="E208" i="3"/>
  <c r="J207" i="3"/>
  <c r="E207" i="3"/>
  <c r="J206" i="3"/>
  <c r="E206" i="3"/>
  <c r="J205" i="3"/>
  <c r="E205" i="3"/>
  <c r="J200" i="3"/>
  <c r="K200" i="3" s="1"/>
  <c r="J199" i="3"/>
  <c r="K199" i="3" s="1"/>
  <c r="J198" i="3"/>
  <c r="K198" i="3" s="1"/>
  <c r="J197" i="3"/>
  <c r="K197" i="3" s="1"/>
  <c r="J196" i="3"/>
  <c r="K196" i="3" s="1"/>
  <c r="J195" i="3"/>
  <c r="K195" i="3" s="1"/>
  <c r="J194" i="3"/>
  <c r="K194" i="3" s="1"/>
  <c r="J193" i="3"/>
  <c r="K193" i="3" s="1"/>
  <c r="J192" i="3"/>
  <c r="K192" i="3" s="1"/>
  <c r="J191" i="3"/>
  <c r="K191" i="3" s="1"/>
  <c r="J190" i="3"/>
  <c r="K190" i="3" s="1"/>
  <c r="J189" i="3"/>
  <c r="K189" i="3" s="1"/>
  <c r="J188" i="3"/>
  <c r="K188" i="3" s="1"/>
  <c r="J185" i="3"/>
  <c r="K185" i="3" s="1"/>
  <c r="J184" i="3"/>
  <c r="E184" i="3"/>
  <c r="J183" i="3"/>
  <c r="E183" i="3"/>
  <c r="J182" i="3"/>
  <c r="E182" i="3"/>
  <c r="J181" i="3"/>
  <c r="E181" i="3"/>
  <c r="J180" i="3"/>
  <c r="E180" i="3"/>
  <c r="J179" i="3"/>
  <c r="E179" i="3"/>
  <c r="J178" i="3"/>
  <c r="E178" i="3"/>
  <c r="J177" i="3"/>
  <c r="E177" i="3"/>
  <c r="J176" i="3"/>
  <c r="E176" i="3"/>
  <c r="J175" i="3"/>
  <c r="E175" i="3"/>
  <c r="J174" i="3"/>
  <c r="E174" i="3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59" i="3"/>
  <c r="E159" i="3"/>
  <c r="J155" i="3"/>
  <c r="E155" i="3"/>
  <c r="J153" i="3"/>
  <c r="E153" i="3"/>
  <c r="J152" i="3"/>
  <c r="E152" i="3"/>
  <c r="J151" i="3"/>
  <c r="E151" i="3"/>
  <c r="E150" i="3"/>
  <c r="K150" i="3" s="1"/>
  <c r="J149" i="3"/>
  <c r="E149" i="3"/>
  <c r="J148" i="3"/>
  <c r="E148" i="3"/>
  <c r="J147" i="3"/>
  <c r="E147" i="3"/>
  <c r="J146" i="3"/>
  <c r="E146" i="3"/>
  <c r="J145" i="3"/>
  <c r="E145" i="3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J138" i="3"/>
  <c r="K138" i="3" s="1"/>
  <c r="J137" i="3"/>
  <c r="K137" i="3" s="1"/>
  <c r="J136" i="3"/>
  <c r="K136" i="3" s="1"/>
  <c r="J135" i="3"/>
  <c r="K135" i="3" s="1"/>
  <c r="J134" i="3"/>
  <c r="K134" i="3" s="1"/>
  <c r="J133" i="3"/>
  <c r="K133" i="3" s="1"/>
  <c r="J132" i="3"/>
  <c r="K132" i="3" s="1"/>
  <c r="J131" i="3"/>
  <c r="K131" i="3" s="1"/>
  <c r="J130" i="3"/>
  <c r="K130" i="3" s="1"/>
  <c r="J129" i="3"/>
  <c r="K129" i="3" s="1"/>
  <c r="J128" i="3"/>
  <c r="E128" i="3"/>
  <c r="J127" i="3"/>
  <c r="E127" i="3"/>
  <c r="J126" i="3"/>
  <c r="E126" i="3"/>
  <c r="J125" i="3"/>
  <c r="E125" i="3"/>
  <c r="J124" i="3"/>
  <c r="E124" i="3"/>
  <c r="J123" i="3"/>
  <c r="E123" i="3"/>
  <c r="J122" i="3"/>
  <c r="E122" i="3"/>
  <c r="J121" i="3"/>
  <c r="E121" i="3"/>
  <c r="J120" i="3"/>
  <c r="E120" i="3"/>
  <c r="J119" i="3"/>
  <c r="E119" i="3"/>
  <c r="J118" i="3"/>
  <c r="K118" i="3" s="1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E112" i="3"/>
  <c r="J111" i="3"/>
  <c r="K111" i="3" s="1"/>
  <c r="J110" i="3"/>
  <c r="K110" i="3" s="1"/>
  <c r="J108" i="3"/>
  <c r="K108" i="3" s="1"/>
  <c r="J107" i="3"/>
  <c r="K107" i="3" s="1"/>
  <c r="K112" i="3" l="1"/>
  <c r="K119" i="3"/>
  <c r="K121" i="3"/>
  <c r="K123" i="3"/>
  <c r="K125" i="3"/>
  <c r="K127" i="3"/>
  <c r="K145" i="3"/>
  <c r="K147" i="3"/>
  <c r="K149" i="3"/>
  <c r="K268" i="3"/>
  <c r="K284" i="3"/>
  <c r="K286" i="3"/>
  <c r="K288" i="3"/>
  <c r="K120" i="3"/>
  <c r="K122" i="3"/>
  <c r="K124" i="3"/>
  <c r="K126" i="3"/>
  <c r="K128" i="3"/>
  <c r="K146" i="3"/>
  <c r="K148" i="3"/>
  <c r="K246" i="3"/>
  <c r="K283" i="3"/>
  <c r="K285" i="3"/>
  <c r="K287" i="3"/>
  <c r="K151" i="3"/>
  <c r="K152" i="3"/>
  <c r="K153" i="3"/>
  <c r="K155" i="3"/>
  <c r="K159" i="3"/>
  <c r="K174" i="3"/>
  <c r="K175" i="3"/>
  <c r="K176" i="3"/>
  <c r="K177" i="3"/>
  <c r="K178" i="3"/>
  <c r="K179" i="3"/>
  <c r="K180" i="3"/>
  <c r="K181" i="3"/>
  <c r="K182" i="3"/>
  <c r="K183" i="3"/>
  <c r="K18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22" i="3"/>
  <c r="K223" i="3"/>
  <c r="K224" i="3"/>
  <c r="K225" i="3"/>
  <c r="K231" i="3"/>
  <c r="J241" i="3"/>
  <c r="K240" i="3"/>
  <c r="K252" i="3"/>
  <c r="J262" i="3"/>
  <c r="J226" i="3"/>
  <c r="J186" i="3"/>
  <c r="J293" i="3"/>
  <c r="E235" i="3"/>
  <c r="J279" i="3"/>
  <c r="J269" i="3"/>
  <c r="J156" i="3"/>
  <c r="E186" i="3"/>
  <c r="E218" i="3"/>
  <c r="E219" i="3" s="1"/>
  <c r="J235" i="3"/>
  <c r="E156" i="3"/>
  <c r="E170" i="3" s="1"/>
  <c r="J201" i="3"/>
  <c r="K201" i="3" s="1"/>
  <c r="J218" i="3"/>
  <c r="E254" i="3"/>
  <c r="E255" i="3" s="1"/>
  <c r="E293" i="3"/>
  <c r="E316" i="3" s="1"/>
  <c r="J335" i="3"/>
  <c r="K335" i="3" s="1"/>
  <c r="J356" i="3"/>
  <c r="K356" i="3" s="1"/>
  <c r="J169" i="3"/>
  <c r="K169" i="3" s="1"/>
  <c r="E202" i="3"/>
  <c r="E226" i="3"/>
  <c r="E242" i="3"/>
  <c r="J254" i="3"/>
  <c r="E227" i="3"/>
  <c r="J315" i="3"/>
  <c r="K315" i="3" s="1"/>
  <c r="J219" i="3" l="1"/>
  <c r="K219" i="3" s="1"/>
  <c r="K218" i="3"/>
  <c r="K156" i="3"/>
  <c r="J280" i="3"/>
  <c r="K280" i="3" s="1"/>
  <c r="K279" i="3"/>
  <c r="K293" i="3"/>
  <c r="J227" i="3"/>
  <c r="K227" i="3" s="1"/>
  <c r="K226" i="3"/>
  <c r="J242" i="3"/>
  <c r="K242" i="3" s="1"/>
  <c r="K241" i="3"/>
  <c r="J255" i="3"/>
  <c r="K255" i="3" s="1"/>
  <c r="K254" i="3"/>
  <c r="J236" i="3"/>
  <c r="K236" i="3" s="1"/>
  <c r="K235" i="3"/>
  <c r="J270" i="3"/>
  <c r="K270" i="3" s="1"/>
  <c r="K269" i="3"/>
  <c r="K186" i="3"/>
  <c r="J263" i="3"/>
  <c r="K263" i="3" s="1"/>
  <c r="K262" i="3"/>
  <c r="J316" i="3"/>
  <c r="K316" i="3" s="1"/>
  <c r="J357" i="3"/>
  <c r="K357" i="3" s="1"/>
  <c r="J202" i="3"/>
  <c r="K202" i="3" s="1"/>
  <c r="J170" i="3"/>
  <c r="K170" i="3" s="1"/>
  <c r="E358" i="3"/>
  <c r="E363" i="3" s="1"/>
  <c r="E102" i="3"/>
  <c r="J358" i="3" l="1"/>
  <c r="J363" i="3" l="1"/>
  <c r="K363" i="3" s="1"/>
  <c r="K358" i="3"/>
  <c r="J102" i="3"/>
  <c r="K102" i="3" s="1"/>
</calcChain>
</file>

<file path=xl/sharedStrings.xml><?xml version="1.0" encoding="utf-8"?>
<sst xmlns="http://schemas.openxmlformats.org/spreadsheetml/2006/main" count="622" uniqueCount="353">
  <si>
    <t>Программа развития материально-технической базы</t>
  </si>
  <si>
    <t>№ п/п</t>
  </si>
  <si>
    <t xml:space="preserve">Наименование объекта </t>
  </si>
  <si>
    <t>Министерство здравоохранения Приднестровской Молдавской Республики</t>
  </si>
  <si>
    <t xml:space="preserve">Сумма, руб. </t>
  </si>
  <si>
    <t>в том числе:</t>
  </si>
  <si>
    <t>наименование медицинской техники</t>
  </si>
  <si>
    <t>кол-во</t>
  </si>
  <si>
    <t>цена за единицу, руб.</t>
  </si>
  <si>
    <t>итого стоимость, руб.</t>
  </si>
  <si>
    <t>1.1</t>
  </si>
  <si>
    <t>Приобретение оборудования, предметов длительного пользования</t>
  </si>
  <si>
    <t>(подстатья 240120)</t>
  </si>
  <si>
    <t>Портативный электрокардиограф 3-канальный</t>
  </si>
  <si>
    <t>Портативный электрокардиограф 12-канальный</t>
  </si>
  <si>
    <t>Аппарат для мониторирования по холтеру</t>
  </si>
  <si>
    <t>Набор инструментов для сосудистой хирургии</t>
  </si>
  <si>
    <t>Набор микрохирургических инструментов</t>
  </si>
  <si>
    <t>Аппарат УЗИ</t>
  </si>
  <si>
    <t>Линейный датчик к аппарату УЗИ Acuson X700</t>
  </si>
  <si>
    <t>Эндоскопический комплекс для детей</t>
  </si>
  <si>
    <t>Алкотестеры</t>
  </si>
  <si>
    <t>Эндоскопическая система для исследования желудочно-кишечного тракта</t>
  </si>
  <si>
    <t>Итого 240120</t>
  </si>
  <si>
    <t>1.2</t>
  </si>
  <si>
    <t>1.3</t>
  </si>
  <si>
    <t>1.4</t>
  </si>
  <si>
    <t>Приобретение оборудования для оснащения патологоанатомического отделения ГУ "Республиканская клиническая больница"</t>
  </si>
  <si>
    <t>Автоматический гистологический процессор</t>
  </si>
  <si>
    <t>Автомат для окрашивания гистологических срезов</t>
  </si>
  <si>
    <t>Стол патологоанатомический</t>
  </si>
  <si>
    <t>1.5</t>
  </si>
  <si>
    <t>1.6</t>
  </si>
  <si>
    <t>Оргтехника в комплекте</t>
  </si>
  <si>
    <t>1.7</t>
  </si>
  <si>
    <t>Ларингоскоп и комплект инструментов</t>
  </si>
  <si>
    <t>Аппарат электрохирургический высокочастотный</t>
  </si>
  <si>
    <t>Стерилизатор воздушный с рабочей камерой не менее 40 л</t>
  </si>
  <si>
    <t>Циркулярный сшивающий аппарат многократного использования</t>
  </si>
  <si>
    <t>Комплект оборудования для оснащения гистологической лаборатории, в комплектации</t>
  </si>
  <si>
    <t>1.8</t>
  </si>
  <si>
    <t>1.9</t>
  </si>
  <si>
    <t>Оснащение отделения эндоскопической и малоинвазивной хирургии ГУ "Республиканская клиническая больница"</t>
  </si>
  <si>
    <t>1.10</t>
  </si>
  <si>
    <t>Оснащение медицинским оборудованием педиатрических стационаров</t>
  </si>
  <si>
    <t>Монитор пациента</t>
  </si>
  <si>
    <t>Насос инфузионный шприцевой</t>
  </si>
  <si>
    <t>Облучатель ожоговый передвижной</t>
  </si>
  <si>
    <t>Аппарат УЗИ портативный</t>
  </si>
  <si>
    <t>Отсасыватель хирургический</t>
  </si>
  <si>
    <t xml:space="preserve">Установка для фототерапии </t>
  </si>
  <si>
    <t>Инкубатор новорожденных</t>
  </si>
  <si>
    <t>Автоклав, рабочая камера не менее 100 л</t>
  </si>
  <si>
    <t>Стерилизатор воздушный, рабочая камера не менее 40</t>
  </si>
  <si>
    <t>1.11</t>
  </si>
  <si>
    <t>Аудиометр</t>
  </si>
  <si>
    <t>Светильник бестеневой передвижной</t>
  </si>
  <si>
    <t>Стерилизатор воздушный, рабочая камера не менее 20 л</t>
  </si>
  <si>
    <t>Холодильник фармацевтический</t>
  </si>
  <si>
    <t>Медицинский морозильник</t>
  </si>
  <si>
    <t>Котел электрический</t>
  </si>
  <si>
    <t>Пароконвектомат электрический</t>
  </si>
  <si>
    <t>Стол из нержавеющей стали</t>
  </si>
  <si>
    <t>Стерилизатор, рабочая камера не менее 80</t>
  </si>
  <si>
    <t xml:space="preserve">Дистиллятор </t>
  </si>
  <si>
    <t>Стол манипуляционный</t>
  </si>
  <si>
    <t xml:space="preserve">Холодильник фармацевтический </t>
  </si>
  <si>
    <t>Стиральная машина</t>
  </si>
  <si>
    <t>Передвижной облучатель медицинский</t>
  </si>
  <si>
    <t>*</t>
  </si>
  <si>
    <t>Хирургический инструментарий и расходные материалы для отделения эндоскопической и малоинвазивной хирургии</t>
  </si>
  <si>
    <t>Дистиллятор</t>
  </si>
  <si>
    <t xml:space="preserve">Итого </t>
  </si>
  <si>
    <t xml:space="preserve">Приобретение оборудования, предметов длительного пользования, расходных материалов и предметов снабжения </t>
  </si>
  <si>
    <t xml:space="preserve">к Закону Приднестровской Молдавской Республики </t>
  </si>
  <si>
    <t>Итого по подпункту 1.5</t>
  </si>
  <si>
    <t>Итого по подпункту 1.10</t>
  </si>
  <si>
    <t>Итого по 240120</t>
  </si>
  <si>
    <t>Итого по подпункту 1.2</t>
  </si>
  <si>
    <t>Итого по подпункту 1.11</t>
  </si>
  <si>
    <t>"О республиканском бюджете на 2021 год"</t>
  </si>
  <si>
    <t>Оснащение медицинским оборудованием амбулаторно-поликлинических центров</t>
  </si>
  <si>
    <t>Аппарат гипо/гипертермический для новорожденных</t>
  </si>
  <si>
    <t>Аппарат рентгенодиагностический цифровой</t>
  </si>
  <si>
    <t>Система для оцифровки рентгеновских изображений в комплекте с термографическим принтером</t>
  </si>
  <si>
    <t>Система водоподготовки</t>
  </si>
  <si>
    <t>Машина закаточная полуавтоматическая</t>
  </si>
  <si>
    <t>Стерилизатор паровой</t>
  </si>
  <si>
    <t>Центрифуга для отжима белья</t>
  </si>
  <si>
    <t>Фиброгастроскоп</t>
  </si>
  <si>
    <t>Специализированный автомобиль для вывоза жидких отходов</t>
  </si>
  <si>
    <t>Большой хирургический набор</t>
  </si>
  <si>
    <t>Столик инструментальный</t>
  </si>
  <si>
    <t>Стерилизатор воздушный, рабочая камера не менее 80 л</t>
  </si>
  <si>
    <t>Цифровой сканер для обработки рентгеновских снимков</t>
  </si>
  <si>
    <t>Санитарный автомобиль</t>
  </si>
  <si>
    <t>Офтальмоскоп</t>
  </si>
  <si>
    <t>(подстатья 111020)</t>
  </si>
  <si>
    <t>Оплата текущего ремонта оборудования и инвентаря</t>
  </si>
  <si>
    <t>Итого 111020</t>
  </si>
  <si>
    <t>Итого по подпункту 1.1</t>
  </si>
  <si>
    <t>Камера холодильная с раздельными ячейками</t>
  </si>
  <si>
    <t>Тележка гидравлическая подъемная</t>
  </si>
  <si>
    <t>Тележка для тел с колесами</t>
  </si>
  <si>
    <t>Каталка медицинская металлическая</t>
  </si>
  <si>
    <t>Светильник операционный бестеневой</t>
  </si>
  <si>
    <t>Светильник передвижной</t>
  </si>
  <si>
    <t>Стол секционный</t>
  </si>
  <si>
    <t>Шкаф вытяжной</t>
  </si>
  <si>
    <t>Приобретение оборудования для оснащения секционных залов и лабораторных помещений ГУ "Республиканская клиническая больница"</t>
  </si>
  <si>
    <t>Холодильная камера сборно-разборная из сэндвич панелей рабочим объёмом не менее 25м3 с дверью одностворчатой распашной; максимальными размерами 3000×5600×2500; размер двери 1600x2000мм</t>
  </si>
  <si>
    <t>Холодильная камера сборно-разборная из сэндвич панелей рабочим объёмом не менее 25м3 с дверью откатной; максимальными размерами 3000×5600×2500; размер двери 2000×2000</t>
  </si>
  <si>
    <t>Комплект холодильного оборудования для холодильной камеры рабочим объёмом не менее 25м3</t>
  </si>
  <si>
    <t>Комплект холодильного оборудования для холодильной камеры рабочим объёмом не менее 25м3 с резервным источником холодоснабжения</t>
  </si>
  <si>
    <t>Камера холодильная для тел умерших на 6 тел (КХСН2-ЗН или аналогичная)</t>
  </si>
  <si>
    <t>Тележка транспортно-подъемная гидравлическая к холодильной камере для тел умерших</t>
  </si>
  <si>
    <t>Каталка со съемными носилками (КСН-66 или аналогичная)</t>
  </si>
  <si>
    <t>Кресло гинекологическое с регулированием высоты электроприводом (МКС-3415 или аналогичное)</t>
  </si>
  <si>
    <t>Пила электрическая сетевая с защитным кожухом (ПЭС-12 или аналогичная)</t>
  </si>
  <si>
    <t>Стол секционный стационарный комплексный (ССС-1К или аналогичный)</t>
  </si>
  <si>
    <t>Стол секционный стационарный базовый (ССС-1Б или аналогичный)</t>
  </si>
  <si>
    <t>Стол секционный стационарный комплексный (ССС-2К или аналогичный)</t>
  </si>
  <si>
    <t>Стол препаровочный стационарный с двойной вытяжкой базовый (СПВ-7Б или аналогичный)</t>
  </si>
  <si>
    <t>Итого по подпункту 1.3</t>
  </si>
  <si>
    <t>Весы электронные лабораторные</t>
  </si>
  <si>
    <t>Итого по подпункту 1.4</t>
  </si>
  <si>
    <t>Итого по подпункту 1.6</t>
  </si>
  <si>
    <t>Итого по подпункту 1.7</t>
  </si>
  <si>
    <t>Итого по подпункту 1.8</t>
  </si>
  <si>
    <t>Итого по подпункту 1.9</t>
  </si>
  <si>
    <t>Оснащение оборудованием операционного блока ГУ "Бендерская центральная городская больница", г.Бендеры, ул. Бендерского Восстания, 146</t>
  </si>
  <si>
    <t>Операционный стол</t>
  </si>
  <si>
    <t>Дрель травматологическая электрическая</t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</si>
  <si>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 на 2021–2025 годы"</t>
  </si>
  <si>
    <t>Приобретение и оснащение оборудованием в рамках реализации государственной целевой программы "Профилактика туберкулеза на 2021–2025 годы"</t>
  </si>
  <si>
    <t>Кондиционер "зима-лето" до 24 м3</t>
  </si>
  <si>
    <t>Оснащение оборудованием и мебелью завершенного объекта филиала поликлиники № 3 ГУ "Тираспольский клинический центр амбулаторно-поликлинической помощи",  г.Тирасполь,                                                                                             ул. Зелинского, 3/1</t>
  </si>
  <si>
    <t>Оснащение завершенного объекта: "Капитальный ремонт пищеблока-хозяйственного корпуса, лит. Д,                                                                                      ГУ "Республиканская клиническая больница", г. Тирасполь, ул. Мира, 33"</t>
  </si>
  <si>
    <t>Аппарат УЗИ для ГУ "РГИВОВ"</t>
  </si>
  <si>
    <t>Аппарат УЗИ для ГУ "ТКЦАПП"</t>
  </si>
  <si>
    <t>Аппарат УЗИ для ГУ "ДЦРБ"</t>
  </si>
  <si>
    <t>Аппарат УЗИ для ГУ "ГЦРБ"</t>
  </si>
  <si>
    <t>Аппарат УЗИ для ГУ "РКБ"</t>
  </si>
  <si>
    <t>1.12</t>
  </si>
  <si>
    <t>Оснащение объекта "Капитальный ремонт республиканского отделения неврологии ГУ "Бендерский центр матери и ребенка"</t>
  </si>
  <si>
    <t>Аппарат для транскраниальной электростимуляции с двумя комплектами шапочек</t>
  </si>
  <si>
    <t>Система электроэнцефалографическая</t>
  </si>
  <si>
    <t>Ингалятор</t>
  </si>
  <si>
    <t>Весы для новорожденных и детей</t>
  </si>
  <si>
    <t>Ростомер</t>
  </si>
  <si>
    <t>Рециркулятор бактерицидный</t>
  </si>
  <si>
    <t>Вертикализатор-опора для детей с ДЦП</t>
  </si>
  <si>
    <t>Кушетка медицинская</t>
  </si>
  <si>
    <t>Диван-софа</t>
  </si>
  <si>
    <t>Шкаф для одежды двухдверный</t>
  </si>
  <si>
    <t>Шкаф для хранения медикаментов</t>
  </si>
  <si>
    <t>Стол письменный</t>
  </si>
  <si>
    <t>Вешалка</t>
  </si>
  <si>
    <t>Стул</t>
  </si>
  <si>
    <t>Стул офисный</t>
  </si>
  <si>
    <t>Стол палатный</t>
  </si>
  <si>
    <t>Стол обеденный</t>
  </si>
  <si>
    <t>Швейная машина</t>
  </si>
  <si>
    <t>Доска гладильная</t>
  </si>
  <si>
    <t>Утюг</t>
  </si>
  <si>
    <t>(подстатья 110360)</t>
  </si>
  <si>
    <t>Итого по 110360</t>
  </si>
  <si>
    <t>Стол двухтумбовый</t>
  </si>
  <si>
    <t>Кресло офисное</t>
  </si>
  <si>
    <t>Шкаф платяной</t>
  </si>
  <si>
    <t>Шкаф книжный</t>
  </si>
  <si>
    <t>Зеркало с полочкой</t>
  </si>
  <si>
    <t>Стол однотумбовый</t>
  </si>
  <si>
    <t>Стол компьютерный</t>
  </si>
  <si>
    <t>Стол</t>
  </si>
  <si>
    <t>Стол приставной</t>
  </si>
  <si>
    <t>Полка</t>
  </si>
  <si>
    <t>Банкетка</t>
  </si>
  <si>
    <t>Тонометр с набором детских манжет</t>
  </si>
  <si>
    <t>Негатоскоп</t>
  </si>
  <si>
    <t>Автоматический биохимический анализатор</t>
  </si>
  <si>
    <t>Итого по подпункту 1.12</t>
  </si>
  <si>
    <t>Стол пеленальный</t>
  </si>
  <si>
    <t>Стеллаж металлический</t>
  </si>
  <si>
    <t>Весы медицинские с ростомером</t>
  </si>
  <si>
    <t>Одеяло полушерстяное</t>
  </si>
  <si>
    <t>Ресепшен на пост медсестры</t>
  </si>
  <si>
    <t>Компьютер с принтером МФУ</t>
  </si>
  <si>
    <t>Набор кухонной мебели</t>
  </si>
  <si>
    <t>Стеллаж для инвентаря</t>
  </si>
  <si>
    <t>Тумбочка подкатная</t>
  </si>
  <si>
    <t>Стул металлический</t>
  </si>
  <si>
    <t>Стол руководителя</t>
  </si>
  <si>
    <t>Стенка руководителя</t>
  </si>
  <si>
    <t>Стол с тумбой</t>
  </si>
  <si>
    <t>Шкаф инвентарный</t>
  </si>
  <si>
    <t>Стол для регистратуры</t>
  </si>
  <si>
    <t>Банкетка медицинская</t>
  </si>
  <si>
    <t>Столик пеленальный</t>
  </si>
  <si>
    <t>Шкаф</t>
  </si>
  <si>
    <t>Набор шкафов для детской раздевалки</t>
  </si>
  <si>
    <t>Одеяло детское полушерстяное</t>
  </si>
  <si>
    <t>Набор стеллажей для чистого белья</t>
  </si>
  <si>
    <t>Тумба прикроватная</t>
  </si>
  <si>
    <t>Морозильник</t>
  </si>
  <si>
    <t xml:space="preserve">Холодильник </t>
  </si>
  <si>
    <t>Холодильник</t>
  </si>
  <si>
    <t>Стол для поста мед сестры</t>
  </si>
  <si>
    <t>Тумба</t>
  </si>
  <si>
    <t>Шкаф для хранения мягкого инвентаря</t>
  </si>
  <si>
    <t>Шкаф для хозяйственного инвентаря</t>
  </si>
  <si>
    <t>Шкаф для медицинских инструментов</t>
  </si>
  <si>
    <t>Тумба для мягкого инвентаря</t>
  </si>
  <si>
    <t>Шкаф система: витрина для хранения медицинских документов</t>
  </si>
  <si>
    <t>Стол письменный одно тумбовый</t>
  </si>
  <si>
    <t>Шкаф: прихожая</t>
  </si>
  <si>
    <t xml:space="preserve">Стол письменный </t>
  </si>
  <si>
    <t>Шкаф для медицинской одежды</t>
  </si>
  <si>
    <t>Стенка прихожая</t>
  </si>
  <si>
    <t>Столик инструментальный медицинский</t>
  </si>
  <si>
    <t>Кресло гинекологическое</t>
  </si>
  <si>
    <t>Весы для новорожденных</t>
  </si>
  <si>
    <t>Облучатель бактерицидный</t>
  </si>
  <si>
    <t>Плита электрическая (6 конфорочная)</t>
  </si>
  <si>
    <t>Аквадистиллятор</t>
  </si>
  <si>
    <t>Стерилизатор воздушный</t>
  </si>
  <si>
    <t>Электроплитка</t>
  </si>
  <si>
    <t>Диван</t>
  </si>
  <si>
    <t>Ионоселективный анализатор</t>
  </si>
  <si>
    <t>Стеллаж для хранения мягкого инвентаря</t>
  </si>
  <si>
    <t>Шкаф для верхней одежды</t>
  </si>
  <si>
    <t>Погашение кредиторской задолженности по состоянию на 01.01.2021 года и 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</si>
  <si>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Погашение кредиторской задолженности по состоянию на 01.01.2021 года  и полное исполнение договорных обязательств 2020 года на протезирование льготной категории граждан (за исключением зубопротезирования) (статья 111054)</t>
  </si>
  <si>
    <t>Погашение кредиторской задолженности по состоянию на 01.01.2021 года и полное исполнение договорных обязательств 2020 года на приобретение прочих расходных материалов и предметов снабжения (статья 110360)</t>
  </si>
  <si>
    <t>Погашение кредиторской задолженности по состоянию на 01.01.2021 года и полное исполнение договорных обязательств 2020 года  на приобретение  оборудования и предметов длительного пользования (статья 240120)</t>
  </si>
  <si>
    <t>Плита электрическая (4 конфорочная)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</si>
  <si>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2021 год</t>
  </si>
  <si>
    <t>Капитальные вложения в строительство объектов социально-культурного назначения (240 230)</t>
  </si>
  <si>
    <t>Завершение реконструкции объекта, не завершенного строительством, "Стоматологическая поликлиника", г. Тирасполь, под акушерско-гинекологический стационар  ГУ "Республиканский центр матери и ребенка", г. Тирасполь, ул. Свердлова, 84, в том числе проектные работы</t>
  </si>
  <si>
    <t>Строительство ФАП в с. Ленино ГУ "Рыбницкая центральная районная больница", в том числе проектные работы</t>
  </si>
  <si>
    <t>Строительство станции термического обеззараживания сточных вод на территории ГУ "Республиканская туберкулезная больница",  г. Бендеры, ул. Б. Восстания, 148, в том числе проектные работы</t>
  </si>
  <si>
    <t>Завершение строительства ФАП с. Гидирим  ГУ "Рыбницкая центральная районная больница", в том числе проектные работы и благоустройство</t>
  </si>
  <si>
    <t>Завершение строительства ФАП с. Дубово  ГУ "Дубоссарская центральная районная больница", в том числе проектные работы и благоустройство</t>
  </si>
  <si>
    <t>Заврешение строительства ФАП с. Койково  ГУ "Дубоссарская центральная районная больница", в том числе проектные работы и благоустройство</t>
  </si>
  <si>
    <t>Реконструкция части здания лечебного корпуса № 1 ГУ "Дубоссарская центральная районная больница" для размещения компьютерного томографа по адресу: г. Дубоссары, ул. Фрунзе, 46, в том числе проектные работы и благоустройство  прилегающей территории</t>
  </si>
  <si>
    <t>Благоустройство территории ГУ "Дубоссарская центральная районная больница",  г. Дубоссары, в том числе проектные работы</t>
  </si>
  <si>
    <t>Благоустройство территории ГУ "Республиканская клиническая больница",  г. Тирасполь,                                                                                                  ул. Мира, 33, в том числе проектные работы</t>
  </si>
  <si>
    <t>Благоустройство территории ГУ "Республиканский госпиталь инвалидов ВОВ",  г. Тирасполь, ул. Юности, 33, в том числе проектные работы</t>
  </si>
  <si>
    <t>Благоустройство территории ГУ "Бендерская центральная городская больница",  г. Бендеры, ул. Б. Восстания, 146, в том числе проектные работы</t>
  </si>
  <si>
    <t>Благоустройство территории ГУ "Бендерский центр матери и ребенка",  г. Бендеры,                                                                            ул. Протягайловская, 6,  в том числе проектные работы</t>
  </si>
  <si>
    <t>Благоустройство территории ГУ "Республиканская туберкулезная больница",  г. Бендеры,                                                                                                 ул. Б. Восстания, 148, в том числе проектные работы</t>
  </si>
  <si>
    <t>Благоустройство территории ГУЗ "Днестровская городская больница",  г. Днестровск,                                                                       ул. Терпиловского, 1, в том числе проектные работы</t>
  </si>
  <si>
    <t>Благоустройство территории ГУ "Слободзейская центральная районная больница",                                                      г. Слободзея, пер. Больничный, 1, в том числе проектные работы</t>
  </si>
  <si>
    <t>Благоустройство территории ГУ "Григориопольская центральная районная больница",                                                                        г. Григориополь, ул. Урицкого, 73а, в том числе проектные работы</t>
  </si>
  <si>
    <t>Благоустройство территории ГУ "Рыбницкая центральная районная больница",  г. Рыбница, в том числе проектные работы</t>
  </si>
  <si>
    <t>Благоустройство территории ГУ "Республиканская психиатрическая больница",                                                           с. Выхватинцы Рыбницкого района, ул. Днестровская, 83, в том числе проектные работы</t>
  </si>
  <si>
    <t xml:space="preserve">Завершение работ по реконструкции существующих корпусов лечебного учреждения под амбулаторно-стационарное детское отделение ГУ "Рыбницкая центральная районная больница", по адресу: г. Рыбница, ул. Грибоедова, 3, в том числе проектные работы и благоустройство территории </t>
  </si>
  <si>
    <t>Реконструкция вентиляции и пожарно-охранная сигнализация блока "Д" пищеблока педиатрического стационара  ГУ "Бендерский центр матери и ребенка" по адресу: г. Бендеры,  ул. Протягайловская, 6, в том числе проектные работы</t>
  </si>
  <si>
    <t>Реконструкция педиатрического стационара и акушерско-гинекологического стационара  ГУ "Бендерский центр матери и ребенка" под инфекционный COVID-госпиталь второго уровня по адресу: г. Бендеры, ул. Протягайловская, 6, в том числе проектные работы</t>
  </si>
  <si>
    <t>Строительство пищеблока и прачечного блока ГУ "Республиканская клиническая больница" по адресу: г. Тирасполь, ул. Мира, 33, в том числе проектные работы</t>
  </si>
  <si>
    <t>Кислородоснабжение ГУ "Каменская центральная районная больница" по адресу: г. Каменка,  ул. Кирова, 300 б, в том числе проектные работы</t>
  </si>
  <si>
    <t>Кислородоснабжение ГУ "Рыбницкая центральная районная больница" по адресу: г.Рыбница, ул.Грибоедова, 3, в том числе проектные работы</t>
  </si>
  <si>
    <t>Кислородоснабжение ГУ "Дубоссарская центральная районная больница" по адресу: г.Дубоссары, ул.Фрунзе, 46, в том числе проектные работы</t>
  </si>
  <si>
    <t>Кислородоснабжение ГУ "Дубоссарская центральная районная больница" по адресу: г. Дубоссары, ул. Моргулец, 3, в том числе проектные работы</t>
  </si>
  <si>
    <t>Кислородоснабжение ГУ "Григориопольская центральная районная больница" по адресу: г. Григориополь, ул. Урицкого, 73а, в том числе проектные работы</t>
  </si>
  <si>
    <t>Кислородоснабжение ГУ "Слободзейская центральная районная больница" по адресу: г.Слободзея, пер. Больничный, 1, в том числе проектные работы</t>
  </si>
  <si>
    <t>Кислородоснабжение ГУ "Бендерский центр матери и ребенка" по адресу: г.Бендеры,                                                  ул. Протягайловская, 6,  в том числе проектные работы</t>
  </si>
  <si>
    <t>Кислородоснабжение ГУ "Республиканский центр матери и ребенка" по адресу: г.Тирасполь, ул. Свердлова, 84, в том числе проектные работы</t>
  </si>
  <si>
    <t>Кислородоснабжение ГУ "Республиканский госпиталь инвалидов Великой Отечественной войны" по адресу: г.Тирасполь, ул. Юности, 33, в том числе проектные работы</t>
  </si>
  <si>
    <t>Кислородоснабжение ГУ "Республиканская клиническая больница", по адресу: г. Тирасполь,  ул. Мира, 33, в том числе проектные работы</t>
  </si>
  <si>
    <t>Итого</t>
  </si>
  <si>
    <r>
      <t xml:space="preserve"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 </t>
    </r>
    <r>
      <rPr>
        <b/>
        <sz val="12"/>
        <rFont val="Times New Roman"/>
        <family val="1"/>
        <charset val="204"/>
      </rPr>
      <t xml:space="preserve"> (в том числе кредиторская задолженность за 2020 год в сумме   2 872 308 руб.)</t>
    </r>
  </si>
  <si>
    <t>Завершение строительства ФАП с. Броштяны ГУ "Рыбницкая центральная районная больница", в том числе проектные работы и благоустройство (в том числе кредиторская задолженность за 2020 год в сумме 45 655 руб.)</t>
  </si>
  <si>
    <t>Завершение строительства ФАП с. Ивановка  ГУ "Рыбницкая центральная районная больница", в том числе проектные работы и благоустройство (в том числе кредиторская задолженность за 2020 год в сумме 45 655 руб.)</t>
  </si>
  <si>
    <t>Завершение строительства ФАП с. Койково  ГУ "Дубоссарская центральная районная больница", в том числе проектные работы и благоустройство</t>
  </si>
  <si>
    <t>Благоустройство территории ГУ "Дубоссарская центральная районная больница", г. Дубоссары, в том числе проектные работы</t>
  </si>
  <si>
    <t>Благоустройство территории ГУ "Республиканская клиническая больница",  г. Тирасполь, ул. Мира, 33, в том числе проектные работы</t>
  </si>
  <si>
    <t>Благоустройство территории ГУ "Республиканская туберкулезная больница",  г. Бендеры,                                                                       ул. Б. Восстания, 148, в том числе проектные работы</t>
  </si>
  <si>
    <t>Благоустройство территории ГУ "Слободзейская центральная районная больница",  г. Слободзея, пер. Больничный, 1, в том числе проектные работы</t>
  </si>
  <si>
    <t>Благоустройство территории ГУ "Республиканская психиатрическая больница",  с. Выхватинцы Рыбницкого района, ул. Днестровская, 83, в том числе проектные работы</t>
  </si>
  <si>
    <t>Благоустройство территории ГУ "Каменская центральная районная больница",  г. Каменка, ул. Кирова, 300/2, в том числе проектные работы</t>
  </si>
  <si>
    <t>Реконструкция вентиляции и пожарно-охранная сигнализация блока «Д» пищеблока Педиатрического стационара  ГУ «Бендерский центр матери и ребенка» по адресу: г. Бендеры, ул. Протягайловская, 6, в том числе проектные работы</t>
  </si>
  <si>
    <t>Кислородоснабжение ГУ «Республиканский центр матери и ребенка» по адресу: г.Тирасполь, ул. Свердлова, 84, в том числе проектные работы</t>
  </si>
  <si>
    <t>Кислородоснабжение ГУ «Республиканский госпиталь инвалидов Великой Отечественной войны» по адресу: г.Тирасполь, ул. Юности, 33, в том числе проектные работы</t>
  </si>
  <si>
    <t>Благоустройство территории ГУ "Республиканский центр по профилактике и борьбе со СПИД и инфекционными заболеваниями", расположенного по адресу: г. Тирасполь, ул. Мира, 33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</si>
  <si>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  (в том числе кредиторская задолженность за 2020 год в сумме   2 872 308 руб.)</t>
  </si>
  <si>
    <t>Отклонение</t>
  </si>
  <si>
    <t>Программа капитальных вложений</t>
  </si>
  <si>
    <t>РАСХОДЫ ВСЕГО, в том числе:</t>
  </si>
  <si>
    <t>Программа капитального ремонта</t>
  </si>
  <si>
    <t>Капитальный ремонт объектов социально-культурного назначения (240 330)</t>
  </si>
  <si>
    <t>Капитальный ремонт поликлиники № 1 ГУ "Тираспольский клинический центр амбулаторно-поликлинической помощи", г.Тирасполь, ул. Краснодонская, 68, в том числе проектные работы</t>
  </si>
  <si>
    <t>Капитальный ремонт филиала поликлиники № 3 ГУ "Тираспольский клинический центр амбулаторно-поликлинической помощи", г.Тирасполь, ул. Зелинского, 3/1, в том числе проектные работы</t>
  </si>
  <si>
    <t>Капитальный ремонт операционного блока (гл. корпус, литер А) ГУ "Бендерская центральная городская больница", г. Бендеры, ул. Б. Восстания, 146, в том числе проектные работы</t>
  </si>
  <si>
    <t>Капитальный ремонт республиканского отделения неврологии ГУ "Бендерский центр матери и ребенка"</t>
  </si>
  <si>
    <t>Капитальный ремонт фасада и входной группы здания поликлиники  ГУ "Дубоссарская центральная районная больница", г. Дубоссары, ул. Моргулец, 3, в том числе проектные работы</t>
  </si>
  <si>
    <t>Капитальный ремонт ФАП в селе Кременчуг ГУ "Тираспольский клинический центр амбулаторно-поликлинической помощи", ул. Ленина, 56</t>
  </si>
  <si>
    <t>Капитальный ремонт СВА в посёлке Первомайск ГУЗ "Днестровская городская больница", ул. Садовая, 16 "б"</t>
  </si>
  <si>
    <t>Капитальный ремонт ФАП в селе Приозерное ГУ "Слободзейская центральная районная больница", ул. Фрунзе, 1</t>
  </si>
  <si>
    <t>Капитальный ремонт оконных и дверных блоков ГУ "Каменская центральная районная больница", ул. Кирова, 300</t>
  </si>
  <si>
    <t>Завершение работ по капитальному ремонту педиатрического стационара  ГУ "Бендерский центр матери и ребенка", г. Бендеры, ул. Протягайловская, 6, в том числе благоустройство прилегающей территории</t>
  </si>
  <si>
    <t>Капитальный ремонт СВА с. Незавертайловка ГУЗ "Днестровская городская больница",                       ул. Жукова, 32</t>
  </si>
  <si>
    <t>Капитальный ремонт СВА в селе Ташлык ГУ "Григориопольская центральная районная больница", ул. Целых, б/н, в том числе проектные работы</t>
  </si>
  <si>
    <t>Завершение работ по капитальному ремонту СВА в с. Воронково, ул. Ленина, 22</t>
  </si>
  <si>
    <t>Завершение капитального ремонта ФАП с. Янтарное ГУ "Каменская центральная районная больница", в том числе проектные работы (в том числе кредиторская задолженность  за 2020 год   в сумме 341 473 руб.)</t>
  </si>
  <si>
    <t>Капитальный ремонт канализационной насосной станции ГУ "Республиканская клиническая больница", г. Тирасполь, ул. Мира, 33</t>
  </si>
  <si>
    <t>Капитальный ремонт кровли  главного лечебного корпуса 6-8 этажного здания ГУ "Дубоссарская центральная районная больница" по адресу: г. Дубоссары, ул. Фрунзе, 46</t>
  </si>
  <si>
    <t>Капитальный ремонт части наружного участка надземных сетей горячего водоснабжения общежития, расположенного на территории ГОУ "Тираспольский медицинский колледж                                                                                 им. Л. А. Тарасевича" по адресу: г. Тирасполь, ул. К. Маркса, 1-Б"</t>
  </si>
  <si>
    <t>Капитальный ремонт отделения эндоскопии ГУ "Бендерская центральная городская больница" по адресу: г. Бендеры, ул. Б. Восстания, 146</t>
  </si>
  <si>
    <t xml:space="preserve">Завершение капитального ремонта поликлиники № 2 ГУ "Бендерский центр амбулаторно-поликлинической помощи" по адресу: г. Бендеры,  ул. Калинина, 62, в том числе проектные работы и благоустройство территории (кредиторская задолженность за 2020 год)  </t>
  </si>
  <si>
    <t xml:space="preserve">Капитальный ремонт оконных и дверных блоков ГУ "Республиканская туберкулезная больница" (кредиторская задолженность за 2020 год)  </t>
  </si>
  <si>
    <t xml:space="preserve">Капитальный ремонт кровли административного корпуса ГУ "Республиканская туберкулезная больница" по адресу: г. Бендеры, ул. Б. Восстания, 148 (кредиторская задолженность  за 2020 г.)  </t>
  </si>
  <si>
    <t>Капитальный ремонт поликлиники ГУ "Григориопольская центральная районная больница" по адресу: г. Григориополь, ул. Дзержинского, 34, в том числе проектные работы</t>
  </si>
  <si>
    <t>Капитальный ремонт шатровой кровли здания главного корпуса (литера А-6) ГУ "Рыбницкая центральная районная больница" по адресу: г. Рыбница, ул. Грибоедова, 3</t>
  </si>
  <si>
    <t>Капитальный ремонт мягкой  кровли части здания детского комплекса (литера Б)  ГУ "Рыбницкая центральная районная больница" по адресу: г. Рыбница, ул. Вальченко, 69</t>
  </si>
  <si>
    <t>Капитальный ремонт кровли здания инфекционного отделения ГУ "Каменская центральная районная больница" по адресу: г. Каменка, ул. Кирова, 300/2</t>
  </si>
  <si>
    <t>Капитальный ремонт асфальтобетонного покрытия ГУ "Региональная станция скорой медицинской помощи" г.Бендеры по адресу: г. Бендеры, ул. Б. Главана,17 "г"</t>
  </si>
  <si>
    <t>Капитальный ремонт санитарных узлов  ГУ "Республиканский центр матери и ребенка" по адресу: г. Тирасполь, ул. 1 мая, 58, в том числе проектные работы</t>
  </si>
  <si>
    <t>Капитальный ремонт СВА в посёлке Первомайск ГУЗ "Днестровская городская больница",  ул. Садовая, 16 "б"</t>
  </si>
  <si>
    <t>Капитальный ремонт ФАП  в селе Приозерное ГУ "Слободзейская центральная районная больница", ул. Фрунзе, 1</t>
  </si>
  <si>
    <t>Капитальный ремонт СВА с. Незавертайловка ГУЗ "Днестровская городская больница", ул. Жукова, 32</t>
  </si>
  <si>
    <t>Завершение капитального ремонта ФАП с. Янтарное ГУ "Каменская центральная районная больница", в том числе проектные работы (в том числе кредиторская задолженность за 2020 год   в сумме 341 473 руб.)</t>
  </si>
  <si>
    <t>Капитальный ремонт части наружного участка надземных сетей горячего водоснабжения общежития, расположенного на территории ГОУ "Тираспольский медицинский колледж им. Л. А. Тарасевича" по адресу: г. Тирасполь, ул. К. Маркса, 1-Б</t>
  </si>
  <si>
    <r>
      <t xml:space="preserve">Завершение капитального ремонта поликлиники № 2 ГУ "Бендерский центр амбулаторно-поликлинической помощи" по адресу: г. Бендеры,  ул. Калинина, 62, в том числе проектные работы и благоустройство территории </t>
    </r>
    <r>
      <rPr>
        <b/>
        <sz val="12"/>
        <rFont val="Times New Roman"/>
        <family val="1"/>
        <charset val="204"/>
      </rPr>
      <t xml:space="preserve">(кредиторская задолженность за 2020 г.)  </t>
    </r>
  </si>
  <si>
    <r>
      <t xml:space="preserve">Капитальный ремонт оконных и дверных блоков ГУ "Республиканская туберкулезная больница" </t>
    </r>
    <r>
      <rPr>
        <b/>
        <sz val="12"/>
        <rFont val="Times New Roman"/>
        <family val="1"/>
        <charset val="204"/>
      </rPr>
      <t xml:space="preserve">(кредиторская задолженность за 2020 г.) </t>
    </r>
    <r>
      <rPr>
        <sz val="12"/>
        <rFont val="Times New Roman"/>
        <family val="1"/>
        <charset val="204"/>
      </rPr>
      <t xml:space="preserve"> </t>
    </r>
  </si>
  <si>
    <r>
      <t xml:space="preserve">Капитальный ремонт кровли административного корпуса ГУ "Республиканская туберкулезная больница" по адресу: г. Бендеры, ул. Б. Восстания, 148 </t>
    </r>
    <r>
      <rPr>
        <b/>
        <sz val="12"/>
        <rFont val="Times New Roman"/>
        <family val="1"/>
        <charset val="204"/>
      </rPr>
      <t xml:space="preserve">(кредиторская задолженность за 2020 г.)  </t>
    </r>
  </si>
  <si>
    <t>Капитальный ремонт поликлиники ГУ «Григориопольская центральная районная больница» по адресу: г. Григориополь, ул. Дзержинского, 34, в том числе проектные работы</t>
  </si>
  <si>
    <t>Капитальный ремонт кровли здания инфекционного отделения ГУ «Каменская центральная районная больница» по адресу: г. Каменка, ул. Кирова 300/2</t>
  </si>
  <si>
    <t>Капитальный ремонт асфальтобетонного покрытия ГУ «Региональная станция скорой медицинской помощи» г.Бендеры, по адресу г. Бендеры, ул. Б. Главана,17 "г"</t>
  </si>
  <si>
    <t>Капитальный ремонт санитарных узлов  ГУ «Республиканский центр матери и ребенка» по адресу г. Тирасполь, ул. 1 мая,58, в том числе проектные работы</t>
  </si>
  <si>
    <t>Капитальный ремонт мягкой кровли блока "А" и "В" Педиатрического стационара     ГУ "Бендерский центр матери и ребенка", расположенного по адресу: г. Бендеры, ул. Протягайловская, 6</t>
  </si>
  <si>
    <t>Капитальный ремонт кровли учебного корпуса № 2 ГОУ "Тираспольский медицинский колледж им. Л.А. Тарасевича", расположенного по адресу: г. Тирасполь, ул. К. Маркса, 1-Б</t>
  </si>
  <si>
    <t>Капитальный ремонт кровли спортивного зала ГОУ "Тираспольский медицинский колледж им. Л.А. Тарасевича", расположенного по адресу: г. Тирасполь, ул. К. Маркса, 1-Б</t>
  </si>
  <si>
    <t>Капитальный ремонт кровли здания роддома, блоков "Б" и "В" (терапевтическое отделение) ГУ "Каменская центральная районная больница" по адресу: г. Каменка, ул. Кирова, 300/2</t>
  </si>
  <si>
    <t>Итого по подстатье 240 230</t>
  </si>
  <si>
    <t>Итого по программе капитальных вложений</t>
  </si>
  <si>
    <t>Итого по подстатье 240 330</t>
  </si>
  <si>
    <t>Итого по программе капитального ремонта</t>
  </si>
  <si>
    <t xml:space="preserve">ВСЕГО по программе капитальных вложений и капитального ремонта </t>
  </si>
  <si>
    <t>Благоустройство территории ГУ "Республиканский госпиталь инвалидов ВОВ",  г. Тирасполь,  ул. Юности, 33, в том числе проектные работы</t>
  </si>
  <si>
    <t>Благоустройство территории ГУ "Каменская центральная районная больница",  г. Каменка,ул. Кирова, 300/2, в том числе проектные работы</t>
  </si>
  <si>
    <t>Кислородоснабжение ГУ "Бендерская центральная городская больница" по адресу: г.Бендеры,  ул. Б.Восстания, 146,  в том числе проектные работы</t>
  </si>
  <si>
    <t>Кислородоснабжение ГУ "Республиканский центр матери и ребенка" по адресу: г.Тирасполь,  ул. 1 Мая, 58,  в том числе проектные работы</t>
  </si>
  <si>
    <t>Завершение строительства ФАП с. Броштяны ГУ "Рыбницкая центральная районная больница", в том числе проектные работы и благоустройство (в том числе кредиторская задолженность  за 2020 год в сумме 45 655 руб.)</t>
  </si>
  <si>
    <t>Завершение строительства ФАП с. Ивановка  ГУ "Рыбницкая центральная районная больница", в том числе проектные работы и благоустройство (в том числе кредиторская задолженность  за 2020 год в сумме 45 655 руб.)</t>
  </si>
  <si>
    <t>отсутствует</t>
  </si>
  <si>
    <t xml:space="preserve">Завершение работ по реконструкции существующих корпусов лечебного учреждения под амбулаторно-стационарное детское отделение ГУ «Рыбницкая центральная районная больница", по адресу: г. Рыбница, ул. Грибоедова, 3, в том числе проектные работы и благоустройство территории </t>
  </si>
  <si>
    <t>Реконструкция педиатрического стационара и акушерско-гинекологического стационара                           ГУ "Бендерский центр матери и ребенка" под инфекционный COVID-госпиталь второго уровня по адресу: г. Бендеры, ул. Протягайловская, 6, в том числе проектные работы</t>
  </si>
  <si>
    <r>
      <t xml:space="preserve">Строительство комплекса гаражей машин СМП, ремонтной зоны и автомойки ГУ "Республиканский центр скорой медицинской помощи" по адресу: г.Тирасполь, ул. Суворова, 33,  в том числе </t>
    </r>
    <r>
      <rPr>
        <b/>
        <sz val="12"/>
        <rFont val="Times New Roman"/>
        <family val="1"/>
        <charset val="204"/>
      </rPr>
      <t>проектные работы</t>
    </r>
  </si>
  <si>
    <t>Капитальный ремонт кровли здания роддома блоков "Б" и "В" (терапевтического отделения) ГУ "Каменская центральная районная больница" по адресу: г. Каменка, ул. Кирова, 300/2</t>
  </si>
  <si>
    <t>* - относятся расходы по оплате договоров на текущий ремонт и техническое обслуживание оборудования и инвентаря, в соответствии с классификацией расходов бюджета.</t>
  </si>
  <si>
    <r>
      <rPr>
        <sz val="11"/>
        <color rgb="FF000000"/>
        <rFont val="Times New Roman"/>
        <family val="1"/>
        <charset val="204"/>
      </rPr>
      <t>** - главный распределитель расходов вправе определять состав комплекта оборудования</t>
    </r>
    <r>
      <rPr>
        <sz val="11"/>
        <color theme="1"/>
        <rFont val="Times New Roman"/>
        <family val="1"/>
        <charset val="204"/>
      </rPr>
      <t xml:space="preserve"> для оснащения гистологической лаборатории.</t>
    </r>
  </si>
  <si>
    <t>Сравнительная таблица к Приложению №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</si>
</sst>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wrapText="1"/>
    </xf>
    <xf numFmtId="3" fontId="10" fillId="0" borderId="41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25" xfId="0" applyNumberFormat="1" applyFont="1" applyBorder="1" applyAlignment="1">
      <alignment horizontal="right" vertical="center" wrapText="1"/>
    </xf>
    <xf numFmtId="3" fontId="10" fillId="0" borderId="47" xfId="0" applyNumberFormat="1" applyFont="1" applyBorder="1" applyAlignment="1">
      <alignment horizontal="right" vertical="center" wrapText="1"/>
    </xf>
    <xf numFmtId="0" fontId="3" fillId="0" borderId="48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3" fillId="0" borderId="52" xfId="0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3" fontId="4" fillId="0" borderId="57" xfId="0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5"/>
  <sheetViews>
    <sheetView tabSelected="1" view="pageBreakPreview" zoomScale="80" zoomScaleNormal="80" zoomScaleSheetLayoutView="80" workbookViewId="0">
      <selection activeCell="H7" sqref="H7:K7"/>
    </sheetView>
  </sheetViews>
  <sheetFormatPr defaultRowHeight="15.75" x14ac:dyDescent="0.25"/>
  <cols>
    <col min="1" max="1" width="4.7109375" style="4" customWidth="1"/>
    <col min="2" max="2" width="70.7109375" style="4" customWidth="1"/>
    <col min="3" max="3" width="9.140625" style="4"/>
    <col min="4" max="4" width="12" style="4" customWidth="1"/>
    <col min="5" max="5" width="14.5703125" style="4" customWidth="1"/>
    <col min="6" max="6" width="4.7109375" style="4" customWidth="1"/>
    <col min="7" max="7" width="70.7109375" style="4" customWidth="1"/>
    <col min="8" max="8" width="9.140625" style="4"/>
    <col min="9" max="9" width="12.7109375" style="4" customWidth="1"/>
    <col min="10" max="10" width="15.85546875" style="67" customWidth="1"/>
    <col min="11" max="11" width="13.7109375" style="70" customWidth="1"/>
    <col min="12" max="12" width="12" style="2" customWidth="1"/>
    <col min="13" max="16384" width="9.140625" style="2"/>
  </cols>
  <sheetData>
    <row r="1" spans="1:11" ht="15.75" customHeight="1" x14ac:dyDescent="0.25">
      <c r="A1" s="9"/>
      <c r="B1" s="9"/>
      <c r="C1" s="9"/>
      <c r="D1" s="9"/>
      <c r="E1" s="9"/>
      <c r="G1" s="114"/>
      <c r="H1" s="114"/>
      <c r="I1" s="114"/>
      <c r="J1" s="114"/>
      <c r="K1" s="114"/>
    </row>
    <row r="2" spans="1:11" x14ac:dyDescent="0.25">
      <c r="A2" s="9"/>
      <c r="B2" s="9"/>
      <c r="C2" s="9"/>
      <c r="D2" s="9"/>
      <c r="E2" s="9"/>
      <c r="F2" s="9"/>
      <c r="G2" s="114"/>
      <c r="H2" s="114"/>
      <c r="I2" s="114"/>
      <c r="J2" s="114"/>
      <c r="K2" s="114"/>
    </row>
    <row r="3" spans="1:11" x14ac:dyDescent="0.25">
      <c r="A3" s="9"/>
      <c r="B3" s="37"/>
      <c r="C3" s="37"/>
      <c r="D3" s="37"/>
      <c r="E3" s="37"/>
      <c r="F3" s="9"/>
      <c r="G3" s="146"/>
      <c r="H3" s="146"/>
      <c r="I3" s="146"/>
      <c r="J3" s="146"/>
      <c r="K3" s="146"/>
    </row>
    <row r="4" spans="1:11" x14ac:dyDescent="0.25">
      <c r="A4" s="9"/>
      <c r="B4" s="37"/>
      <c r="C4" s="37"/>
      <c r="D4" s="37"/>
      <c r="E4" s="37"/>
      <c r="F4" s="9"/>
      <c r="G4" s="146"/>
      <c r="H4" s="146"/>
      <c r="I4" s="146"/>
      <c r="J4" s="146"/>
      <c r="K4" s="146"/>
    </row>
    <row r="5" spans="1:11" x14ac:dyDescent="0.25">
      <c r="A5" s="9"/>
      <c r="B5" s="37"/>
      <c r="C5" s="37"/>
      <c r="D5" s="37"/>
      <c r="E5" s="37"/>
      <c r="F5" s="9"/>
      <c r="G5" s="146"/>
      <c r="H5" s="146"/>
      <c r="I5" s="146"/>
      <c r="J5" s="146"/>
      <c r="K5" s="146"/>
    </row>
    <row r="6" spans="1:11" x14ac:dyDescent="0.25">
      <c r="A6" s="9"/>
      <c r="B6" s="29"/>
      <c r="C6" s="29"/>
      <c r="D6" s="29"/>
      <c r="E6" s="29"/>
      <c r="F6" s="9"/>
      <c r="G6" s="29"/>
      <c r="H6" s="29"/>
      <c r="I6" s="29"/>
      <c r="J6" s="29"/>
    </row>
    <row r="7" spans="1:11" ht="15.75" customHeight="1" x14ac:dyDescent="0.25">
      <c r="A7" s="29"/>
      <c r="B7" s="29"/>
      <c r="C7" s="37"/>
      <c r="D7" s="37"/>
      <c r="E7" s="37"/>
      <c r="F7" s="29"/>
      <c r="G7" s="29"/>
      <c r="H7" s="146" t="s">
        <v>352</v>
      </c>
      <c r="I7" s="146"/>
      <c r="J7" s="146"/>
      <c r="K7" s="146"/>
    </row>
    <row r="8" spans="1:11" x14ac:dyDescent="0.25">
      <c r="A8" s="29"/>
      <c r="B8" s="37"/>
      <c r="C8" s="37"/>
      <c r="D8" s="37"/>
      <c r="E8" s="37"/>
      <c r="F8" s="29"/>
      <c r="G8" s="146" t="s">
        <v>74</v>
      </c>
      <c r="H8" s="146"/>
      <c r="I8" s="146"/>
      <c r="J8" s="146"/>
      <c r="K8" s="146"/>
    </row>
    <row r="9" spans="1:11" x14ac:dyDescent="0.25">
      <c r="A9" s="29"/>
      <c r="B9" s="37"/>
      <c r="C9" s="37"/>
      <c r="D9" s="37"/>
      <c r="E9" s="37"/>
      <c r="F9" s="29"/>
      <c r="G9" s="146" t="s">
        <v>80</v>
      </c>
      <c r="H9" s="146"/>
      <c r="I9" s="146"/>
      <c r="J9" s="146"/>
      <c r="K9" s="146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29"/>
    </row>
    <row r="11" spans="1:11" ht="30.75" customHeight="1" x14ac:dyDescent="0.25">
      <c r="A11" s="147" t="s">
        <v>236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1" ht="16.5" thickBot="1" x14ac:dyDescent="0.3">
      <c r="A12" s="119"/>
      <c r="B12" s="119"/>
      <c r="C12" s="119"/>
      <c r="D12" s="119"/>
      <c r="E12" s="119"/>
      <c r="F12" s="10"/>
      <c r="G12" s="10"/>
      <c r="H12" s="10"/>
      <c r="I12" s="10"/>
      <c r="J12" s="61"/>
    </row>
    <row r="13" spans="1:11" ht="28.5" x14ac:dyDescent="0.25">
      <c r="A13" s="3" t="s">
        <v>1</v>
      </c>
      <c r="B13" s="120" t="s">
        <v>2</v>
      </c>
      <c r="C13" s="120"/>
      <c r="D13" s="120"/>
      <c r="E13" s="42" t="s">
        <v>4</v>
      </c>
      <c r="F13" s="3" t="s">
        <v>1</v>
      </c>
      <c r="G13" s="120" t="s">
        <v>2</v>
      </c>
      <c r="H13" s="120"/>
      <c r="I13" s="120"/>
      <c r="J13" s="45" t="s">
        <v>4</v>
      </c>
      <c r="K13" s="91" t="s">
        <v>286</v>
      </c>
    </row>
    <row r="14" spans="1:11" ht="18.75" customHeight="1" x14ac:dyDescent="0.3">
      <c r="A14" s="82"/>
      <c r="B14" s="160" t="s">
        <v>288</v>
      </c>
      <c r="C14" s="160"/>
      <c r="D14" s="160"/>
      <c r="E14" s="83">
        <v>316403180</v>
      </c>
      <c r="F14" s="81"/>
      <c r="G14" s="160" t="s">
        <v>288</v>
      </c>
      <c r="H14" s="160"/>
      <c r="I14" s="160"/>
      <c r="J14" s="83">
        <v>316403180</v>
      </c>
      <c r="K14" s="69">
        <f>J14-E14</f>
        <v>0</v>
      </c>
    </row>
    <row r="15" spans="1:11" ht="18.75" x14ac:dyDescent="0.25">
      <c r="A15" s="121" t="s">
        <v>287</v>
      </c>
      <c r="B15" s="122"/>
      <c r="C15" s="122"/>
      <c r="D15" s="122"/>
      <c r="E15" s="123"/>
      <c r="F15" s="121" t="s">
        <v>287</v>
      </c>
      <c r="G15" s="122"/>
      <c r="H15" s="122"/>
      <c r="I15" s="122"/>
      <c r="J15" s="123"/>
      <c r="K15" s="69"/>
    </row>
    <row r="16" spans="1:11" ht="24" customHeight="1" x14ac:dyDescent="0.25">
      <c r="A16" s="125" t="s">
        <v>237</v>
      </c>
      <c r="B16" s="126"/>
      <c r="C16" s="126"/>
      <c r="D16" s="126"/>
      <c r="E16" s="127"/>
      <c r="F16" s="125" t="s">
        <v>237</v>
      </c>
      <c r="G16" s="126"/>
      <c r="H16" s="126"/>
      <c r="I16" s="126"/>
      <c r="J16" s="128"/>
      <c r="K16" s="71"/>
    </row>
    <row r="17" spans="1:11" x14ac:dyDescent="0.25">
      <c r="A17" s="115" t="s">
        <v>3</v>
      </c>
      <c r="B17" s="116"/>
      <c r="C17" s="116"/>
      <c r="D17" s="116"/>
      <c r="E17" s="118"/>
      <c r="F17" s="115" t="s">
        <v>3</v>
      </c>
      <c r="G17" s="116"/>
      <c r="H17" s="116"/>
      <c r="I17" s="116"/>
      <c r="J17" s="117"/>
      <c r="K17" s="71"/>
    </row>
    <row r="18" spans="1:11" ht="72" customHeight="1" x14ac:dyDescent="0.25">
      <c r="A18" s="38">
        <v>1</v>
      </c>
      <c r="B18" s="129" t="s">
        <v>238</v>
      </c>
      <c r="C18" s="129"/>
      <c r="D18" s="129"/>
      <c r="E18" s="43">
        <v>250000</v>
      </c>
      <c r="F18" s="38">
        <v>1</v>
      </c>
      <c r="G18" s="129" t="s">
        <v>238</v>
      </c>
      <c r="H18" s="129"/>
      <c r="I18" s="129"/>
      <c r="J18" s="39">
        <v>243607</v>
      </c>
      <c r="K18" s="58">
        <f>J18-E18</f>
        <v>-6393</v>
      </c>
    </row>
    <row r="19" spans="1:11" ht="39.950000000000003" customHeight="1" x14ac:dyDescent="0.25">
      <c r="A19" s="38">
        <v>2</v>
      </c>
      <c r="B19" s="129" t="s">
        <v>239</v>
      </c>
      <c r="C19" s="129"/>
      <c r="D19" s="129"/>
      <c r="E19" s="43">
        <f>240000+290000</f>
        <v>530000</v>
      </c>
      <c r="F19" s="38">
        <v>2</v>
      </c>
      <c r="G19" s="129" t="s">
        <v>239</v>
      </c>
      <c r="H19" s="129"/>
      <c r="I19" s="129"/>
      <c r="J19" s="39">
        <v>630000</v>
      </c>
      <c r="K19" s="58">
        <f t="shared" ref="K19:K56" si="0">J19-E19</f>
        <v>100000</v>
      </c>
    </row>
    <row r="20" spans="1:11" ht="53.1" customHeight="1" x14ac:dyDescent="0.25">
      <c r="A20" s="38">
        <v>3</v>
      </c>
      <c r="B20" s="129" t="s">
        <v>240</v>
      </c>
      <c r="C20" s="129"/>
      <c r="D20" s="129"/>
      <c r="E20" s="43">
        <f>195000-27</f>
        <v>194973</v>
      </c>
      <c r="F20" s="38">
        <v>3</v>
      </c>
      <c r="G20" s="129" t="s">
        <v>240</v>
      </c>
      <c r="H20" s="129"/>
      <c r="I20" s="129"/>
      <c r="J20" s="39">
        <v>194973</v>
      </c>
      <c r="K20" s="58">
        <f t="shared" si="0"/>
        <v>0</v>
      </c>
    </row>
    <row r="21" spans="1:11" ht="64.5" customHeight="1" x14ac:dyDescent="0.25">
      <c r="A21" s="38">
        <v>4</v>
      </c>
      <c r="B21" s="129" t="s">
        <v>285</v>
      </c>
      <c r="C21" s="129"/>
      <c r="D21" s="129"/>
      <c r="E21" s="43">
        <f>8018146+2872308+1052535-530020</f>
        <v>11412969</v>
      </c>
      <c r="F21" s="38">
        <v>4</v>
      </c>
      <c r="G21" s="129" t="s">
        <v>271</v>
      </c>
      <c r="H21" s="129"/>
      <c r="I21" s="129"/>
      <c r="J21" s="39">
        <v>11853651</v>
      </c>
      <c r="K21" s="58">
        <f t="shared" si="0"/>
        <v>440682</v>
      </c>
    </row>
    <row r="22" spans="1:11" ht="39.950000000000003" customHeight="1" x14ac:dyDescent="0.25">
      <c r="A22" s="38">
        <v>5</v>
      </c>
      <c r="B22" s="129" t="s">
        <v>241</v>
      </c>
      <c r="C22" s="129"/>
      <c r="D22" s="129"/>
      <c r="E22" s="43">
        <v>162301</v>
      </c>
      <c r="F22" s="38">
        <v>5</v>
      </c>
      <c r="G22" s="129" t="s">
        <v>241</v>
      </c>
      <c r="H22" s="129"/>
      <c r="I22" s="129"/>
      <c r="J22" s="39">
        <v>148996</v>
      </c>
      <c r="K22" s="58">
        <f t="shared" si="0"/>
        <v>-13305</v>
      </c>
    </row>
    <row r="23" spans="1:11" ht="53.1" customHeight="1" x14ac:dyDescent="0.25">
      <c r="A23" s="38">
        <v>6</v>
      </c>
      <c r="B23" s="129" t="s">
        <v>343</v>
      </c>
      <c r="C23" s="129"/>
      <c r="D23" s="129"/>
      <c r="E23" s="43">
        <f>101847+45655</f>
        <v>147502</v>
      </c>
      <c r="F23" s="38">
        <v>6</v>
      </c>
      <c r="G23" s="129" t="s">
        <v>272</v>
      </c>
      <c r="H23" s="129"/>
      <c r="I23" s="129"/>
      <c r="J23" s="39">
        <v>141046</v>
      </c>
      <c r="K23" s="58">
        <f t="shared" si="0"/>
        <v>-6456</v>
      </c>
    </row>
    <row r="24" spans="1:11" ht="53.1" customHeight="1" x14ac:dyDescent="0.25">
      <c r="A24" s="38">
        <v>7</v>
      </c>
      <c r="B24" s="129" t="s">
        <v>344</v>
      </c>
      <c r="C24" s="129"/>
      <c r="D24" s="129"/>
      <c r="E24" s="43">
        <f>92810+45655</f>
        <v>138465</v>
      </c>
      <c r="F24" s="38">
        <v>7</v>
      </c>
      <c r="G24" s="129" t="s">
        <v>273</v>
      </c>
      <c r="H24" s="129"/>
      <c r="I24" s="129"/>
      <c r="J24" s="39">
        <v>134575</v>
      </c>
      <c r="K24" s="58">
        <f t="shared" si="0"/>
        <v>-3890</v>
      </c>
    </row>
    <row r="25" spans="1:11" ht="39.950000000000003" customHeight="1" x14ac:dyDescent="0.25">
      <c r="A25" s="38">
        <v>8</v>
      </c>
      <c r="B25" s="129" t="s">
        <v>242</v>
      </c>
      <c r="C25" s="129"/>
      <c r="D25" s="129"/>
      <c r="E25" s="43">
        <v>190516</v>
      </c>
      <c r="F25" s="38">
        <v>8</v>
      </c>
      <c r="G25" s="129" t="s">
        <v>242</v>
      </c>
      <c r="H25" s="129"/>
      <c r="I25" s="129"/>
      <c r="J25" s="39">
        <v>190516</v>
      </c>
      <c r="K25" s="58">
        <f t="shared" si="0"/>
        <v>0</v>
      </c>
    </row>
    <row r="26" spans="1:11" ht="39.950000000000003" customHeight="1" x14ac:dyDescent="0.25">
      <c r="A26" s="38">
        <v>9</v>
      </c>
      <c r="B26" s="129" t="s">
        <v>243</v>
      </c>
      <c r="C26" s="129"/>
      <c r="D26" s="129"/>
      <c r="E26" s="43">
        <v>212226</v>
      </c>
      <c r="F26" s="38">
        <v>9</v>
      </c>
      <c r="G26" s="129" t="s">
        <v>274</v>
      </c>
      <c r="H26" s="129"/>
      <c r="I26" s="129"/>
      <c r="J26" s="39">
        <v>212226</v>
      </c>
      <c r="K26" s="58">
        <f t="shared" si="0"/>
        <v>0</v>
      </c>
    </row>
    <row r="27" spans="1:11" ht="63" customHeight="1" x14ac:dyDescent="0.25">
      <c r="A27" s="38">
        <v>10</v>
      </c>
      <c r="B27" s="129" t="s">
        <v>244</v>
      </c>
      <c r="C27" s="129"/>
      <c r="D27" s="129"/>
      <c r="E27" s="43">
        <f>800000+296711</f>
        <v>1096711</v>
      </c>
      <c r="F27" s="38">
        <v>10</v>
      </c>
      <c r="G27" s="129" t="s">
        <v>244</v>
      </c>
      <c r="H27" s="129"/>
      <c r="I27" s="129"/>
      <c r="J27" s="39">
        <v>1096711</v>
      </c>
      <c r="K27" s="58">
        <f t="shared" si="0"/>
        <v>0</v>
      </c>
    </row>
    <row r="28" spans="1:11" ht="39.950000000000003" customHeight="1" x14ac:dyDescent="0.25">
      <c r="A28" s="38">
        <v>11</v>
      </c>
      <c r="B28" s="129" t="s">
        <v>245</v>
      </c>
      <c r="C28" s="129"/>
      <c r="D28" s="129"/>
      <c r="E28" s="43">
        <v>149100</v>
      </c>
      <c r="F28" s="38">
        <v>11</v>
      </c>
      <c r="G28" s="129" t="s">
        <v>275</v>
      </c>
      <c r="H28" s="129"/>
      <c r="I28" s="129"/>
      <c r="J28" s="39">
        <v>142600</v>
      </c>
      <c r="K28" s="58">
        <f t="shared" si="0"/>
        <v>-6500</v>
      </c>
    </row>
    <row r="29" spans="1:11" ht="39.950000000000003" customHeight="1" x14ac:dyDescent="0.25">
      <c r="A29" s="38">
        <v>12</v>
      </c>
      <c r="B29" s="129" t="s">
        <v>246</v>
      </c>
      <c r="C29" s="129"/>
      <c r="D29" s="129"/>
      <c r="E29" s="43">
        <f>1199740+2266877+25102</f>
        <v>3491719</v>
      </c>
      <c r="F29" s="38">
        <v>12</v>
      </c>
      <c r="G29" s="129" t="s">
        <v>276</v>
      </c>
      <c r="H29" s="129"/>
      <c r="I29" s="129"/>
      <c r="J29" s="39">
        <v>4124277</v>
      </c>
      <c r="K29" s="58">
        <f t="shared" si="0"/>
        <v>632558</v>
      </c>
    </row>
    <row r="30" spans="1:11" ht="39.950000000000003" customHeight="1" x14ac:dyDescent="0.25">
      <c r="A30" s="38">
        <v>13</v>
      </c>
      <c r="B30" s="129" t="s">
        <v>247</v>
      </c>
      <c r="C30" s="129"/>
      <c r="D30" s="129"/>
      <c r="E30" s="43">
        <f>30600-457</f>
        <v>30143</v>
      </c>
      <c r="F30" s="38">
        <v>13</v>
      </c>
      <c r="G30" s="129" t="s">
        <v>339</v>
      </c>
      <c r="H30" s="129"/>
      <c r="I30" s="129"/>
      <c r="J30" s="39">
        <v>30099</v>
      </c>
      <c r="K30" s="58">
        <f t="shared" si="0"/>
        <v>-44</v>
      </c>
    </row>
    <row r="31" spans="1:11" ht="39.950000000000003" customHeight="1" x14ac:dyDescent="0.25">
      <c r="A31" s="38">
        <v>14</v>
      </c>
      <c r="B31" s="129" t="s">
        <v>248</v>
      </c>
      <c r="C31" s="129"/>
      <c r="D31" s="129"/>
      <c r="E31" s="43">
        <v>32860</v>
      </c>
      <c r="F31" s="38">
        <v>14</v>
      </c>
      <c r="G31" s="129" t="s">
        <v>248</v>
      </c>
      <c r="H31" s="129"/>
      <c r="I31" s="129"/>
      <c r="J31" s="39">
        <v>31452</v>
      </c>
      <c r="K31" s="58">
        <f t="shared" si="0"/>
        <v>-1408</v>
      </c>
    </row>
    <row r="32" spans="1:11" ht="39.950000000000003" customHeight="1" x14ac:dyDescent="0.25">
      <c r="A32" s="38">
        <v>15</v>
      </c>
      <c r="B32" s="129" t="s">
        <v>249</v>
      </c>
      <c r="C32" s="129"/>
      <c r="D32" s="129"/>
      <c r="E32" s="43">
        <v>560000</v>
      </c>
      <c r="F32" s="38">
        <v>15</v>
      </c>
      <c r="G32" s="129" t="s">
        <v>249</v>
      </c>
      <c r="H32" s="129"/>
      <c r="I32" s="129"/>
      <c r="J32" s="39">
        <v>559843</v>
      </c>
      <c r="K32" s="58">
        <f t="shared" si="0"/>
        <v>-157</v>
      </c>
    </row>
    <row r="33" spans="1:11" ht="39.950000000000003" customHeight="1" x14ac:dyDescent="0.25">
      <c r="A33" s="38">
        <v>16</v>
      </c>
      <c r="B33" s="129" t="s">
        <v>250</v>
      </c>
      <c r="C33" s="129"/>
      <c r="D33" s="129"/>
      <c r="E33" s="43">
        <v>6388</v>
      </c>
      <c r="F33" s="38">
        <v>16</v>
      </c>
      <c r="G33" s="129" t="s">
        <v>277</v>
      </c>
      <c r="H33" s="129"/>
      <c r="I33" s="129"/>
      <c r="J33" s="39">
        <v>6388</v>
      </c>
      <c r="K33" s="58">
        <f t="shared" si="0"/>
        <v>0</v>
      </c>
    </row>
    <row r="34" spans="1:11" ht="39.950000000000003" customHeight="1" x14ac:dyDescent="0.25">
      <c r="A34" s="38">
        <v>17</v>
      </c>
      <c r="B34" s="129" t="s">
        <v>251</v>
      </c>
      <c r="C34" s="129"/>
      <c r="D34" s="129"/>
      <c r="E34" s="43">
        <f>43580-1698</f>
        <v>41882</v>
      </c>
      <c r="F34" s="38">
        <v>17</v>
      </c>
      <c r="G34" s="129" t="s">
        <v>251</v>
      </c>
      <c r="H34" s="129"/>
      <c r="I34" s="129"/>
      <c r="J34" s="39">
        <v>41882</v>
      </c>
      <c r="K34" s="58">
        <f t="shared" si="0"/>
        <v>0</v>
      </c>
    </row>
    <row r="35" spans="1:11" ht="39.950000000000003" customHeight="1" x14ac:dyDescent="0.25">
      <c r="A35" s="38">
        <v>18</v>
      </c>
      <c r="B35" s="129" t="s">
        <v>252</v>
      </c>
      <c r="C35" s="129"/>
      <c r="D35" s="129"/>
      <c r="E35" s="43">
        <v>52152</v>
      </c>
      <c r="F35" s="38">
        <v>18</v>
      </c>
      <c r="G35" s="129" t="s">
        <v>278</v>
      </c>
      <c r="H35" s="129"/>
      <c r="I35" s="129"/>
      <c r="J35" s="39">
        <v>52152</v>
      </c>
      <c r="K35" s="58">
        <f t="shared" si="0"/>
        <v>0</v>
      </c>
    </row>
    <row r="36" spans="1:11" ht="39.950000000000003" customHeight="1" x14ac:dyDescent="0.25">
      <c r="A36" s="38">
        <v>19</v>
      </c>
      <c r="B36" s="129" t="s">
        <v>253</v>
      </c>
      <c r="C36" s="129"/>
      <c r="D36" s="129"/>
      <c r="E36" s="43">
        <v>74490</v>
      </c>
      <c r="F36" s="38">
        <v>19</v>
      </c>
      <c r="G36" s="129" t="s">
        <v>253</v>
      </c>
      <c r="H36" s="129"/>
      <c r="I36" s="129"/>
      <c r="J36" s="39">
        <v>74490</v>
      </c>
      <c r="K36" s="58">
        <f t="shared" si="0"/>
        <v>0</v>
      </c>
    </row>
    <row r="37" spans="1:11" ht="39.950000000000003" customHeight="1" x14ac:dyDescent="0.25">
      <c r="A37" s="38">
        <v>20</v>
      </c>
      <c r="B37" s="129" t="s">
        <v>254</v>
      </c>
      <c r="C37" s="129"/>
      <c r="D37" s="129"/>
      <c r="E37" s="43">
        <v>71459</v>
      </c>
      <c r="F37" s="38">
        <v>20</v>
      </c>
      <c r="G37" s="129" t="s">
        <v>254</v>
      </c>
      <c r="H37" s="129"/>
      <c r="I37" s="129"/>
      <c r="J37" s="39">
        <v>71452</v>
      </c>
      <c r="K37" s="58">
        <f t="shared" si="0"/>
        <v>-7</v>
      </c>
    </row>
    <row r="38" spans="1:11" ht="39.950000000000003" customHeight="1" x14ac:dyDescent="0.25">
      <c r="A38" s="38">
        <v>21</v>
      </c>
      <c r="B38" s="129" t="s">
        <v>255</v>
      </c>
      <c r="C38" s="129"/>
      <c r="D38" s="129"/>
      <c r="E38" s="43">
        <v>10365</v>
      </c>
      <c r="F38" s="38">
        <v>21</v>
      </c>
      <c r="G38" s="129" t="s">
        <v>279</v>
      </c>
      <c r="H38" s="129"/>
      <c r="I38" s="129"/>
      <c r="J38" s="39">
        <v>10365</v>
      </c>
      <c r="K38" s="58">
        <f t="shared" si="0"/>
        <v>0</v>
      </c>
    </row>
    <row r="39" spans="1:11" ht="39.950000000000003" customHeight="1" x14ac:dyDescent="0.25">
      <c r="A39" s="38">
        <v>22</v>
      </c>
      <c r="B39" s="129" t="s">
        <v>340</v>
      </c>
      <c r="C39" s="129"/>
      <c r="D39" s="129"/>
      <c r="E39" s="43">
        <v>6125</v>
      </c>
      <c r="F39" s="38">
        <v>22</v>
      </c>
      <c r="G39" s="129" t="s">
        <v>280</v>
      </c>
      <c r="H39" s="129"/>
      <c r="I39" s="129"/>
      <c r="J39" s="39">
        <v>6125</v>
      </c>
      <c r="K39" s="58">
        <f t="shared" si="0"/>
        <v>0</v>
      </c>
    </row>
    <row r="40" spans="1:11" ht="64.5" customHeight="1" x14ac:dyDescent="0.25">
      <c r="A40" s="38">
        <v>23</v>
      </c>
      <c r="B40" s="129" t="s">
        <v>256</v>
      </c>
      <c r="C40" s="129"/>
      <c r="D40" s="129"/>
      <c r="E40" s="43">
        <v>925332</v>
      </c>
      <c r="F40" s="38">
        <v>23</v>
      </c>
      <c r="G40" s="129" t="s">
        <v>346</v>
      </c>
      <c r="H40" s="129"/>
      <c r="I40" s="129"/>
      <c r="J40" s="39">
        <v>896981</v>
      </c>
      <c r="K40" s="58">
        <f t="shared" si="0"/>
        <v>-28351</v>
      </c>
    </row>
    <row r="41" spans="1:11" ht="53.1" customHeight="1" x14ac:dyDescent="0.25">
      <c r="A41" s="38">
        <v>24</v>
      </c>
      <c r="B41" s="129" t="s">
        <v>257</v>
      </c>
      <c r="C41" s="129"/>
      <c r="D41" s="129"/>
      <c r="E41" s="43">
        <v>113393</v>
      </c>
      <c r="F41" s="38">
        <v>24</v>
      </c>
      <c r="G41" s="129" t="s">
        <v>281</v>
      </c>
      <c r="H41" s="129"/>
      <c r="I41" s="129"/>
      <c r="J41" s="39">
        <v>113393</v>
      </c>
      <c r="K41" s="58">
        <f t="shared" si="0"/>
        <v>0</v>
      </c>
    </row>
    <row r="42" spans="1:11" ht="53.1" customHeight="1" x14ac:dyDescent="0.25">
      <c r="A42" s="38">
        <v>25</v>
      </c>
      <c r="B42" s="129" t="s">
        <v>258</v>
      </c>
      <c r="C42" s="129"/>
      <c r="D42" s="129"/>
      <c r="E42" s="43">
        <v>1292952</v>
      </c>
      <c r="F42" s="38">
        <v>25</v>
      </c>
      <c r="G42" s="129" t="s">
        <v>347</v>
      </c>
      <c r="H42" s="129"/>
      <c r="I42" s="129"/>
      <c r="J42" s="39">
        <v>1282450</v>
      </c>
      <c r="K42" s="58">
        <f t="shared" si="0"/>
        <v>-10502</v>
      </c>
    </row>
    <row r="43" spans="1:11" ht="39.950000000000003" customHeight="1" x14ac:dyDescent="0.25">
      <c r="A43" s="38">
        <v>26</v>
      </c>
      <c r="B43" s="129" t="s">
        <v>259</v>
      </c>
      <c r="C43" s="129"/>
      <c r="D43" s="129"/>
      <c r="E43" s="43">
        <v>256660</v>
      </c>
      <c r="F43" s="38">
        <v>26</v>
      </c>
      <c r="G43" s="129" t="s">
        <v>259</v>
      </c>
      <c r="H43" s="129"/>
      <c r="I43" s="129"/>
      <c r="J43" s="39">
        <v>256659</v>
      </c>
      <c r="K43" s="58">
        <f t="shared" si="0"/>
        <v>-1</v>
      </c>
    </row>
    <row r="44" spans="1:11" ht="39.950000000000003" customHeight="1" x14ac:dyDescent="0.25">
      <c r="A44" s="38">
        <v>27</v>
      </c>
      <c r="B44" s="129" t="s">
        <v>260</v>
      </c>
      <c r="C44" s="129"/>
      <c r="D44" s="129"/>
      <c r="E44" s="43">
        <v>61788</v>
      </c>
      <c r="F44" s="38"/>
      <c r="G44" s="129" t="s">
        <v>345</v>
      </c>
      <c r="H44" s="129"/>
      <c r="I44" s="129"/>
      <c r="J44" s="39"/>
      <c r="K44" s="58">
        <f t="shared" si="0"/>
        <v>-61788</v>
      </c>
    </row>
    <row r="45" spans="1:11" ht="39.950000000000003" customHeight="1" x14ac:dyDescent="0.25">
      <c r="A45" s="38">
        <v>28</v>
      </c>
      <c r="B45" s="129" t="s">
        <v>261</v>
      </c>
      <c r="C45" s="129"/>
      <c r="D45" s="129"/>
      <c r="E45" s="43">
        <v>102048</v>
      </c>
      <c r="F45" s="38"/>
      <c r="G45" s="129" t="s">
        <v>345</v>
      </c>
      <c r="H45" s="129"/>
      <c r="I45" s="129"/>
      <c r="J45" s="39"/>
      <c r="K45" s="58">
        <f t="shared" si="0"/>
        <v>-102048</v>
      </c>
    </row>
    <row r="46" spans="1:11" ht="39.950000000000003" customHeight="1" x14ac:dyDescent="0.25">
      <c r="A46" s="38">
        <v>29</v>
      </c>
      <c r="B46" s="129" t="s">
        <v>262</v>
      </c>
      <c r="C46" s="129"/>
      <c r="D46" s="129"/>
      <c r="E46" s="43">
        <v>80000</v>
      </c>
      <c r="F46" s="38"/>
      <c r="G46" s="129" t="s">
        <v>345</v>
      </c>
      <c r="H46" s="129"/>
      <c r="I46" s="129"/>
      <c r="J46" s="39"/>
      <c r="K46" s="58">
        <f t="shared" si="0"/>
        <v>-80000</v>
      </c>
    </row>
    <row r="47" spans="1:11" ht="39.950000000000003" customHeight="1" x14ac:dyDescent="0.25">
      <c r="A47" s="38">
        <v>30</v>
      </c>
      <c r="B47" s="129" t="s">
        <v>263</v>
      </c>
      <c r="C47" s="129"/>
      <c r="D47" s="129"/>
      <c r="E47" s="43">
        <v>40000</v>
      </c>
      <c r="F47" s="38"/>
      <c r="G47" s="129" t="s">
        <v>345</v>
      </c>
      <c r="H47" s="129"/>
      <c r="I47" s="129"/>
      <c r="J47" s="39"/>
      <c r="K47" s="58">
        <f t="shared" si="0"/>
        <v>-40000</v>
      </c>
    </row>
    <row r="48" spans="1:11" ht="39.950000000000003" customHeight="1" x14ac:dyDescent="0.25">
      <c r="A48" s="38">
        <v>31</v>
      </c>
      <c r="B48" s="129" t="s">
        <v>264</v>
      </c>
      <c r="C48" s="129"/>
      <c r="D48" s="129"/>
      <c r="E48" s="43">
        <v>77839</v>
      </c>
      <c r="F48" s="38"/>
      <c r="G48" s="129" t="s">
        <v>345</v>
      </c>
      <c r="H48" s="129"/>
      <c r="I48" s="129"/>
      <c r="J48" s="39"/>
      <c r="K48" s="58">
        <f t="shared" si="0"/>
        <v>-77839</v>
      </c>
    </row>
    <row r="49" spans="1:12" ht="39.950000000000003" customHeight="1" x14ac:dyDescent="0.25">
      <c r="A49" s="38">
        <v>32</v>
      </c>
      <c r="B49" s="129" t="s">
        <v>265</v>
      </c>
      <c r="C49" s="129"/>
      <c r="D49" s="129"/>
      <c r="E49" s="43">
        <v>113643</v>
      </c>
      <c r="F49" s="38"/>
      <c r="G49" s="129" t="s">
        <v>345</v>
      </c>
      <c r="H49" s="129"/>
      <c r="I49" s="129"/>
      <c r="J49" s="39"/>
      <c r="K49" s="58">
        <f t="shared" si="0"/>
        <v>-113643</v>
      </c>
    </row>
    <row r="50" spans="1:12" ht="39.950000000000003" customHeight="1" x14ac:dyDescent="0.25">
      <c r="A50" s="38">
        <v>33</v>
      </c>
      <c r="B50" s="129" t="s">
        <v>341</v>
      </c>
      <c r="C50" s="129"/>
      <c r="D50" s="129"/>
      <c r="E50" s="43">
        <v>84878</v>
      </c>
      <c r="F50" s="38"/>
      <c r="G50" s="129" t="s">
        <v>345</v>
      </c>
      <c r="H50" s="129"/>
      <c r="I50" s="129"/>
      <c r="J50" s="39"/>
      <c r="K50" s="58">
        <f t="shared" si="0"/>
        <v>-84878</v>
      </c>
    </row>
    <row r="51" spans="1:12" ht="39.950000000000003" customHeight="1" x14ac:dyDescent="0.25">
      <c r="A51" s="38">
        <v>34</v>
      </c>
      <c r="B51" s="129" t="s">
        <v>266</v>
      </c>
      <c r="C51" s="129"/>
      <c r="D51" s="129"/>
      <c r="E51" s="43">
        <v>120000</v>
      </c>
      <c r="F51" s="38"/>
      <c r="G51" s="129" t="s">
        <v>345</v>
      </c>
      <c r="H51" s="129"/>
      <c r="I51" s="129"/>
      <c r="J51" s="39"/>
      <c r="K51" s="58">
        <f t="shared" si="0"/>
        <v>-120000</v>
      </c>
    </row>
    <row r="52" spans="1:12" ht="39.950000000000003" customHeight="1" x14ac:dyDescent="0.25">
      <c r="A52" s="38">
        <v>35</v>
      </c>
      <c r="B52" s="129" t="s">
        <v>342</v>
      </c>
      <c r="C52" s="129"/>
      <c r="D52" s="129"/>
      <c r="E52" s="43">
        <v>71788</v>
      </c>
      <c r="F52" s="38"/>
      <c r="G52" s="129" t="s">
        <v>345</v>
      </c>
      <c r="H52" s="129"/>
      <c r="I52" s="129"/>
      <c r="J52" s="39"/>
      <c r="K52" s="58">
        <f t="shared" si="0"/>
        <v>-71788</v>
      </c>
    </row>
    <row r="53" spans="1:12" ht="39.950000000000003" customHeight="1" x14ac:dyDescent="0.25">
      <c r="A53" s="38">
        <v>36</v>
      </c>
      <c r="B53" s="129" t="s">
        <v>267</v>
      </c>
      <c r="C53" s="129"/>
      <c r="D53" s="129"/>
      <c r="E53" s="43">
        <v>35793</v>
      </c>
      <c r="F53" s="38">
        <v>36</v>
      </c>
      <c r="G53" s="129" t="s">
        <v>282</v>
      </c>
      <c r="H53" s="129"/>
      <c r="I53" s="129"/>
      <c r="J53" s="39">
        <v>35793</v>
      </c>
      <c r="K53" s="58">
        <f t="shared" si="0"/>
        <v>0</v>
      </c>
    </row>
    <row r="54" spans="1:12" ht="39.950000000000003" customHeight="1" x14ac:dyDescent="0.25">
      <c r="A54" s="38">
        <v>37</v>
      </c>
      <c r="B54" s="129" t="s">
        <v>268</v>
      </c>
      <c r="C54" s="129"/>
      <c r="D54" s="129"/>
      <c r="E54" s="43">
        <v>71758</v>
      </c>
      <c r="F54" s="38">
        <v>37</v>
      </c>
      <c r="G54" s="129" t="s">
        <v>283</v>
      </c>
      <c r="H54" s="129"/>
      <c r="I54" s="129"/>
      <c r="J54" s="39">
        <v>63809</v>
      </c>
      <c r="K54" s="58">
        <f t="shared" si="0"/>
        <v>-7949</v>
      </c>
    </row>
    <row r="55" spans="1:12" ht="39.950000000000003" customHeight="1" x14ac:dyDescent="0.25">
      <c r="A55" s="38">
        <v>38</v>
      </c>
      <c r="B55" s="129" t="s">
        <v>269</v>
      </c>
      <c r="C55" s="129"/>
      <c r="D55" s="129"/>
      <c r="E55" s="43">
        <v>117102</v>
      </c>
      <c r="F55" s="38">
        <v>38</v>
      </c>
      <c r="G55" s="129" t="s">
        <v>345</v>
      </c>
      <c r="H55" s="129"/>
      <c r="I55" s="129"/>
      <c r="J55" s="39"/>
      <c r="K55" s="58">
        <f t="shared" si="0"/>
        <v>-117102</v>
      </c>
    </row>
    <row r="56" spans="1:12" ht="50.25" customHeight="1" x14ac:dyDescent="0.25">
      <c r="A56" s="38"/>
      <c r="B56" s="130"/>
      <c r="C56" s="130"/>
      <c r="D56" s="130"/>
      <c r="E56" s="44"/>
      <c r="F56" s="38">
        <v>39</v>
      </c>
      <c r="G56" s="129" t="s">
        <v>284</v>
      </c>
      <c r="H56" s="129"/>
      <c r="I56" s="129"/>
      <c r="J56" s="39">
        <v>43360</v>
      </c>
      <c r="K56" s="58">
        <f t="shared" si="0"/>
        <v>43360</v>
      </c>
    </row>
    <row r="57" spans="1:12" ht="56.25" customHeight="1" thickBot="1" x14ac:dyDescent="0.3">
      <c r="A57" s="46"/>
      <c r="B57" s="132"/>
      <c r="C57" s="133"/>
      <c r="D57" s="134"/>
      <c r="E57" s="47"/>
      <c r="F57" s="89">
        <v>40</v>
      </c>
      <c r="G57" s="131" t="s">
        <v>348</v>
      </c>
      <c r="H57" s="131"/>
      <c r="I57" s="131"/>
      <c r="J57" s="62">
        <v>275000</v>
      </c>
      <c r="K57" s="59">
        <f>J57-E57</f>
        <v>275000</v>
      </c>
    </row>
    <row r="58" spans="1:12" ht="16.5" thickBot="1" x14ac:dyDescent="0.3">
      <c r="A58" s="48"/>
      <c r="B58" s="96" t="s">
        <v>270</v>
      </c>
      <c r="C58" s="96"/>
      <c r="D58" s="96"/>
      <c r="E58" s="49">
        <f>SUM(E18:E57)</f>
        <v>22427320</v>
      </c>
      <c r="F58" s="50"/>
      <c r="G58" s="135" t="s">
        <v>270</v>
      </c>
      <c r="H58" s="136"/>
      <c r="I58" s="97"/>
      <c r="J58" s="49">
        <f>SUM(J18:J57)</f>
        <v>22964871</v>
      </c>
      <c r="K58" s="72">
        <f>J58-E58</f>
        <v>537551</v>
      </c>
      <c r="L58" s="22"/>
    </row>
    <row r="59" spans="1:12" ht="19.5" thickBot="1" x14ac:dyDescent="0.3">
      <c r="A59" s="48"/>
      <c r="B59" s="141" t="s">
        <v>334</v>
      </c>
      <c r="C59" s="141"/>
      <c r="D59" s="141"/>
      <c r="E59" s="49">
        <v>114932746</v>
      </c>
      <c r="F59" s="50"/>
      <c r="G59" s="141" t="s">
        <v>334</v>
      </c>
      <c r="H59" s="141"/>
      <c r="I59" s="141"/>
      <c r="J59" s="65">
        <v>115470297</v>
      </c>
      <c r="K59" s="72">
        <f>J59-E59</f>
        <v>537551</v>
      </c>
    </row>
    <row r="60" spans="1:12" ht="19.5" thickBot="1" x14ac:dyDescent="0.3">
      <c r="A60" s="74"/>
      <c r="B60" s="142" t="s">
        <v>335</v>
      </c>
      <c r="C60" s="142"/>
      <c r="D60" s="142"/>
      <c r="E60" s="75">
        <v>127798773</v>
      </c>
      <c r="F60" s="76"/>
      <c r="G60" s="142" t="s">
        <v>335</v>
      </c>
      <c r="H60" s="142"/>
      <c r="I60" s="142"/>
      <c r="J60" s="77">
        <v>128336324</v>
      </c>
      <c r="K60" s="72">
        <f>J60-E60</f>
        <v>537551</v>
      </c>
    </row>
    <row r="61" spans="1:12" ht="18.75" customHeight="1" x14ac:dyDescent="0.25">
      <c r="A61" s="137" t="s">
        <v>289</v>
      </c>
      <c r="B61" s="138"/>
      <c r="C61" s="138"/>
      <c r="D61" s="138"/>
      <c r="E61" s="139"/>
      <c r="F61" s="137" t="s">
        <v>289</v>
      </c>
      <c r="G61" s="138"/>
      <c r="H61" s="138"/>
      <c r="I61" s="138"/>
      <c r="J61" s="140"/>
      <c r="K61" s="69"/>
    </row>
    <row r="62" spans="1:12" s="51" customFormat="1" x14ac:dyDescent="0.25">
      <c r="A62" s="125" t="s">
        <v>290</v>
      </c>
      <c r="B62" s="126"/>
      <c r="C62" s="126"/>
      <c r="D62" s="126"/>
      <c r="E62" s="128"/>
      <c r="F62" s="125" t="s">
        <v>290</v>
      </c>
      <c r="G62" s="126"/>
      <c r="H62" s="126"/>
      <c r="I62" s="126"/>
      <c r="J62" s="127"/>
      <c r="K62" s="71"/>
    </row>
    <row r="63" spans="1:12" s="51" customFormat="1" x14ac:dyDescent="0.25">
      <c r="A63" s="115" t="s">
        <v>3</v>
      </c>
      <c r="B63" s="116"/>
      <c r="C63" s="116"/>
      <c r="D63" s="116"/>
      <c r="E63" s="117"/>
      <c r="F63" s="115" t="s">
        <v>3</v>
      </c>
      <c r="G63" s="116"/>
      <c r="H63" s="116"/>
      <c r="I63" s="116"/>
      <c r="J63" s="117"/>
      <c r="K63" s="71"/>
    </row>
    <row r="64" spans="1:12" ht="51.95" customHeight="1" x14ac:dyDescent="0.25">
      <c r="A64" s="38">
        <v>1</v>
      </c>
      <c r="B64" s="129" t="s">
        <v>291</v>
      </c>
      <c r="C64" s="129"/>
      <c r="D64" s="129"/>
      <c r="E64" s="39">
        <f>15502051-13008204-2266877+12064</f>
        <v>239034</v>
      </c>
      <c r="F64" s="52">
        <v>1</v>
      </c>
      <c r="G64" s="148" t="s">
        <v>291</v>
      </c>
      <c r="H64" s="149"/>
      <c r="I64" s="150"/>
      <c r="J64" s="63">
        <v>239034</v>
      </c>
      <c r="K64" s="59">
        <f>J64-E64</f>
        <v>0</v>
      </c>
    </row>
    <row r="65" spans="1:11" ht="51.95" customHeight="1" x14ac:dyDescent="0.25">
      <c r="A65" s="38">
        <v>2</v>
      </c>
      <c r="B65" s="129" t="s">
        <v>292</v>
      </c>
      <c r="C65" s="129"/>
      <c r="D65" s="129"/>
      <c r="E65" s="39">
        <f>2559200-152926</f>
        <v>2406274</v>
      </c>
      <c r="F65" s="38">
        <v>2</v>
      </c>
      <c r="G65" s="143" t="s">
        <v>292</v>
      </c>
      <c r="H65" s="144"/>
      <c r="I65" s="145"/>
      <c r="J65" s="63">
        <v>2406274</v>
      </c>
      <c r="K65" s="59">
        <f t="shared" ref="K65:K94" si="1">J65-E65</f>
        <v>0</v>
      </c>
    </row>
    <row r="66" spans="1:11" ht="51.95" customHeight="1" x14ac:dyDescent="0.25">
      <c r="A66" s="38">
        <v>3</v>
      </c>
      <c r="B66" s="129" t="s">
        <v>293</v>
      </c>
      <c r="C66" s="129"/>
      <c r="D66" s="129"/>
      <c r="E66" s="39">
        <f>2150396-634661</f>
        <v>1515735</v>
      </c>
      <c r="F66" s="38">
        <v>3</v>
      </c>
      <c r="G66" s="143" t="s">
        <v>293</v>
      </c>
      <c r="H66" s="144"/>
      <c r="I66" s="145"/>
      <c r="J66" s="63">
        <v>1515735</v>
      </c>
      <c r="K66" s="59">
        <f t="shared" si="1"/>
        <v>0</v>
      </c>
    </row>
    <row r="67" spans="1:11" ht="39.950000000000003" customHeight="1" x14ac:dyDescent="0.25">
      <c r="A67" s="38">
        <v>4</v>
      </c>
      <c r="B67" s="129" t="s">
        <v>294</v>
      </c>
      <c r="C67" s="129"/>
      <c r="D67" s="129"/>
      <c r="E67" s="39">
        <v>1973994</v>
      </c>
      <c r="F67" s="38">
        <v>4</v>
      </c>
      <c r="G67" s="143" t="s">
        <v>294</v>
      </c>
      <c r="H67" s="144"/>
      <c r="I67" s="145"/>
      <c r="J67" s="63">
        <v>1973920</v>
      </c>
      <c r="K67" s="59">
        <f t="shared" si="1"/>
        <v>-74</v>
      </c>
    </row>
    <row r="68" spans="1:11" ht="51.95" customHeight="1" x14ac:dyDescent="0.25">
      <c r="A68" s="38">
        <v>5</v>
      </c>
      <c r="B68" s="129" t="s">
        <v>295</v>
      </c>
      <c r="C68" s="129"/>
      <c r="D68" s="129"/>
      <c r="E68" s="39">
        <f>1595152-158471</f>
        <v>1436681</v>
      </c>
      <c r="F68" s="38">
        <v>5</v>
      </c>
      <c r="G68" s="143" t="s">
        <v>295</v>
      </c>
      <c r="H68" s="144"/>
      <c r="I68" s="145"/>
      <c r="J68" s="63">
        <v>1436681</v>
      </c>
      <c r="K68" s="59">
        <f t="shared" si="1"/>
        <v>0</v>
      </c>
    </row>
    <row r="69" spans="1:11" ht="39.950000000000003" customHeight="1" x14ac:dyDescent="0.25">
      <c r="A69" s="38">
        <v>6</v>
      </c>
      <c r="B69" s="129" t="s">
        <v>296</v>
      </c>
      <c r="C69" s="129"/>
      <c r="D69" s="129"/>
      <c r="E69" s="39">
        <f>183845-7991</f>
        <v>175854</v>
      </c>
      <c r="F69" s="38">
        <v>6</v>
      </c>
      <c r="G69" s="143" t="s">
        <v>296</v>
      </c>
      <c r="H69" s="144"/>
      <c r="I69" s="145"/>
      <c r="J69" s="63">
        <v>175854</v>
      </c>
      <c r="K69" s="59">
        <f t="shared" si="1"/>
        <v>0</v>
      </c>
    </row>
    <row r="70" spans="1:11" ht="39.950000000000003" customHeight="1" x14ac:dyDescent="0.25">
      <c r="A70" s="38">
        <v>7</v>
      </c>
      <c r="B70" s="129" t="s">
        <v>297</v>
      </c>
      <c r="C70" s="129"/>
      <c r="D70" s="129"/>
      <c r="E70" s="39">
        <v>1613534</v>
      </c>
      <c r="F70" s="38">
        <v>7</v>
      </c>
      <c r="G70" s="143" t="s">
        <v>318</v>
      </c>
      <c r="H70" s="144"/>
      <c r="I70" s="145"/>
      <c r="J70" s="63">
        <v>1613534</v>
      </c>
      <c r="K70" s="59">
        <f t="shared" si="1"/>
        <v>0</v>
      </c>
    </row>
    <row r="71" spans="1:11" ht="39.950000000000003" customHeight="1" x14ac:dyDescent="0.25">
      <c r="A71" s="38">
        <v>8</v>
      </c>
      <c r="B71" s="129" t="s">
        <v>298</v>
      </c>
      <c r="C71" s="129"/>
      <c r="D71" s="129"/>
      <c r="E71" s="39">
        <f>273023+26964</f>
        <v>299987</v>
      </c>
      <c r="F71" s="38">
        <v>8</v>
      </c>
      <c r="G71" s="143" t="s">
        <v>319</v>
      </c>
      <c r="H71" s="144"/>
      <c r="I71" s="145"/>
      <c r="J71" s="63">
        <v>299987</v>
      </c>
      <c r="K71" s="59">
        <f t="shared" si="1"/>
        <v>0</v>
      </c>
    </row>
    <row r="72" spans="1:11" ht="39.950000000000003" customHeight="1" x14ac:dyDescent="0.25">
      <c r="A72" s="38">
        <v>9</v>
      </c>
      <c r="B72" s="129" t="s">
        <v>299</v>
      </c>
      <c r="C72" s="129"/>
      <c r="D72" s="129"/>
      <c r="E72" s="39">
        <f>900172-206172</f>
        <v>694000</v>
      </c>
      <c r="F72" s="38">
        <v>9</v>
      </c>
      <c r="G72" s="143" t="s">
        <v>299</v>
      </c>
      <c r="H72" s="144"/>
      <c r="I72" s="145"/>
      <c r="J72" s="63">
        <v>694000</v>
      </c>
      <c r="K72" s="59">
        <f t="shared" si="1"/>
        <v>0</v>
      </c>
    </row>
    <row r="73" spans="1:11" ht="51.95" customHeight="1" x14ac:dyDescent="0.25">
      <c r="A73" s="38">
        <v>10</v>
      </c>
      <c r="B73" s="129" t="s">
        <v>300</v>
      </c>
      <c r="C73" s="129"/>
      <c r="D73" s="129"/>
      <c r="E73" s="39">
        <v>3366225</v>
      </c>
      <c r="F73" s="38">
        <v>10</v>
      </c>
      <c r="G73" s="143" t="s">
        <v>300</v>
      </c>
      <c r="H73" s="144"/>
      <c r="I73" s="145"/>
      <c r="J73" s="63">
        <v>3352881</v>
      </c>
      <c r="K73" s="59">
        <f t="shared" si="1"/>
        <v>-13344</v>
      </c>
    </row>
    <row r="74" spans="1:11" ht="39.950000000000003" customHeight="1" x14ac:dyDescent="0.25">
      <c r="A74" s="38">
        <v>11</v>
      </c>
      <c r="B74" s="129" t="s">
        <v>301</v>
      </c>
      <c r="C74" s="129"/>
      <c r="D74" s="129"/>
      <c r="E74" s="39">
        <f>281103-7032</f>
        <v>274071</v>
      </c>
      <c r="F74" s="38">
        <v>11</v>
      </c>
      <c r="G74" s="143" t="s">
        <v>320</v>
      </c>
      <c r="H74" s="144"/>
      <c r="I74" s="145"/>
      <c r="J74" s="63">
        <v>299999</v>
      </c>
      <c r="K74" s="59">
        <f t="shared" si="1"/>
        <v>25928</v>
      </c>
    </row>
    <row r="75" spans="1:11" ht="39.950000000000003" customHeight="1" x14ac:dyDescent="0.25">
      <c r="A75" s="38">
        <v>12</v>
      </c>
      <c r="B75" s="129" t="s">
        <v>302</v>
      </c>
      <c r="C75" s="129"/>
      <c r="D75" s="129"/>
      <c r="E75" s="39">
        <v>116707</v>
      </c>
      <c r="F75" s="38">
        <v>12</v>
      </c>
      <c r="G75" s="143" t="s">
        <v>302</v>
      </c>
      <c r="H75" s="144"/>
      <c r="I75" s="145"/>
      <c r="J75" s="63">
        <v>116707</v>
      </c>
      <c r="K75" s="59">
        <f t="shared" si="1"/>
        <v>0</v>
      </c>
    </row>
    <row r="76" spans="1:11" ht="21.75" customHeight="1" x14ac:dyDescent="0.25">
      <c r="A76" s="38">
        <v>13</v>
      </c>
      <c r="B76" s="129" t="s">
        <v>303</v>
      </c>
      <c r="C76" s="129"/>
      <c r="D76" s="129"/>
      <c r="E76" s="39">
        <f>814026+347497</f>
        <v>1161523</v>
      </c>
      <c r="F76" s="38">
        <v>13</v>
      </c>
      <c r="G76" s="143" t="s">
        <v>303</v>
      </c>
      <c r="H76" s="144"/>
      <c r="I76" s="145"/>
      <c r="J76" s="63">
        <v>1161523</v>
      </c>
      <c r="K76" s="59">
        <f t="shared" si="1"/>
        <v>0</v>
      </c>
    </row>
    <row r="77" spans="1:11" ht="50.25" customHeight="1" x14ac:dyDescent="0.25">
      <c r="A77" s="38">
        <v>14</v>
      </c>
      <c r="B77" s="129" t="s">
        <v>304</v>
      </c>
      <c r="C77" s="129"/>
      <c r="D77" s="129"/>
      <c r="E77" s="39">
        <f>341473+373528-336</f>
        <v>714665</v>
      </c>
      <c r="F77" s="38">
        <v>14</v>
      </c>
      <c r="G77" s="143" t="s">
        <v>321</v>
      </c>
      <c r="H77" s="144"/>
      <c r="I77" s="145"/>
      <c r="J77" s="63">
        <v>713395</v>
      </c>
      <c r="K77" s="59">
        <f t="shared" si="1"/>
        <v>-1270</v>
      </c>
    </row>
    <row r="78" spans="1:11" ht="39.950000000000003" customHeight="1" x14ac:dyDescent="0.25">
      <c r="A78" s="38">
        <v>15</v>
      </c>
      <c r="B78" s="129" t="s">
        <v>305</v>
      </c>
      <c r="C78" s="129"/>
      <c r="D78" s="129"/>
      <c r="E78" s="39">
        <v>100018</v>
      </c>
      <c r="F78" s="38">
        <v>15</v>
      </c>
      <c r="G78" s="143" t="s">
        <v>305</v>
      </c>
      <c r="H78" s="144"/>
      <c r="I78" s="145"/>
      <c r="J78" s="63">
        <v>93679</v>
      </c>
      <c r="K78" s="59">
        <f t="shared" si="1"/>
        <v>-6339</v>
      </c>
    </row>
    <row r="79" spans="1:11" ht="39.950000000000003" customHeight="1" x14ac:dyDescent="0.25">
      <c r="A79" s="38">
        <v>16</v>
      </c>
      <c r="B79" s="129" t="s">
        <v>306</v>
      </c>
      <c r="C79" s="129"/>
      <c r="D79" s="129"/>
      <c r="E79" s="39">
        <f>299999-135</f>
        <v>299864</v>
      </c>
      <c r="F79" s="38">
        <v>16</v>
      </c>
      <c r="G79" s="143" t="s">
        <v>306</v>
      </c>
      <c r="H79" s="144"/>
      <c r="I79" s="145"/>
      <c r="J79" s="63">
        <v>299864</v>
      </c>
      <c r="K79" s="59">
        <f t="shared" si="1"/>
        <v>0</v>
      </c>
    </row>
    <row r="80" spans="1:11" ht="53.1" customHeight="1" x14ac:dyDescent="0.25">
      <c r="A80" s="38">
        <v>17</v>
      </c>
      <c r="B80" s="129" t="s">
        <v>307</v>
      </c>
      <c r="C80" s="129"/>
      <c r="D80" s="129"/>
      <c r="E80" s="39">
        <f>60926-4081</f>
        <v>56845</v>
      </c>
      <c r="F80" s="38">
        <v>17</v>
      </c>
      <c r="G80" s="143" t="s">
        <v>322</v>
      </c>
      <c r="H80" s="144"/>
      <c r="I80" s="145"/>
      <c r="J80" s="63">
        <v>56845</v>
      </c>
      <c r="K80" s="59">
        <f t="shared" si="1"/>
        <v>0</v>
      </c>
    </row>
    <row r="81" spans="1:12" ht="39.950000000000003" customHeight="1" x14ac:dyDescent="0.25">
      <c r="A81" s="38">
        <v>18</v>
      </c>
      <c r="B81" s="129" t="s">
        <v>308</v>
      </c>
      <c r="C81" s="129"/>
      <c r="D81" s="129"/>
      <c r="E81" s="39">
        <v>240074</v>
      </c>
      <c r="F81" s="38">
        <v>18</v>
      </c>
      <c r="G81" s="143" t="s">
        <v>308</v>
      </c>
      <c r="H81" s="144"/>
      <c r="I81" s="145"/>
      <c r="J81" s="63">
        <v>296007</v>
      </c>
      <c r="K81" s="59">
        <f t="shared" si="1"/>
        <v>55933</v>
      </c>
    </row>
    <row r="82" spans="1:12" ht="53.1" customHeight="1" x14ac:dyDescent="0.25">
      <c r="A82" s="38">
        <v>19</v>
      </c>
      <c r="B82" s="129" t="s">
        <v>309</v>
      </c>
      <c r="C82" s="129"/>
      <c r="D82" s="129"/>
      <c r="E82" s="39">
        <v>54448</v>
      </c>
      <c r="F82" s="38">
        <v>19</v>
      </c>
      <c r="G82" s="143" t="s">
        <v>323</v>
      </c>
      <c r="H82" s="144"/>
      <c r="I82" s="145"/>
      <c r="J82" s="63">
        <v>54448</v>
      </c>
      <c r="K82" s="59">
        <f t="shared" si="1"/>
        <v>0</v>
      </c>
    </row>
    <row r="83" spans="1:12" ht="39.950000000000003" customHeight="1" x14ac:dyDescent="0.25">
      <c r="A83" s="38">
        <v>20</v>
      </c>
      <c r="B83" s="129" t="s">
        <v>310</v>
      </c>
      <c r="C83" s="129"/>
      <c r="D83" s="129"/>
      <c r="E83" s="39">
        <v>34795</v>
      </c>
      <c r="F83" s="38">
        <v>20</v>
      </c>
      <c r="G83" s="143" t="s">
        <v>324</v>
      </c>
      <c r="H83" s="144"/>
      <c r="I83" s="145"/>
      <c r="J83" s="63">
        <v>34795</v>
      </c>
      <c r="K83" s="59">
        <f t="shared" si="1"/>
        <v>0</v>
      </c>
    </row>
    <row r="84" spans="1:12" ht="51.95" customHeight="1" x14ac:dyDescent="0.25">
      <c r="A84" s="38">
        <v>21</v>
      </c>
      <c r="B84" s="129" t="s">
        <v>311</v>
      </c>
      <c r="C84" s="129"/>
      <c r="D84" s="129"/>
      <c r="E84" s="39">
        <v>359969</v>
      </c>
      <c r="F84" s="38">
        <v>21</v>
      </c>
      <c r="G84" s="151" t="s">
        <v>325</v>
      </c>
      <c r="H84" s="152"/>
      <c r="I84" s="153"/>
      <c r="J84" s="63">
        <v>359969</v>
      </c>
      <c r="K84" s="59">
        <f t="shared" si="1"/>
        <v>0</v>
      </c>
    </row>
    <row r="85" spans="1:12" ht="51.95" customHeight="1" x14ac:dyDescent="0.25">
      <c r="A85" s="38">
        <v>22</v>
      </c>
      <c r="B85" s="129" t="s">
        <v>312</v>
      </c>
      <c r="C85" s="129"/>
      <c r="D85" s="129"/>
      <c r="E85" s="39">
        <f>1700000-1408242</f>
        <v>291758</v>
      </c>
      <c r="F85" s="38">
        <v>22</v>
      </c>
      <c r="G85" s="143" t="s">
        <v>326</v>
      </c>
      <c r="H85" s="144"/>
      <c r="I85" s="145"/>
      <c r="J85" s="63">
        <v>291758</v>
      </c>
      <c r="K85" s="59">
        <f t="shared" si="1"/>
        <v>0</v>
      </c>
    </row>
    <row r="86" spans="1:12" ht="51.95" customHeight="1" x14ac:dyDescent="0.25">
      <c r="A86" s="38">
        <v>23</v>
      </c>
      <c r="B86" s="129" t="s">
        <v>333</v>
      </c>
      <c r="C86" s="129"/>
      <c r="D86" s="129"/>
      <c r="E86" s="39">
        <v>228088</v>
      </c>
      <c r="F86" s="38">
        <v>23</v>
      </c>
      <c r="G86" s="143" t="s">
        <v>349</v>
      </c>
      <c r="H86" s="144"/>
      <c r="I86" s="145"/>
      <c r="J86" s="63">
        <v>221806</v>
      </c>
      <c r="K86" s="59">
        <f t="shared" si="1"/>
        <v>-6282</v>
      </c>
    </row>
    <row r="87" spans="1:12" ht="39.950000000000003" customHeight="1" x14ac:dyDescent="0.25">
      <c r="A87" s="38">
        <v>24</v>
      </c>
      <c r="B87" s="129" t="s">
        <v>313</v>
      </c>
      <c r="C87" s="129"/>
      <c r="D87" s="129"/>
      <c r="E87" s="39">
        <v>1327766</v>
      </c>
      <c r="F87" s="38">
        <v>24</v>
      </c>
      <c r="G87" s="143" t="s">
        <v>313</v>
      </c>
      <c r="H87" s="144"/>
      <c r="I87" s="145"/>
      <c r="J87" s="63">
        <v>1327766</v>
      </c>
      <c r="K87" s="59">
        <f t="shared" si="1"/>
        <v>0</v>
      </c>
    </row>
    <row r="88" spans="1:12" ht="39.950000000000003" customHeight="1" x14ac:dyDescent="0.25">
      <c r="A88" s="38">
        <v>25</v>
      </c>
      <c r="B88" s="129" t="s">
        <v>314</v>
      </c>
      <c r="C88" s="129"/>
      <c r="D88" s="129"/>
      <c r="E88" s="39">
        <v>25533</v>
      </c>
      <c r="F88" s="38">
        <v>25</v>
      </c>
      <c r="G88" s="143" t="s">
        <v>314</v>
      </c>
      <c r="H88" s="144"/>
      <c r="I88" s="145"/>
      <c r="J88" s="63">
        <v>24884</v>
      </c>
      <c r="K88" s="59">
        <f t="shared" si="1"/>
        <v>-649</v>
      </c>
    </row>
    <row r="89" spans="1:12" ht="39.950000000000003" customHeight="1" x14ac:dyDescent="0.25">
      <c r="A89" s="38">
        <v>26</v>
      </c>
      <c r="B89" s="129" t="s">
        <v>315</v>
      </c>
      <c r="C89" s="129"/>
      <c r="D89" s="129"/>
      <c r="E89" s="39">
        <v>387230</v>
      </c>
      <c r="F89" s="38">
        <v>26</v>
      </c>
      <c r="G89" s="143" t="s">
        <v>327</v>
      </c>
      <c r="H89" s="144"/>
      <c r="I89" s="145"/>
      <c r="J89" s="63">
        <v>387230</v>
      </c>
      <c r="K89" s="59">
        <f t="shared" si="1"/>
        <v>0</v>
      </c>
    </row>
    <row r="90" spans="1:12" ht="39.950000000000003" customHeight="1" x14ac:dyDescent="0.25">
      <c r="A90" s="38">
        <v>27</v>
      </c>
      <c r="B90" s="129" t="s">
        <v>316</v>
      </c>
      <c r="C90" s="129"/>
      <c r="D90" s="129"/>
      <c r="E90" s="39">
        <v>465015</v>
      </c>
      <c r="F90" s="38">
        <v>27</v>
      </c>
      <c r="G90" s="143" t="s">
        <v>328</v>
      </c>
      <c r="H90" s="144"/>
      <c r="I90" s="145"/>
      <c r="J90" s="63">
        <v>465015</v>
      </c>
      <c r="K90" s="59">
        <f t="shared" si="1"/>
        <v>0</v>
      </c>
    </row>
    <row r="91" spans="1:12" ht="39.950000000000003" customHeight="1" x14ac:dyDescent="0.25">
      <c r="A91" s="38">
        <v>28</v>
      </c>
      <c r="B91" s="129" t="s">
        <v>317</v>
      </c>
      <c r="C91" s="129"/>
      <c r="D91" s="129"/>
      <c r="E91" s="39">
        <v>1500000</v>
      </c>
      <c r="F91" s="38">
        <v>28</v>
      </c>
      <c r="G91" s="143" t="s">
        <v>329</v>
      </c>
      <c r="H91" s="144"/>
      <c r="I91" s="145"/>
      <c r="J91" s="63">
        <v>1500000</v>
      </c>
      <c r="K91" s="59">
        <f t="shared" si="1"/>
        <v>0</v>
      </c>
    </row>
    <row r="92" spans="1:12" ht="50.25" customHeight="1" x14ac:dyDescent="0.25">
      <c r="A92" s="38"/>
      <c r="B92" s="130"/>
      <c r="C92" s="130"/>
      <c r="D92" s="130"/>
      <c r="E92" s="40"/>
      <c r="F92" s="38">
        <v>29</v>
      </c>
      <c r="G92" s="143" t="s">
        <v>330</v>
      </c>
      <c r="H92" s="144"/>
      <c r="I92" s="145"/>
      <c r="J92" s="63">
        <v>462033</v>
      </c>
      <c r="K92" s="59">
        <f t="shared" si="1"/>
        <v>462033</v>
      </c>
    </row>
    <row r="93" spans="1:12" ht="39.950000000000003" customHeight="1" x14ac:dyDescent="0.25">
      <c r="A93" s="35"/>
      <c r="B93" s="106"/>
      <c r="C93" s="110"/>
      <c r="D93" s="170"/>
      <c r="E93" s="36"/>
      <c r="F93" s="38">
        <v>30</v>
      </c>
      <c r="G93" s="143" t="s">
        <v>331</v>
      </c>
      <c r="H93" s="144"/>
      <c r="I93" s="145"/>
      <c r="J93" s="63">
        <v>518344</v>
      </c>
      <c r="K93" s="59">
        <f t="shared" si="1"/>
        <v>518344</v>
      </c>
    </row>
    <row r="94" spans="1:12" ht="39.950000000000003" customHeight="1" thickBot="1" x14ac:dyDescent="0.3">
      <c r="A94" s="46"/>
      <c r="B94" s="167"/>
      <c r="C94" s="168"/>
      <c r="D94" s="169"/>
      <c r="E94" s="41"/>
      <c r="F94" s="89">
        <v>31</v>
      </c>
      <c r="G94" s="164" t="s">
        <v>332</v>
      </c>
      <c r="H94" s="165"/>
      <c r="I94" s="166"/>
      <c r="J94" s="64">
        <v>53429</v>
      </c>
      <c r="K94" s="59">
        <f t="shared" si="1"/>
        <v>53429</v>
      </c>
    </row>
    <row r="95" spans="1:12" ht="21" customHeight="1" thickBot="1" x14ac:dyDescent="0.3">
      <c r="A95" s="78"/>
      <c r="B95" s="163" t="s">
        <v>270</v>
      </c>
      <c r="C95" s="163"/>
      <c r="D95" s="163"/>
      <c r="E95" s="60">
        <f>SUM(E64:E94)</f>
        <v>21359687</v>
      </c>
      <c r="F95" s="78"/>
      <c r="G95" s="163" t="s">
        <v>270</v>
      </c>
      <c r="H95" s="163"/>
      <c r="I95" s="163"/>
      <c r="J95" s="79">
        <f>SUM(J64:J94)</f>
        <v>22447396</v>
      </c>
      <c r="K95" s="73">
        <f>J95-E95</f>
        <v>1087709</v>
      </c>
      <c r="L95" s="22"/>
    </row>
    <row r="96" spans="1:12" s="51" customFormat="1" ht="21" customHeight="1" thickBot="1" x14ac:dyDescent="0.3">
      <c r="A96" s="48"/>
      <c r="B96" s="96" t="s">
        <v>336</v>
      </c>
      <c r="C96" s="96"/>
      <c r="D96" s="96"/>
      <c r="E96" s="49">
        <v>116863452</v>
      </c>
      <c r="F96" s="48"/>
      <c r="G96" s="96" t="s">
        <v>336</v>
      </c>
      <c r="H96" s="96"/>
      <c r="I96" s="96"/>
      <c r="J96" s="65">
        <v>117951161</v>
      </c>
      <c r="K96" s="73">
        <f>J96-E96</f>
        <v>1087709</v>
      </c>
    </row>
    <row r="97" spans="1:12" s="51" customFormat="1" ht="21" customHeight="1" thickBot="1" x14ac:dyDescent="0.3">
      <c r="A97" s="78"/>
      <c r="B97" s="163" t="s">
        <v>337</v>
      </c>
      <c r="C97" s="163"/>
      <c r="D97" s="163"/>
      <c r="E97" s="60">
        <v>130133841</v>
      </c>
      <c r="F97" s="48"/>
      <c r="G97" s="96" t="s">
        <v>337</v>
      </c>
      <c r="H97" s="96"/>
      <c r="I97" s="96"/>
      <c r="J97" s="65">
        <v>131221550</v>
      </c>
      <c r="K97" s="73">
        <f>J97-E97</f>
        <v>1087709</v>
      </c>
    </row>
    <row r="98" spans="1:12" ht="23.25" customHeight="1" thickBot="1" x14ac:dyDescent="0.3">
      <c r="A98" s="80"/>
      <c r="B98" s="96" t="s">
        <v>338</v>
      </c>
      <c r="C98" s="96"/>
      <c r="D98" s="96"/>
      <c r="E98" s="84">
        <v>258761968</v>
      </c>
      <c r="F98" s="53"/>
      <c r="G98" s="161" t="s">
        <v>338</v>
      </c>
      <c r="H98" s="161"/>
      <c r="I98" s="162"/>
      <c r="J98" s="49">
        <v>260387228</v>
      </c>
      <c r="K98" s="72">
        <f>J98-E98</f>
        <v>1625260</v>
      </c>
      <c r="L98" s="88"/>
    </row>
    <row r="99" spans="1:12" ht="23.25" customHeight="1" x14ac:dyDescent="0.25">
      <c r="A99" s="157"/>
      <c r="B99" s="158"/>
      <c r="C99" s="158"/>
      <c r="D99" s="158"/>
      <c r="E99" s="159"/>
      <c r="F99" s="154"/>
      <c r="G99" s="155"/>
      <c r="H99" s="155"/>
      <c r="I99" s="155"/>
      <c r="J99" s="156"/>
      <c r="K99" s="69"/>
    </row>
    <row r="100" spans="1:12" ht="18.75" x14ac:dyDescent="0.25">
      <c r="A100" s="121" t="s">
        <v>0</v>
      </c>
      <c r="B100" s="122"/>
      <c r="C100" s="122"/>
      <c r="D100" s="122"/>
      <c r="E100" s="123"/>
      <c r="F100" s="121" t="s">
        <v>0</v>
      </c>
      <c r="G100" s="122"/>
      <c r="H100" s="122"/>
      <c r="I100" s="122"/>
      <c r="J100" s="124"/>
      <c r="K100" s="71"/>
    </row>
    <row r="101" spans="1:12" x14ac:dyDescent="0.25">
      <c r="A101" s="115" t="s">
        <v>3</v>
      </c>
      <c r="B101" s="116"/>
      <c r="C101" s="116"/>
      <c r="D101" s="116"/>
      <c r="E101" s="117"/>
      <c r="F101" s="115" t="s">
        <v>3</v>
      </c>
      <c r="G101" s="116"/>
      <c r="H101" s="116"/>
      <c r="I101" s="116"/>
      <c r="J101" s="118"/>
      <c r="K101" s="71"/>
    </row>
    <row r="102" spans="1:12" x14ac:dyDescent="0.25">
      <c r="A102" s="11">
        <v>1</v>
      </c>
      <c r="B102" s="99" t="s">
        <v>73</v>
      </c>
      <c r="C102" s="99"/>
      <c r="D102" s="99"/>
      <c r="E102" s="28">
        <f>E170+E202+E219+E227+E236+E242+E255+E263+E270+E280+E316</f>
        <v>34980439</v>
      </c>
      <c r="F102" s="11">
        <v>1</v>
      </c>
      <c r="G102" s="99" t="s">
        <v>73</v>
      </c>
      <c r="H102" s="99"/>
      <c r="I102" s="99"/>
      <c r="J102" s="44">
        <f>J358</f>
        <v>33355179</v>
      </c>
      <c r="K102" s="71">
        <f>J102-E102</f>
        <v>-1625260</v>
      </c>
    </row>
    <row r="103" spans="1:12" x14ac:dyDescent="0.25">
      <c r="A103" s="111" t="s">
        <v>5</v>
      </c>
      <c r="B103" s="99"/>
      <c r="C103" s="99"/>
      <c r="D103" s="99"/>
      <c r="E103" s="112"/>
      <c r="F103" s="111" t="s">
        <v>5</v>
      </c>
      <c r="G103" s="99"/>
      <c r="H103" s="99"/>
      <c r="I103" s="99"/>
      <c r="J103" s="113"/>
      <c r="K103" s="71"/>
    </row>
    <row r="104" spans="1:12" ht="47.25" x14ac:dyDescent="0.25">
      <c r="A104" s="11"/>
      <c r="B104" s="24" t="s">
        <v>6</v>
      </c>
      <c r="C104" s="24" t="s">
        <v>7</v>
      </c>
      <c r="D104" s="24" t="s">
        <v>8</v>
      </c>
      <c r="E104" s="25" t="s">
        <v>9</v>
      </c>
      <c r="F104" s="11"/>
      <c r="G104" s="32" t="s">
        <v>6</v>
      </c>
      <c r="H104" s="32" t="s">
        <v>7</v>
      </c>
      <c r="I104" s="32" t="s">
        <v>8</v>
      </c>
      <c r="J104" s="66" t="s">
        <v>9</v>
      </c>
      <c r="K104" s="71"/>
    </row>
    <row r="105" spans="1:12" x14ac:dyDescent="0.25">
      <c r="A105" s="12" t="s">
        <v>10</v>
      </c>
      <c r="B105" s="104" t="s">
        <v>11</v>
      </c>
      <c r="C105" s="104"/>
      <c r="D105" s="104"/>
      <c r="E105" s="105"/>
      <c r="F105" s="12" t="s">
        <v>10</v>
      </c>
      <c r="G105" s="104" t="s">
        <v>11</v>
      </c>
      <c r="H105" s="104"/>
      <c r="I105" s="104"/>
      <c r="J105" s="106"/>
      <c r="K105" s="71"/>
    </row>
    <row r="106" spans="1:12" x14ac:dyDescent="0.25">
      <c r="A106" s="13"/>
      <c r="B106" s="107" t="s">
        <v>12</v>
      </c>
      <c r="C106" s="107"/>
      <c r="D106" s="107"/>
      <c r="E106" s="108"/>
      <c r="F106" s="13"/>
      <c r="G106" s="107" t="s">
        <v>12</v>
      </c>
      <c r="H106" s="107"/>
      <c r="I106" s="107"/>
      <c r="J106" s="109"/>
      <c r="K106" s="71"/>
    </row>
    <row r="107" spans="1:12" x14ac:dyDescent="0.25">
      <c r="A107" s="13"/>
      <c r="B107" s="27" t="s">
        <v>13</v>
      </c>
      <c r="C107" s="14">
        <v>27</v>
      </c>
      <c r="D107" s="5">
        <v>10500</v>
      </c>
      <c r="E107" s="6">
        <v>283500</v>
      </c>
      <c r="F107" s="13"/>
      <c r="G107" s="30" t="s">
        <v>13</v>
      </c>
      <c r="H107" s="14">
        <v>27</v>
      </c>
      <c r="I107" s="5">
        <v>8300</v>
      </c>
      <c r="J107" s="43">
        <f>H107*I107</f>
        <v>224100</v>
      </c>
      <c r="K107" s="58">
        <f>J107-E107</f>
        <v>-59400</v>
      </c>
    </row>
    <row r="108" spans="1:12" x14ac:dyDescent="0.25">
      <c r="A108" s="13"/>
      <c r="B108" s="27" t="s">
        <v>14</v>
      </c>
      <c r="C108" s="14">
        <v>12</v>
      </c>
      <c r="D108" s="5">
        <v>15000</v>
      </c>
      <c r="E108" s="6">
        <v>180000</v>
      </c>
      <c r="F108" s="13"/>
      <c r="G108" s="30" t="s">
        <v>14</v>
      </c>
      <c r="H108" s="14">
        <v>12</v>
      </c>
      <c r="I108" s="5">
        <v>14700</v>
      </c>
      <c r="J108" s="43">
        <f>H108*I108</f>
        <v>176400</v>
      </c>
      <c r="K108" s="58">
        <f t="shared" ref="K108:K170" si="2">J108-E108</f>
        <v>-3600</v>
      </c>
    </row>
    <row r="109" spans="1:12" x14ac:dyDescent="0.25">
      <c r="A109" s="13"/>
      <c r="B109" s="27" t="s">
        <v>15</v>
      </c>
      <c r="C109" s="14">
        <v>1</v>
      </c>
      <c r="D109" s="5">
        <v>44000</v>
      </c>
      <c r="E109" s="6">
        <v>44000</v>
      </c>
      <c r="F109" s="13"/>
      <c r="G109" s="30" t="s">
        <v>15</v>
      </c>
      <c r="H109" s="14">
        <v>1</v>
      </c>
      <c r="I109" s="5">
        <v>43500</v>
      </c>
      <c r="J109" s="43">
        <f>H109*I109</f>
        <v>43500</v>
      </c>
      <c r="K109" s="58">
        <f t="shared" si="2"/>
        <v>-500</v>
      </c>
    </row>
    <row r="110" spans="1:12" x14ac:dyDescent="0.25">
      <c r="A110" s="13"/>
      <c r="B110" s="27" t="s">
        <v>16</v>
      </c>
      <c r="C110" s="14">
        <v>2</v>
      </c>
      <c r="D110" s="5">
        <v>140000</v>
      </c>
      <c r="E110" s="6">
        <v>280000</v>
      </c>
      <c r="F110" s="13"/>
      <c r="G110" s="30" t="s">
        <v>16</v>
      </c>
      <c r="H110" s="14">
        <v>2</v>
      </c>
      <c r="I110" s="5">
        <v>139900</v>
      </c>
      <c r="J110" s="43">
        <f t="shared" ref="J110:J116" si="3">H110*I110</f>
        <v>279800</v>
      </c>
      <c r="K110" s="58">
        <f t="shared" si="2"/>
        <v>-200</v>
      </c>
    </row>
    <row r="111" spans="1:12" x14ac:dyDescent="0.25">
      <c r="A111" s="13"/>
      <c r="B111" s="27" t="s">
        <v>17</v>
      </c>
      <c r="C111" s="14">
        <v>1</v>
      </c>
      <c r="D111" s="5">
        <v>51775</v>
      </c>
      <c r="E111" s="6">
        <v>51775</v>
      </c>
      <c r="F111" s="13"/>
      <c r="G111" s="30" t="s">
        <v>17</v>
      </c>
      <c r="H111" s="14">
        <v>1</v>
      </c>
      <c r="I111" s="5">
        <v>51500</v>
      </c>
      <c r="J111" s="43">
        <f t="shared" si="3"/>
        <v>51500</v>
      </c>
      <c r="K111" s="58">
        <f t="shared" si="2"/>
        <v>-275</v>
      </c>
    </row>
    <row r="112" spans="1:12" x14ac:dyDescent="0.25">
      <c r="A112" s="13"/>
      <c r="B112" s="27" t="s">
        <v>18</v>
      </c>
      <c r="C112" s="14">
        <v>5</v>
      </c>
      <c r="D112" s="5">
        <v>750000</v>
      </c>
      <c r="E112" s="6">
        <f t="shared" ref="E112" si="4">C112*D112</f>
        <v>3750000</v>
      </c>
      <c r="F112" s="13"/>
      <c r="G112" s="30" t="s">
        <v>138</v>
      </c>
      <c r="H112" s="14">
        <v>1</v>
      </c>
      <c r="I112" s="5">
        <v>660000</v>
      </c>
      <c r="J112" s="43">
        <f t="shared" si="3"/>
        <v>660000</v>
      </c>
      <c r="K112" s="58">
        <f t="shared" si="2"/>
        <v>-3090000</v>
      </c>
    </row>
    <row r="113" spans="1:11" x14ac:dyDescent="0.25">
      <c r="A113" s="13"/>
      <c r="B113" s="27"/>
      <c r="C113" s="14"/>
      <c r="D113" s="5"/>
      <c r="E113" s="6"/>
      <c r="F113" s="13"/>
      <c r="G113" s="30" t="s">
        <v>139</v>
      </c>
      <c r="H113" s="14">
        <v>1</v>
      </c>
      <c r="I113" s="5">
        <v>655000</v>
      </c>
      <c r="J113" s="43">
        <f t="shared" si="3"/>
        <v>655000</v>
      </c>
      <c r="K113" s="58">
        <f t="shared" si="2"/>
        <v>655000</v>
      </c>
    </row>
    <row r="114" spans="1:11" x14ac:dyDescent="0.25">
      <c r="A114" s="13"/>
      <c r="B114" s="27"/>
      <c r="C114" s="14"/>
      <c r="D114" s="5"/>
      <c r="E114" s="6"/>
      <c r="F114" s="13"/>
      <c r="G114" s="30" t="s">
        <v>140</v>
      </c>
      <c r="H114" s="14">
        <v>1</v>
      </c>
      <c r="I114" s="5">
        <v>710000</v>
      </c>
      <c r="J114" s="43">
        <f t="shared" si="3"/>
        <v>710000</v>
      </c>
      <c r="K114" s="58">
        <f t="shared" si="2"/>
        <v>710000</v>
      </c>
    </row>
    <row r="115" spans="1:11" x14ac:dyDescent="0.25">
      <c r="A115" s="13"/>
      <c r="B115" s="27"/>
      <c r="C115" s="14"/>
      <c r="D115" s="5"/>
      <c r="E115" s="6"/>
      <c r="F115" s="13"/>
      <c r="G115" s="30" t="s">
        <v>141</v>
      </c>
      <c r="H115" s="14">
        <v>1</v>
      </c>
      <c r="I115" s="5">
        <v>528000</v>
      </c>
      <c r="J115" s="43">
        <f t="shared" si="3"/>
        <v>528000</v>
      </c>
      <c r="K115" s="58">
        <f t="shared" si="2"/>
        <v>528000</v>
      </c>
    </row>
    <row r="116" spans="1:11" x14ac:dyDescent="0.25">
      <c r="A116" s="13"/>
      <c r="B116" s="27"/>
      <c r="C116" s="14"/>
      <c r="D116" s="5"/>
      <c r="E116" s="6"/>
      <c r="F116" s="13"/>
      <c r="G116" s="30" t="s">
        <v>142</v>
      </c>
      <c r="H116" s="14">
        <v>1</v>
      </c>
      <c r="I116" s="5">
        <v>528000</v>
      </c>
      <c r="J116" s="43">
        <f t="shared" si="3"/>
        <v>528000</v>
      </c>
      <c r="K116" s="58">
        <f t="shared" si="2"/>
        <v>528000</v>
      </c>
    </row>
    <row r="117" spans="1:11" x14ac:dyDescent="0.25">
      <c r="A117" s="13"/>
      <c r="B117" s="27" t="s">
        <v>19</v>
      </c>
      <c r="C117" s="14">
        <v>2</v>
      </c>
      <c r="D117" s="5">
        <v>107040</v>
      </c>
      <c r="E117" s="6">
        <v>214080</v>
      </c>
      <c r="F117" s="13"/>
      <c r="G117" s="30" t="s">
        <v>19</v>
      </c>
      <c r="H117" s="14">
        <v>2</v>
      </c>
      <c r="I117" s="5">
        <v>95000</v>
      </c>
      <c r="J117" s="43">
        <f>H117*I117</f>
        <v>190000</v>
      </c>
      <c r="K117" s="58">
        <f t="shared" si="2"/>
        <v>-24080</v>
      </c>
    </row>
    <row r="118" spans="1:11" x14ac:dyDescent="0.25">
      <c r="A118" s="13"/>
      <c r="B118" s="27" t="s">
        <v>20</v>
      </c>
      <c r="C118" s="14">
        <v>1</v>
      </c>
      <c r="D118" s="5">
        <v>3416700</v>
      </c>
      <c r="E118" s="6">
        <v>3416700</v>
      </c>
      <c r="F118" s="13"/>
      <c r="G118" s="30" t="s">
        <v>20</v>
      </c>
      <c r="H118" s="14">
        <v>1</v>
      </c>
      <c r="I118" s="5">
        <v>3299000</v>
      </c>
      <c r="J118" s="43">
        <f>H118*I118</f>
        <v>3299000</v>
      </c>
      <c r="K118" s="58">
        <f t="shared" si="2"/>
        <v>-117700</v>
      </c>
    </row>
    <row r="119" spans="1:11" x14ac:dyDescent="0.25">
      <c r="A119" s="13"/>
      <c r="B119" s="27" t="s">
        <v>21</v>
      </c>
      <c r="C119" s="14">
        <v>5</v>
      </c>
      <c r="D119" s="5">
        <v>30000</v>
      </c>
      <c r="E119" s="6">
        <f>C119*D119</f>
        <v>150000</v>
      </c>
      <c r="F119" s="13"/>
      <c r="G119" s="30" t="s">
        <v>21</v>
      </c>
      <c r="H119" s="14">
        <v>5</v>
      </c>
      <c r="I119" s="5">
        <v>23650</v>
      </c>
      <c r="J119" s="43">
        <f>H119*I119</f>
        <v>118250</v>
      </c>
      <c r="K119" s="58">
        <f t="shared" si="2"/>
        <v>-31750</v>
      </c>
    </row>
    <row r="120" spans="1:11" x14ac:dyDescent="0.25">
      <c r="A120" s="13"/>
      <c r="B120" s="27" t="s">
        <v>22</v>
      </c>
      <c r="C120" s="14">
        <v>1</v>
      </c>
      <c r="D120" s="5">
        <v>769000</v>
      </c>
      <c r="E120" s="6">
        <f>C120*D120</f>
        <v>769000</v>
      </c>
      <c r="F120" s="13"/>
      <c r="G120" s="30" t="s">
        <v>22</v>
      </c>
      <c r="H120" s="14">
        <v>1</v>
      </c>
      <c r="I120" s="5">
        <v>769000</v>
      </c>
      <c r="J120" s="43">
        <f>H120*I120</f>
        <v>769000</v>
      </c>
      <c r="K120" s="58">
        <f t="shared" si="2"/>
        <v>0</v>
      </c>
    </row>
    <row r="121" spans="1:11" x14ac:dyDescent="0.25">
      <c r="A121" s="13"/>
      <c r="B121" s="27" t="s">
        <v>82</v>
      </c>
      <c r="C121" s="14">
        <v>1</v>
      </c>
      <c r="D121" s="5">
        <v>650000</v>
      </c>
      <c r="E121" s="6">
        <f t="shared" ref="E121:E155" si="5">C121*D121</f>
        <v>650000</v>
      </c>
      <c r="F121" s="13"/>
      <c r="G121" s="30" t="s">
        <v>82</v>
      </c>
      <c r="H121" s="14">
        <v>1</v>
      </c>
      <c r="I121" s="5">
        <v>630000</v>
      </c>
      <c r="J121" s="43">
        <f t="shared" ref="J121:J153" si="6">H121*I121</f>
        <v>630000</v>
      </c>
      <c r="K121" s="58">
        <f t="shared" si="2"/>
        <v>-20000</v>
      </c>
    </row>
    <row r="122" spans="1:11" x14ac:dyDescent="0.25">
      <c r="A122" s="13"/>
      <c r="B122" s="27" t="s">
        <v>83</v>
      </c>
      <c r="C122" s="14">
        <v>1</v>
      </c>
      <c r="D122" s="5">
        <v>2700000</v>
      </c>
      <c r="E122" s="6">
        <f t="shared" si="5"/>
        <v>2700000</v>
      </c>
      <c r="F122" s="13"/>
      <c r="G122" s="30" t="s">
        <v>83</v>
      </c>
      <c r="H122" s="14">
        <v>1</v>
      </c>
      <c r="I122" s="5">
        <v>1440000</v>
      </c>
      <c r="J122" s="43">
        <f t="shared" si="6"/>
        <v>1440000</v>
      </c>
      <c r="K122" s="58">
        <f t="shared" si="2"/>
        <v>-1260000</v>
      </c>
    </row>
    <row r="123" spans="1:11" ht="30" x14ac:dyDescent="0.25">
      <c r="A123" s="13"/>
      <c r="B123" s="27" t="s">
        <v>84</v>
      </c>
      <c r="C123" s="14">
        <v>1</v>
      </c>
      <c r="D123" s="5">
        <v>470000</v>
      </c>
      <c r="E123" s="6">
        <f t="shared" si="5"/>
        <v>470000</v>
      </c>
      <c r="F123" s="13"/>
      <c r="G123" s="30" t="s">
        <v>84</v>
      </c>
      <c r="H123" s="14">
        <v>1</v>
      </c>
      <c r="I123" s="5">
        <v>225000</v>
      </c>
      <c r="J123" s="43">
        <f t="shared" si="6"/>
        <v>225000</v>
      </c>
      <c r="K123" s="58">
        <f t="shared" si="2"/>
        <v>-245000</v>
      </c>
    </row>
    <row r="124" spans="1:11" x14ac:dyDescent="0.25">
      <c r="A124" s="13"/>
      <c r="B124" s="27" t="s">
        <v>85</v>
      </c>
      <c r="C124" s="14">
        <v>1</v>
      </c>
      <c r="D124" s="5">
        <v>1450000</v>
      </c>
      <c r="E124" s="6">
        <f t="shared" si="5"/>
        <v>1450000</v>
      </c>
      <c r="F124" s="13"/>
      <c r="G124" s="30" t="s">
        <v>85</v>
      </c>
      <c r="H124" s="14">
        <v>1</v>
      </c>
      <c r="I124" s="5">
        <v>1200000</v>
      </c>
      <c r="J124" s="43">
        <f t="shared" si="6"/>
        <v>1200000</v>
      </c>
      <c r="K124" s="58">
        <f t="shared" si="2"/>
        <v>-250000</v>
      </c>
    </row>
    <row r="125" spans="1:11" x14ac:dyDescent="0.25">
      <c r="A125" s="13"/>
      <c r="B125" s="27" t="s">
        <v>86</v>
      </c>
      <c r="C125" s="14">
        <v>8</v>
      </c>
      <c r="D125" s="5">
        <v>30000</v>
      </c>
      <c r="E125" s="6">
        <f t="shared" si="5"/>
        <v>240000</v>
      </c>
      <c r="F125" s="13"/>
      <c r="G125" s="30" t="s">
        <v>86</v>
      </c>
      <c r="H125" s="14">
        <v>8</v>
      </c>
      <c r="I125" s="5">
        <v>38400</v>
      </c>
      <c r="J125" s="43">
        <f t="shared" si="6"/>
        <v>307200</v>
      </c>
      <c r="K125" s="58">
        <f t="shared" si="2"/>
        <v>67200</v>
      </c>
    </row>
    <row r="126" spans="1:11" x14ac:dyDescent="0.25">
      <c r="A126" s="13"/>
      <c r="B126" s="27" t="s">
        <v>71</v>
      </c>
      <c r="C126" s="14">
        <v>11</v>
      </c>
      <c r="D126" s="5">
        <v>19000</v>
      </c>
      <c r="E126" s="6">
        <f t="shared" si="5"/>
        <v>209000</v>
      </c>
      <c r="F126" s="13"/>
      <c r="G126" s="30" t="s">
        <v>71</v>
      </c>
      <c r="H126" s="14">
        <v>11</v>
      </c>
      <c r="I126" s="5">
        <v>18400</v>
      </c>
      <c r="J126" s="43">
        <f t="shared" si="6"/>
        <v>202400</v>
      </c>
      <c r="K126" s="58">
        <f t="shared" si="2"/>
        <v>-6600</v>
      </c>
    </row>
    <row r="127" spans="1:11" x14ac:dyDescent="0.25">
      <c r="A127" s="13"/>
      <c r="B127" s="27" t="s">
        <v>87</v>
      </c>
      <c r="C127" s="14">
        <v>10</v>
      </c>
      <c r="D127" s="5">
        <v>163000</v>
      </c>
      <c r="E127" s="6">
        <f t="shared" si="5"/>
        <v>1630000</v>
      </c>
      <c r="F127" s="13"/>
      <c r="G127" s="30" t="s">
        <v>87</v>
      </c>
      <c r="H127" s="14">
        <v>10</v>
      </c>
      <c r="I127" s="5">
        <v>163000</v>
      </c>
      <c r="J127" s="43">
        <f t="shared" si="6"/>
        <v>1630000</v>
      </c>
      <c r="K127" s="58">
        <f t="shared" si="2"/>
        <v>0</v>
      </c>
    </row>
    <row r="128" spans="1:11" x14ac:dyDescent="0.25">
      <c r="A128" s="13"/>
      <c r="B128" s="27" t="s">
        <v>88</v>
      </c>
      <c r="C128" s="14">
        <v>1</v>
      </c>
      <c r="D128" s="5">
        <v>190500</v>
      </c>
      <c r="E128" s="6">
        <f t="shared" si="5"/>
        <v>190500</v>
      </c>
      <c r="F128" s="13"/>
      <c r="G128" s="30" t="s">
        <v>88</v>
      </c>
      <c r="H128" s="14">
        <v>1</v>
      </c>
      <c r="I128" s="5">
        <v>190500</v>
      </c>
      <c r="J128" s="43">
        <f t="shared" si="6"/>
        <v>190500</v>
      </c>
      <c r="K128" s="58">
        <f t="shared" si="2"/>
        <v>0</v>
      </c>
    </row>
    <row r="129" spans="1:11" x14ac:dyDescent="0.25">
      <c r="A129" s="13"/>
      <c r="B129" s="27"/>
      <c r="C129" s="14"/>
      <c r="D129" s="5"/>
      <c r="E129" s="6"/>
      <c r="F129" s="13"/>
      <c r="G129" s="30" t="s">
        <v>180</v>
      </c>
      <c r="H129" s="14">
        <v>1</v>
      </c>
      <c r="I129" s="5">
        <v>160000</v>
      </c>
      <c r="J129" s="43">
        <f t="shared" si="6"/>
        <v>160000</v>
      </c>
      <c r="K129" s="58">
        <f t="shared" si="2"/>
        <v>160000</v>
      </c>
    </row>
    <row r="130" spans="1:11" x14ac:dyDescent="0.25">
      <c r="A130" s="13"/>
      <c r="B130" s="27"/>
      <c r="C130" s="14"/>
      <c r="D130" s="5"/>
      <c r="E130" s="6"/>
      <c r="F130" s="13"/>
      <c r="G130" s="30" t="s">
        <v>228</v>
      </c>
      <c r="H130" s="14">
        <v>1</v>
      </c>
      <c r="I130" s="5">
        <v>58300</v>
      </c>
      <c r="J130" s="43">
        <f t="shared" si="6"/>
        <v>58300</v>
      </c>
      <c r="K130" s="58">
        <f t="shared" si="2"/>
        <v>58300</v>
      </c>
    </row>
    <row r="131" spans="1:11" x14ac:dyDescent="0.25">
      <c r="A131" s="13"/>
      <c r="B131" s="27"/>
      <c r="C131" s="14"/>
      <c r="D131" s="5"/>
      <c r="E131" s="6"/>
      <c r="F131" s="13"/>
      <c r="G131" s="30" t="s">
        <v>180</v>
      </c>
      <c r="H131" s="14">
        <v>1</v>
      </c>
      <c r="I131" s="5">
        <v>220000</v>
      </c>
      <c r="J131" s="43">
        <f t="shared" si="6"/>
        <v>220000</v>
      </c>
      <c r="K131" s="58">
        <f t="shared" si="2"/>
        <v>220000</v>
      </c>
    </row>
    <row r="132" spans="1:11" x14ac:dyDescent="0.25">
      <c r="A132" s="13"/>
      <c r="B132" s="27"/>
      <c r="C132" s="14"/>
      <c r="D132" s="5"/>
      <c r="E132" s="6"/>
      <c r="F132" s="13"/>
      <c r="G132" s="30" t="s">
        <v>223</v>
      </c>
      <c r="H132" s="14">
        <v>1</v>
      </c>
      <c r="I132" s="5">
        <v>31047</v>
      </c>
      <c r="J132" s="43">
        <f t="shared" si="6"/>
        <v>31047</v>
      </c>
      <c r="K132" s="58">
        <f t="shared" si="2"/>
        <v>31047</v>
      </c>
    </row>
    <row r="133" spans="1:11" x14ac:dyDescent="0.25">
      <c r="A133" s="13"/>
      <c r="B133" s="27"/>
      <c r="C133" s="14"/>
      <c r="D133" s="5"/>
      <c r="E133" s="6"/>
      <c r="F133" s="13"/>
      <c r="G133" s="30" t="s">
        <v>235</v>
      </c>
      <c r="H133" s="14">
        <v>1</v>
      </c>
      <c r="I133" s="5">
        <v>16355</v>
      </c>
      <c r="J133" s="43">
        <f t="shared" si="6"/>
        <v>16355</v>
      </c>
      <c r="K133" s="58">
        <f t="shared" si="2"/>
        <v>16355</v>
      </c>
    </row>
    <row r="134" spans="1:11" x14ac:dyDescent="0.25">
      <c r="A134" s="13"/>
      <c r="B134" s="27"/>
      <c r="C134" s="14"/>
      <c r="D134" s="5"/>
      <c r="E134" s="6"/>
      <c r="F134" s="13"/>
      <c r="G134" s="30" t="s">
        <v>224</v>
      </c>
      <c r="H134" s="14">
        <v>1</v>
      </c>
      <c r="I134" s="5">
        <v>19000</v>
      </c>
      <c r="J134" s="43">
        <f t="shared" si="6"/>
        <v>19000</v>
      </c>
      <c r="K134" s="58">
        <f t="shared" si="2"/>
        <v>19000</v>
      </c>
    </row>
    <row r="135" spans="1:11" x14ac:dyDescent="0.25">
      <c r="A135" s="13"/>
      <c r="B135" s="27"/>
      <c r="C135" s="14"/>
      <c r="D135" s="5"/>
      <c r="E135" s="6"/>
      <c r="F135" s="13"/>
      <c r="G135" s="30" t="s">
        <v>192</v>
      </c>
      <c r="H135" s="14">
        <v>1</v>
      </c>
      <c r="I135" s="5">
        <v>3835</v>
      </c>
      <c r="J135" s="43">
        <f t="shared" si="6"/>
        <v>3835</v>
      </c>
      <c r="K135" s="58">
        <f t="shared" si="2"/>
        <v>3835</v>
      </c>
    </row>
    <row r="136" spans="1:11" x14ac:dyDescent="0.25">
      <c r="A136" s="13"/>
      <c r="B136" s="27"/>
      <c r="C136" s="14"/>
      <c r="D136" s="5"/>
      <c r="E136" s="6"/>
      <c r="F136" s="13"/>
      <c r="G136" s="30" t="s">
        <v>193</v>
      </c>
      <c r="H136" s="14">
        <v>1</v>
      </c>
      <c r="I136" s="5">
        <v>5180</v>
      </c>
      <c r="J136" s="43">
        <f t="shared" si="6"/>
        <v>5180</v>
      </c>
      <c r="K136" s="58">
        <f t="shared" si="2"/>
        <v>5180</v>
      </c>
    </row>
    <row r="137" spans="1:11" x14ac:dyDescent="0.25">
      <c r="A137" s="13"/>
      <c r="B137" s="27"/>
      <c r="C137" s="14"/>
      <c r="D137" s="5"/>
      <c r="E137" s="6"/>
      <c r="F137" s="13"/>
      <c r="G137" s="30" t="s">
        <v>154</v>
      </c>
      <c r="H137" s="14">
        <v>11</v>
      </c>
      <c r="I137" s="5">
        <v>3495</v>
      </c>
      <c r="J137" s="43">
        <f t="shared" si="6"/>
        <v>38445</v>
      </c>
      <c r="K137" s="58">
        <f t="shared" si="2"/>
        <v>38445</v>
      </c>
    </row>
    <row r="138" spans="1:11" x14ac:dyDescent="0.25">
      <c r="A138" s="13"/>
      <c r="B138" s="27"/>
      <c r="C138" s="14"/>
      <c r="D138" s="5"/>
      <c r="E138" s="6"/>
      <c r="F138" s="13"/>
      <c r="G138" s="30" t="s">
        <v>195</v>
      </c>
      <c r="H138" s="14">
        <v>1</v>
      </c>
      <c r="I138" s="5">
        <v>3735</v>
      </c>
      <c r="J138" s="43">
        <f t="shared" si="6"/>
        <v>3735</v>
      </c>
      <c r="K138" s="58">
        <f t="shared" si="2"/>
        <v>3735</v>
      </c>
    </row>
    <row r="139" spans="1:11" x14ac:dyDescent="0.25">
      <c r="A139" s="13"/>
      <c r="B139" s="27"/>
      <c r="C139" s="14"/>
      <c r="D139" s="5"/>
      <c r="E139" s="6"/>
      <c r="F139" s="13"/>
      <c r="G139" s="30" t="s">
        <v>206</v>
      </c>
      <c r="H139" s="14">
        <v>1</v>
      </c>
      <c r="I139" s="5">
        <v>5150</v>
      </c>
      <c r="J139" s="43">
        <f t="shared" si="6"/>
        <v>5150</v>
      </c>
      <c r="K139" s="58">
        <f t="shared" si="2"/>
        <v>5150</v>
      </c>
    </row>
    <row r="140" spans="1:11" x14ac:dyDescent="0.25">
      <c r="A140" s="13"/>
      <c r="B140" s="27"/>
      <c r="C140" s="14"/>
      <c r="D140" s="5"/>
      <c r="E140" s="6"/>
      <c r="F140" s="13"/>
      <c r="G140" s="30" t="s">
        <v>219</v>
      </c>
      <c r="H140" s="14">
        <v>1</v>
      </c>
      <c r="I140" s="5">
        <v>1470</v>
      </c>
      <c r="J140" s="43">
        <f t="shared" si="6"/>
        <v>1470</v>
      </c>
      <c r="K140" s="58">
        <f t="shared" si="2"/>
        <v>1470</v>
      </c>
    </row>
    <row r="141" spans="1:11" x14ac:dyDescent="0.25">
      <c r="A141" s="13"/>
      <c r="B141" s="27"/>
      <c r="C141" s="14"/>
      <c r="D141" s="5"/>
      <c r="E141" s="6"/>
      <c r="F141" s="13"/>
      <c r="G141" s="30" t="s">
        <v>225</v>
      </c>
      <c r="H141" s="14">
        <v>1</v>
      </c>
      <c r="I141" s="5">
        <v>7238</v>
      </c>
      <c r="J141" s="43">
        <f t="shared" si="6"/>
        <v>7238</v>
      </c>
      <c r="K141" s="58">
        <f t="shared" si="2"/>
        <v>7238</v>
      </c>
    </row>
    <row r="142" spans="1:11" x14ac:dyDescent="0.25">
      <c r="A142" s="13"/>
      <c r="B142" s="27"/>
      <c r="C142" s="14"/>
      <c r="D142" s="5"/>
      <c r="E142" s="6"/>
      <c r="F142" s="13"/>
      <c r="G142" s="30" t="s">
        <v>220</v>
      </c>
      <c r="H142" s="14">
        <v>1</v>
      </c>
      <c r="I142" s="5">
        <v>9041</v>
      </c>
      <c r="J142" s="43">
        <f t="shared" si="6"/>
        <v>9041</v>
      </c>
      <c r="K142" s="58">
        <f t="shared" si="2"/>
        <v>9041</v>
      </c>
    </row>
    <row r="143" spans="1:11" x14ac:dyDescent="0.25">
      <c r="A143" s="13"/>
      <c r="B143" s="27"/>
      <c r="C143" s="14"/>
      <c r="D143" s="5"/>
      <c r="E143" s="6"/>
      <c r="F143" s="13"/>
      <c r="G143" s="30" t="s">
        <v>221</v>
      </c>
      <c r="H143" s="14">
        <v>1</v>
      </c>
      <c r="I143" s="5">
        <v>2100</v>
      </c>
      <c r="J143" s="43">
        <f t="shared" si="6"/>
        <v>2100</v>
      </c>
      <c r="K143" s="58">
        <f t="shared" si="2"/>
        <v>2100</v>
      </c>
    </row>
    <row r="144" spans="1:11" x14ac:dyDescent="0.25">
      <c r="A144" s="13"/>
      <c r="B144" s="27"/>
      <c r="C144" s="14"/>
      <c r="D144" s="5"/>
      <c r="E144" s="6"/>
      <c r="F144" s="13"/>
      <c r="G144" s="30" t="s">
        <v>222</v>
      </c>
      <c r="H144" s="14">
        <v>3</v>
      </c>
      <c r="I144" s="5">
        <v>1200</v>
      </c>
      <c r="J144" s="43">
        <f t="shared" si="6"/>
        <v>3600</v>
      </c>
      <c r="K144" s="58">
        <f t="shared" si="2"/>
        <v>3600</v>
      </c>
    </row>
    <row r="145" spans="1:11" x14ac:dyDescent="0.25">
      <c r="A145" s="13"/>
      <c r="B145" s="27" t="s">
        <v>89</v>
      </c>
      <c r="C145" s="14">
        <v>2</v>
      </c>
      <c r="D145" s="5">
        <v>280200</v>
      </c>
      <c r="E145" s="6">
        <f t="shared" si="5"/>
        <v>560400</v>
      </c>
      <c r="F145" s="13"/>
      <c r="G145" s="30" t="s">
        <v>89</v>
      </c>
      <c r="H145" s="14">
        <v>2</v>
      </c>
      <c r="I145" s="5">
        <v>280000</v>
      </c>
      <c r="J145" s="43">
        <f t="shared" si="6"/>
        <v>560000</v>
      </c>
      <c r="K145" s="58">
        <f t="shared" si="2"/>
        <v>-400</v>
      </c>
    </row>
    <row r="146" spans="1:11" x14ac:dyDescent="0.25">
      <c r="A146" s="13"/>
      <c r="B146" s="27" t="s">
        <v>90</v>
      </c>
      <c r="C146" s="14">
        <v>1</v>
      </c>
      <c r="D146" s="5">
        <v>1077770</v>
      </c>
      <c r="E146" s="6">
        <f t="shared" si="5"/>
        <v>1077770</v>
      </c>
      <c r="F146" s="13"/>
      <c r="G146" s="30" t="s">
        <v>90</v>
      </c>
      <c r="H146" s="14">
        <v>1</v>
      </c>
      <c r="I146" s="5">
        <v>1027770</v>
      </c>
      <c r="J146" s="43">
        <f t="shared" si="6"/>
        <v>1027770</v>
      </c>
      <c r="K146" s="58">
        <f t="shared" si="2"/>
        <v>-50000</v>
      </c>
    </row>
    <row r="147" spans="1:11" x14ac:dyDescent="0.25">
      <c r="A147" s="13"/>
      <c r="B147" s="27" t="s">
        <v>91</v>
      </c>
      <c r="C147" s="14">
        <v>12</v>
      </c>
      <c r="D147" s="5">
        <v>54000</v>
      </c>
      <c r="E147" s="6">
        <f t="shared" si="5"/>
        <v>648000</v>
      </c>
      <c r="F147" s="13"/>
      <c r="G147" s="30" t="s">
        <v>91</v>
      </c>
      <c r="H147" s="14">
        <v>12</v>
      </c>
      <c r="I147" s="5">
        <v>54000</v>
      </c>
      <c r="J147" s="43">
        <f t="shared" si="6"/>
        <v>648000</v>
      </c>
      <c r="K147" s="58">
        <f t="shared" si="2"/>
        <v>0</v>
      </c>
    </row>
    <row r="148" spans="1:11" x14ac:dyDescent="0.25">
      <c r="A148" s="13"/>
      <c r="B148" s="27" t="s">
        <v>92</v>
      </c>
      <c r="C148" s="14">
        <v>3</v>
      </c>
      <c r="D148" s="5">
        <v>2700</v>
      </c>
      <c r="E148" s="6">
        <f t="shared" si="5"/>
        <v>8100</v>
      </c>
      <c r="F148" s="13"/>
      <c r="G148" s="30" t="s">
        <v>92</v>
      </c>
      <c r="H148" s="14">
        <v>3</v>
      </c>
      <c r="I148" s="5">
        <v>1200</v>
      </c>
      <c r="J148" s="43">
        <f t="shared" si="6"/>
        <v>3600</v>
      </c>
      <c r="K148" s="58">
        <f t="shared" si="2"/>
        <v>-4500</v>
      </c>
    </row>
    <row r="149" spans="1:11" x14ac:dyDescent="0.25">
      <c r="A149" s="13"/>
      <c r="B149" s="27" t="s">
        <v>49</v>
      </c>
      <c r="C149" s="14">
        <v>1</v>
      </c>
      <c r="D149" s="5">
        <v>19300</v>
      </c>
      <c r="E149" s="6">
        <f t="shared" si="5"/>
        <v>19300</v>
      </c>
      <c r="F149" s="13"/>
      <c r="G149" s="30" t="s">
        <v>49</v>
      </c>
      <c r="H149" s="14">
        <v>1</v>
      </c>
      <c r="I149" s="5">
        <v>17000</v>
      </c>
      <c r="J149" s="43">
        <f t="shared" si="6"/>
        <v>17000</v>
      </c>
      <c r="K149" s="58">
        <f t="shared" si="2"/>
        <v>-2300</v>
      </c>
    </row>
    <row r="150" spans="1:11" x14ac:dyDescent="0.25">
      <c r="A150" s="13"/>
      <c r="B150" s="27" t="s">
        <v>36</v>
      </c>
      <c r="C150" s="14">
        <v>1</v>
      </c>
      <c r="D150" s="5">
        <v>85000</v>
      </c>
      <c r="E150" s="6">
        <f t="shared" si="5"/>
        <v>85000</v>
      </c>
      <c r="F150" s="13"/>
      <c r="G150" s="30" t="s">
        <v>36</v>
      </c>
      <c r="H150" s="14">
        <v>1</v>
      </c>
      <c r="I150" s="5">
        <v>85000</v>
      </c>
      <c r="J150" s="43">
        <f>H150*I150</f>
        <v>85000</v>
      </c>
      <c r="K150" s="58">
        <f t="shared" si="2"/>
        <v>0</v>
      </c>
    </row>
    <row r="151" spans="1:11" x14ac:dyDescent="0.25">
      <c r="A151" s="13"/>
      <c r="B151" s="27" t="s">
        <v>93</v>
      </c>
      <c r="C151" s="14">
        <v>1</v>
      </c>
      <c r="D151" s="5">
        <v>9000</v>
      </c>
      <c r="E151" s="6">
        <f t="shared" si="5"/>
        <v>9000</v>
      </c>
      <c r="F151" s="13"/>
      <c r="G151" s="30" t="s">
        <v>93</v>
      </c>
      <c r="H151" s="14">
        <v>1</v>
      </c>
      <c r="I151" s="5">
        <v>7500</v>
      </c>
      <c r="J151" s="43">
        <f t="shared" si="6"/>
        <v>7500</v>
      </c>
      <c r="K151" s="58">
        <f t="shared" si="2"/>
        <v>-1500</v>
      </c>
    </row>
    <row r="152" spans="1:11" x14ac:dyDescent="0.25">
      <c r="A152" s="13"/>
      <c r="B152" s="27" t="s">
        <v>94</v>
      </c>
      <c r="C152" s="14">
        <v>1</v>
      </c>
      <c r="D152" s="5">
        <v>379000</v>
      </c>
      <c r="E152" s="6">
        <f t="shared" si="5"/>
        <v>379000</v>
      </c>
      <c r="F152" s="13"/>
      <c r="G152" s="30" t="s">
        <v>94</v>
      </c>
      <c r="H152" s="14">
        <v>1</v>
      </c>
      <c r="I152" s="5">
        <v>180000</v>
      </c>
      <c r="J152" s="43">
        <f t="shared" si="6"/>
        <v>180000</v>
      </c>
      <c r="K152" s="58">
        <f t="shared" si="2"/>
        <v>-199000</v>
      </c>
    </row>
    <row r="153" spans="1:11" x14ac:dyDescent="0.25">
      <c r="A153" s="13"/>
      <c r="B153" s="27" t="s">
        <v>95</v>
      </c>
      <c r="C153" s="14">
        <v>1</v>
      </c>
      <c r="D153" s="5">
        <v>280000</v>
      </c>
      <c r="E153" s="6">
        <f t="shared" si="5"/>
        <v>280000</v>
      </c>
      <c r="F153" s="13"/>
      <c r="G153" s="30" t="s">
        <v>95</v>
      </c>
      <c r="H153" s="14">
        <v>1</v>
      </c>
      <c r="I153" s="5">
        <v>279700</v>
      </c>
      <c r="J153" s="43">
        <f t="shared" si="6"/>
        <v>279700</v>
      </c>
      <c r="K153" s="58">
        <f t="shared" si="2"/>
        <v>-300</v>
      </c>
    </row>
    <row r="154" spans="1:11" x14ac:dyDescent="0.25">
      <c r="A154" s="13"/>
      <c r="B154" s="27" t="s">
        <v>33</v>
      </c>
      <c r="C154" s="14"/>
      <c r="D154" s="5">
        <v>60525</v>
      </c>
      <c r="E154" s="6">
        <v>60525</v>
      </c>
      <c r="F154" s="13"/>
      <c r="G154" s="30" t="s">
        <v>33</v>
      </c>
      <c r="H154" s="14"/>
      <c r="I154" s="5">
        <v>55955</v>
      </c>
      <c r="J154" s="43">
        <v>55955</v>
      </c>
      <c r="K154" s="58">
        <f t="shared" si="2"/>
        <v>-4570</v>
      </c>
    </row>
    <row r="155" spans="1:11" x14ac:dyDescent="0.25">
      <c r="A155" s="13"/>
      <c r="B155" s="27" t="s">
        <v>96</v>
      </c>
      <c r="C155" s="14">
        <v>2</v>
      </c>
      <c r="D155" s="5">
        <v>9480</v>
      </c>
      <c r="E155" s="6">
        <f t="shared" si="5"/>
        <v>18960</v>
      </c>
      <c r="F155" s="13"/>
      <c r="G155" s="30" t="s">
        <v>96</v>
      </c>
      <c r="H155" s="14">
        <v>2</v>
      </c>
      <c r="I155" s="5">
        <v>9300</v>
      </c>
      <c r="J155" s="43">
        <f t="shared" ref="J155" si="7">H155*I155</f>
        <v>18600</v>
      </c>
      <c r="K155" s="58">
        <f t="shared" si="2"/>
        <v>-360</v>
      </c>
    </row>
    <row r="156" spans="1:11" x14ac:dyDescent="0.25">
      <c r="A156" s="13"/>
      <c r="B156" s="23" t="s">
        <v>23</v>
      </c>
      <c r="C156" s="15"/>
      <c r="D156" s="16"/>
      <c r="E156" s="17">
        <f>SUM(E107:E155)</f>
        <v>19824610</v>
      </c>
      <c r="F156" s="13"/>
      <c r="G156" s="34" t="s">
        <v>23</v>
      </c>
      <c r="H156" s="15"/>
      <c r="I156" s="16"/>
      <c r="J156" s="44">
        <f>SUM(J107:J155)</f>
        <v>17525271</v>
      </c>
      <c r="K156" s="71">
        <f t="shared" si="2"/>
        <v>-2299339</v>
      </c>
    </row>
    <row r="157" spans="1:11" x14ac:dyDescent="0.25">
      <c r="A157" s="13"/>
      <c r="B157" s="107" t="s">
        <v>97</v>
      </c>
      <c r="C157" s="107"/>
      <c r="D157" s="107"/>
      <c r="E157" s="108"/>
      <c r="F157" s="13"/>
      <c r="G157" s="107" t="s">
        <v>97</v>
      </c>
      <c r="H157" s="107"/>
      <c r="I157" s="107"/>
      <c r="J157" s="109"/>
      <c r="K157" s="58"/>
    </row>
    <row r="158" spans="1:11" x14ac:dyDescent="0.25">
      <c r="A158" s="13"/>
      <c r="B158" s="27" t="s">
        <v>98</v>
      </c>
      <c r="C158" s="15" t="s">
        <v>69</v>
      </c>
      <c r="D158" s="16">
        <v>1250000</v>
      </c>
      <c r="E158" s="17">
        <v>1250000</v>
      </c>
      <c r="F158" s="13"/>
      <c r="G158" s="30" t="s">
        <v>98</v>
      </c>
      <c r="H158" s="15" t="s">
        <v>69</v>
      </c>
      <c r="I158" s="5">
        <v>2890585</v>
      </c>
      <c r="J158" s="43">
        <f>I158</f>
        <v>2890585</v>
      </c>
      <c r="K158" s="58">
        <f t="shared" si="2"/>
        <v>1640585</v>
      </c>
    </row>
    <row r="159" spans="1:11" x14ac:dyDescent="0.25">
      <c r="A159" s="13"/>
      <c r="B159" s="23" t="s">
        <v>99</v>
      </c>
      <c r="C159" s="15"/>
      <c r="D159" s="16"/>
      <c r="E159" s="17">
        <f>SUM(E158)</f>
        <v>1250000</v>
      </c>
      <c r="F159" s="13"/>
      <c r="G159" s="34" t="s">
        <v>99</v>
      </c>
      <c r="H159" s="15"/>
      <c r="I159" s="16"/>
      <c r="J159" s="44">
        <f>SUM(J158)</f>
        <v>2890585</v>
      </c>
      <c r="K159" s="71">
        <f t="shared" si="2"/>
        <v>1640585</v>
      </c>
    </row>
    <row r="160" spans="1:11" x14ac:dyDescent="0.25">
      <c r="A160" s="13"/>
      <c r="B160" s="23"/>
      <c r="C160" s="15"/>
      <c r="D160" s="16"/>
      <c r="E160" s="17"/>
      <c r="F160" s="13"/>
      <c r="G160" s="107" t="s">
        <v>165</v>
      </c>
      <c r="H160" s="107"/>
      <c r="I160" s="107"/>
      <c r="J160" s="109"/>
      <c r="K160" s="58"/>
    </row>
    <row r="161" spans="1:11" x14ac:dyDescent="0.25">
      <c r="A161" s="13"/>
      <c r="B161" s="23"/>
      <c r="C161" s="15"/>
      <c r="D161" s="16"/>
      <c r="E161" s="17"/>
      <c r="F161" s="13"/>
      <c r="G161" s="30" t="s">
        <v>191</v>
      </c>
      <c r="H161" s="32">
        <v>8</v>
      </c>
      <c r="I161" s="5">
        <v>588</v>
      </c>
      <c r="J161" s="43">
        <f>H161*I161</f>
        <v>4704</v>
      </c>
      <c r="K161" s="58">
        <f t="shared" si="2"/>
        <v>4704</v>
      </c>
    </row>
    <row r="162" spans="1:11" x14ac:dyDescent="0.25">
      <c r="A162" s="13"/>
      <c r="B162" s="23"/>
      <c r="C162" s="15"/>
      <c r="D162" s="16"/>
      <c r="E162" s="17"/>
      <c r="F162" s="13"/>
      <c r="G162" s="30" t="s">
        <v>168</v>
      </c>
      <c r="H162" s="32">
        <v>26</v>
      </c>
      <c r="I162" s="5">
        <v>299</v>
      </c>
      <c r="J162" s="43">
        <f>H162*I162</f>
        <v>7774</v>
      </c>
      <c r="K162" s="58">
        <f t="shared" si="2"/>
        <v>7774</v>
      </c>
    </row>
    <row r="163" spans="1:11" x14ac:dyDescent="0.25">
      <c r="A163" s="13"/>
      <c r="B163" s="23"/>
      <c r="C163" s="15"/>
      <c r="D163" s="16"/>
      <c r="E163" s="17"/>
      <c r="F163" s="13"/>
      <c r="G163" s="30" t="s">
        <v>194</v>
      </c>
      <c r="H163" s="32">
        <v>16</v>
      </c>
      <c r="I163" s="5">
        <v>1835</v>
      </c>
      <c r="J163" s="43">
        <f t="shared" ref="J163:J168" si="8">H163*I163</f>
        <v>29360</v>
      </c>
      <c r="K163" s="58">
        <f t="shared" si="2"/>
        <v>29360</v>
      </c>
    </row>
    <row r="164" spans="1:11" x14ac:dyDescent="0.25">
      <c r="A164" s="13"/>
      <c r="B164" s="23"/>
      <c r="C164" s="15"/>
      <c r="D164" s="16"/>
      <c r="E164" s="17"/>
      <c r="F164" s="13"/>
      <c r="G164" s="30" t="s">
        <v>196</v>
      </c>
      <c r="H164" s="32">
        <v>1</v>
      </c>
      <c r="I164" s="5">
        <v>2155</v>
      </c>
      <c r="J164" s="43">
        <f t="shared" si="8"/>
        <v>2155</v>
      </c>
      <c r="K164" s="58">
        <f t="shared" si="2"/>
        <v>2155</v>
      </c>
    </row>
    <row r="165" spans="1:11" x14ac:dyDescent="0.25">
      <c r="A165" s="13"/>
      <c r="B165" s="23"/>
      <c r="C165" s="15"/>
      <c r="D165" s="16"/>
      <c r="E165" s="17"/>
      <c r="F165" s="13"/>
      <c r="G165" s="30" t="s">
        <v>152</v>
      </c>
      <c r="H165" s="32">
        <v>13</v>
      </c>
      <c r="I165" s="5">
        <v>1975</v>
      </c>
      <c r="J165" s="43">
        <f t="shared" si="8"/>
        <v>25675</v>
      </c>
      <c r="K165" s="58">
        <f t="shared" si="2"/>
        <v>25675</v>
      </c>
    </row>
    <row r="166" spans="1:11" x14ac:dyDescent="0.25">
      <c r="A166" s="13"/>
      <c r="B166" s="23"/>
      <c r="C166" s="15"/>
      <c r="D166" s="16"/>
      <c r="E166" s="17"/>
      <c r="F166" s="13"/>
      <c r="G166" s="30" t="s">
        <v>197</v>
      </c>
      <c r="H166" s="32">
        <v>13</v>
      </c>
      <c r="I166" s="5">
        <v>1045</v>
      </c>
      <c r="J166" s="43">
        <f t="shared" si="8"/>
        <v>13585</v>
      </c>
      <c r="K166" s="58">
        <f t="shared" si="2"/>
        <v>13585</v>
      </c>
    </row>
    <row r="167" spans="1:11" x14ac:dyDescent="0.25">
      <c r="A167" s="13"/>
      <c r="B167" s="23"/>
      <c r="C167" s="15"/>
      <c r="D167" s="16"/>
      <c r="E167" s="17"/>
      <c r="F167" s="13"/>
      <c r="G167" s="30" t="s">
        <v>157</v>
      </c>
      <c r="H167" s="32">
        <v>7</v>
      </c>
      <c r="I167" s="5">
        <v>645</v>
      </c>
      <c r="J167" s="43">
        <f t="shared" si="8"/>
        <v>4515</v>
      </c>
      <c r="K167" s="58">
        <f t="shared" si="2"/>
        <v>4515</v>
      </c>
    </row>
    <row r="168" spans="1:11" x14ac:dyDescent="0.25">
      <c r="A168" s="13"/>
      <c r="B168" s="23"/>
      <c r="C168" s="15"/>
      <c r="D168" s="16"/>
      <c r="E168" s="17"/>
      <c r="F168" s="13"/>
      <c r="G168" s="30" t="s">
        <v>198</v>
      </c>
      <c r="H168" s="32">
        <v>1</v>
      </c>
      <c r="I168" s="5">
        <v>2785</v>
      </c>
      <c r="J168" s="43">
        <f t="shared" si="8"/>
        <v>2785</v>
      </c>
      <c r="K168" s="58">
        <f t="shared" si="2"/>
        <v>2785</v>
      </c>
    </row>
    <row r="169" spans="1:11" x14ac:dyDescent="0.25">
      <c r="A169" s="13"/>
      <c r="B169" s="23"/>
      <c r="C169" s="15"/>
      <c r="D169" s="16"/>
      <c r="E169" s="17"/>
      <c r="F169" s="13"/>
      <c r="G169" s="34" t="s">
        <v>166</v>
      </c>
      <c r="H169" s="15"/>
      <c r="I169" s="16"/>
      <c r="J169" s="44">
        <f>SUM(J161:J168)</f>
        <v>90553</v>
      </c>
      <c r="K169" s="58">
        <f t="shared" si="2"/>
        <v>90553</v>
      </c>
    </row>
    <row r="170" spans="1:11" x14ac:dyDescent="0.25">
      <c r="A170" s="13"/>
      <c r="B170" s="23" t="s">
        <v>100</v>
      </c>
      <c r="C170" s="15"/>
      <c r="D170" s="16"/>
      <c r="E170" s="17">
        <f>E156+E159</f>
        <v>21074610</v>
      </c>
      <c r="F170" s="13"/>
      <c r="G170" s="34" t="s">
        <v>100</v>
      </c>
      <c r="H170" s="15"/>
      <c r="I170" s="16"/>
      <c r="J170" s="44">
        <f>J156+J159+J169</f>
        <v>20506409</v>
      </c>
      <c r="K170" s="58">
        <f t="shared" si="2"/>
        <v>-568201</v>
      </c>
    </row>
    <row r="171" spans="1:11" ht="45" x14ac:dyDescent="0.25">
      <c r="A171" s="13"/>
      <c r="B171" s="92"/>
      <c r="C171" s="15"/>
      <c r="D171" s="16"/>
      <c r="E171" s="17"/>
      <c r="F171" s="13"/>
      <c r="G171" s="93" t="s">
        <v>350</v>
      </c>
      <c r="H171" s="15"/>
      <c r="I171" s="16"/>
      <c r="J171" s="44"/>
      <c r="K171" s="58"/>
    </row>
    <row r="172" spans="1:11" ht="30" customHeight="1" x14ac:dyDescent="0.25">
      <c r="A172" s="18" t="s">
        <v>24</v>
      </c>
      <c r="B172" s="104" t="s">
        <v>27</v>
      </c>
      <c r="C172" s="104"/>
      <c r="D172" s="104"/>
      <c r="E172" s="105"/>
      <c r="F172" s="18" t="s">
        <v>24</v>
      </c>
      <c r="G172" s="104" t="s">
        <v>27</v>
      </c>
      <c r="H172" s="104"/>
      <c r="I172" s="104"/>
      <c r="J172" s="106"/>
      <c r="K172" s="58"/>
    </row>
    <row r="173" spans="1:11" x14ac:dyDescent="0.25">
      <c r="A173" s="13"/>
      <c r="B173" s="107" t="s">
        <v>12</v>
      </c>
      <c r="C173" s="107"/>
      <c r="D173" s="107"/>
      <c r="E173" s="108"/>
      <c r="F173" s="13"/>
      <c r="G173" s="107" t="s">
        <v>12</v>
      </c>
      <c r="H173" s="107"/>
      <c r="I173" s="107"/>
      <c r="J173" s="109"/>
      <c r="K173" s="58"/>
    </row>
    <row r="174" spans="1:11" x14ac:dyDescent="0.25">
      <c r="A174" s="13"/>
      <c r="B174" s="27" t="s">
        <v>28</v>
      </c>
      <c r="C174" s="14">
        <v>1</v>
      </c>
      <c r="D174" s="5">
        <v>678373</v>
      </c>
      <c r="E174" s="6">
        <f>C174*D174</f>
        <v>678373</v>
      </c>
      <c r="F174" s="13"/>
      <c r="G174" s="30" t="s">
        <v>28</v>
      </c>
      <c r="H174" s="14">
        <v>1</v>
      </c>
      <c r="I174" s="5">
        <v>297000</v>
      </c>
      <c r="J174" s="43">
        <f>H174*I174</f>
        <v>297000</v>
      </c>
      <c r="K174" s="58">
        <f t="shared" ref="K174:K236" si="9">J174-E174</f>
        <v>-381373</v>
      </c>
    </row>
    <row r="175" spans="1:11" x14ac:dyDescent="0.25">
      <c r="A175" s="13"/>
      <c r="B175" s="27" t="s">
        <v>29</v>
      </c>
      <c r="C175" s="14">
        <v>1</v>
      </c>
      <c r="D175" s="5">
        <v>316787</v>
      </c>
      <c r="E175" s="6">
        <f>C175*D175</f>
        <v>316787</v>
      </c>
      <c r="F175" s="13"/>
      <c r="G175" s="30" t="s">
        <v>29</v>
      </c>
      <c r="H175" s="14">
        <v>1</v>
      </c>
      <c r="I175" s="5">
        <v>299000</v>
      </c>
      <c r="J175" s="43">
        <f>H175*I175</f>
        <v>299000</v>
      </c>
      <c r="K175" s="58">
        <f t="shared" si="9"/>
        <v>-17787</v>
      </c>
    </row>
    <row r="176" spans="1:11" x14ac:dyDescent="0.25">
      <c r="A176" s="13"/>
      <c r="B176" s="27" t="s">
        <v>30</v>
      </c>
      <c r="C176" s="14">
        <v>2</v>
      </c>
      <c r="D176" s="5">
        <v>102754</v>
      </c>
      <c r="E176" s="6">
        <f>C176*D176</f>
        <v>205508</v>
      </c>
      <c r="F176" s="13"/>
      <c r="G176" s="30" t="s">
        <v>30</v>
      </c>
      <c r="H176" s="14">
        <v>2</v>
      </c>
      <c r="I176" s="5">
        <v>100700</v>
      </c>
      <c r="J176" s="43">
        <f>H176*I176</f>
        <v>201400</v>
      </c>
      <c r="K176" s="58">
        <f t="shared" si="9"/>
        <v>-4108</v>
      </c>
    </row>
    <row r="177" spans="1:11" x14ac:dyDescent="0.25">
      <c r="A177" s="13"/>
      <c r="B177" s="27" t="s">
        <v>101</v>
      </c>
      <c r="C177" s="14">
        <v>1</v>
      </c>
      <c r="D177" s="5">
        <v>383985</v>
      </c>
      <c r="E177" s="6">
        <f>C177*D177</f>
        <v>383985</v>
      </c>
      <c r="F177" s="13"/>
      <c r="G177" s="30" t="s">
        <v>101</v>
      </c>
      <c r="H177" s="14">
        <v>1</v>
      </c>
      <c r="I177" s="5">
        <v>383985</v>
      </c>
      <c r="J177" s="43">
        <f>H177*I177</f>
        <v>383985</v>
      </c>
      <c r="K177" s="58">
        <f t="shared" si="9"/>
        <v>0</v>
      </c>
    </row>
    <row r="178" spans="1:11" x14ac:dyDescent="0.25">
      <c r="A178" s="13"/>
      <c r="B178" s="27" t="s">
        <v>102</v>
      </c>
      <c r="C178" s="14">
        <v>2</v>
      </c>
      <c r="D178" s="5">
        <v>77500</v>
      </c>
      <c r="E178" s="6">
        <f t="shared" ref="E178:E184" si="10">C178*D178</f>
        <v>155000</v>
      </c>
      <c r="F178" s="13"/>
      <c r="G178" s="30" t="s">
        <v>102</v>
      </c>
      <c r="H178" s="14">
        <v>2</v>
      </c>
      <c r="I178" s="5">
        <v>77500</v>
      </c>
      <c r="J178" s="43">
        <f t="shared" ref="J178:J184" si="11">H178*I178</f>
        <v>155000</v>
      </c>
      <c r="K178" s="58">
        <f t="shared" si="9"/>
        <v>0</v>
      </c>
    </row>
    <row r="179" spans="1:11" x14ac:dyDescent="0.25">
      <c r="A179" s="13"/>
      <c r="B179" s="27" t="s">
        <v>103</v>
      </c>
      <c r="C179" s="14">
        <v>10</v>
      </c>
      <c r="D179" s="5">
        <v>27262</v>
      </c>
      <c r="E179" s="6">
        <f t="shared" si="10"/>
        <v>272620</v>
      </c>
      <c r="F179" s="13"/>
      <c r="G179" s="30" t="s">
        <v>103</v>
      </c>
      <c r="H179" s="14">
        <v>10</v>
      </c>
      <c r="I179" s="5">
        <v>27262</v>
      </c>
      <c r="J179" s="43">
        <f t="shared" si="11"/>
        <v>272620</v>
      </c>
      <c r="K179" s="58">
        <f t="shared" si="9"/>
        <v>0</v>
      </c>
    </row>
    <row r="180" spans="1:11" x14ac:dyDescent="0.25">
      <c r="A180" s="13"/>
      <c r="B180" s="27" t="s">
        <v>104</v>
      </c>
      <c r="C180" s="14">
        <v>8</v>
      </c>
      <c r="D180" s="5">
        <v>13106</v>
      </c>
      <c r="E180" s="6">
        <f t="shared" si="10"/>
        <v>104848</v>
      </c>
      <c r="F180" s="13"/>
      <c r="G180" s="30" t="s">
        <v>104</v>
      </c>
      <c r="H180" s="14">
        <v>8</v>
      </c>
      <c r="I180" s="5">
        <v>13106</v>
      </c>
      <c r="J180" s="43">
        <f t="shared" si="11"/>
        <v>104848</v>
      </c>
      <c r="K180" s="58">
        <f t="shared" si="9"/>
        <v>0</v>
      </c>
    </row>
    <row r="181" spans="1:11" x14ac:dyDescent="0.25">
      <c r="A181" s="13"/>
      <c r="B181" s="27" t="s">
        <v>105</v>
      </c>
      <c r="C181" s="14">
        <v>1</v>
      </c>
      <c r="D181" s="5">
        <v>65800</v>
      </c>
      <c r="E181" s="6">
        <f t="shared" si="10"/>
        <v>65800</v>
      </c>
      <c r="F181" s="13"/>
      <c r="G181" s="30" t="s">
        <v>105</v>
      </c>
      <c r="H181" s="14">
        <v>1</v>
      </c>
      <c r="I181" s="5">
        <v>65800</v>
      </c>
      <c r="J181" s="43">
        <f t="shared" si="11"/>
        <v>65800</v>
      </c>
      <c r="K181" s="58">
        <f t="shared" si="9"/>
        <v>0</v>
      </c>
    </row>
    <row r="182" spans="1:11" x14ac:dyDescent="0.25">
      <c r="A182" s="13"/>
      <c r="B182" s="27" t="s">
        <v>106</v>
      </c>
      <c r="C182" s="14">
        <v>2</v>
      </c>
      <c r="D182" s="5">
        <v>12799</v>
      </c>
      <c r="E182" s="6">
        <f t="shared" si="10"/>
        <v>25598</v>
      </c>
      <c r="F182" s="13"/>
      <c r="G182" s="30" t="s">
        <v>106</v>
      </c>
      <c r="H182" s="14">
        <v>2</v>
      </c>
      <c r="I182" s="5">
        <v>6500</v>
      </c>
      <c r="J182" s="43">
        <f t="shared" si="11"/>
        <v>13000</v>
      </c>
      <c r="K182" s="58">
        <f t="shared" si="9"/>
        <v>-12598</v>
      </c>
    </row>
    <row r="183" spans="1:11" x14ac:dyDescent="0.25">
      <c r="A183" s="13"/>
      <c r="B183" s="27" t="s">
        <v>107</v>
      </c>
      <c r="C183" s="14">
        <v>2</v>
      </c>
      <c r="D183" s="5">
        <v>42238</v>
      </c>
      <c r="E183" s="6">
        <f t="shared" si="10"/>
        <v>84476</v>
      </c>
      <c r="F183" s="13"/>
      <c r="G183" s="30" t="s">
        <v>107</v>
      </c>
      <c r="H183" s="14">
        <v>2</v>
      </c>
      <c r="I183" s="5">
        <v>42238</v>
      </c>
      <c r="J183" s="43">
        <f t="shared" si="11"/>
        <v>84476</v>
      </c>
      <c r="K183" s="58">
        <f t="shared" si="9"/>
        <v>0</v>
      </c>
    </row>
    <row r="184" spans="1:11" x14ac:dyDescent="0.25">
      <c r="A184" s="13"/>
      <c r="B184" s="27" t="s">
        <v>108</v>
      </c>
      <c r="C184" s="14">
        <v>2</v>
      </c>
      <c r="D184" s="5">
        <v>41886</v>
      </c>
      <c r="E184" s="6">
        <f t="shared" si="10"/>
        <v>83772</v>
      </c>
      <c r="F184" s="13"/>
      <c r="G184" s="30" t="s">
        <v>108</v>
      </c>
      <c r="H184" s="14">
        <v>2</v>
      </c>
      <c r="I184" s="5">
        <v>41886</v>
      </c>
      <c r="J184" s="43">
        <f t="shared" si="11"/>
        <v>83772</v>
      </c>
      <c r="K184" s="58">
        <f t="shared" si="9"/>
        <v>0</v>
      </c>
    </row>
    <row r="185" spans="1:11" x14ac:dyDescent="0.25">
      <c r="A185" s="13"/>
      <c r="B185" s="27"/>
      <c r="C185" s="14"/>
      <c r="D185" s="5"/>
      <c r="E185" s="6"/>
      <c r="F185" s="13"/>
      <c r="G185" s="30" t="s">
        <v>183</v>
      </c>
      <c r="H185" s="14">
        <v>10</v>
      </c>
      <c r="I185" s="5">
        <v>12000</v>
      </c>
      <c r="J185" s="43">
        <f>H185*I185</f>
        <v>120000</v>
      </c>
      <c r="K185" s="58">
        <f t="shared" si="9"/>
        <v>120000</v>
      </c>
    </row>
    <row r="186" spans="1:11" x14ac:dyDescent="0.25">
      <c r="A186" s="13"/>
      <c r="B186" s="23" t="s">
        <v>23</v>
      </c>
      <c r="C186" s="14"/>
      <c r="D186" s="5"/>
      <c r="E186" s="17">
        <f>SUM(E174:E184)</f>
        <v>2376767</v>
      </c>
      <c r="F186" s="13"/>
      <c r="G186" s="34" t="s">
        <v>23</v>
      </c>
      <c r="H186" s="14"/>
      <c r="I186" s="5"/>
      <c r="J186" s="44">
        <f>SUM(J174:J185)</f>
        <v>2080901</v>
      </c>
      <c r="K186" s="58">
        <f t="shared" si="9"/>
        <v>-295866</v>
      </c>
    </row>
    <row r="187" spans="1:11" x14ac:dyDescent="0.25">
      <c r="A187" s="13"/>
      <c r="B187" s="23"/>
      <c r="C187" s="14"/>
      <c r="D187" s="5"/>
      <c r="E187" s="17"/>
      <c r="F187" s="13"/>
      <c r="G187" s="107" t="s">
        <v>165</v>
      </c>
      <c r="H187" s="107"/>
      <c r="I187" s="107"/>
      <c r="J187" s="109"/>
      <c r="K187" s="58">
        <f t="shared" si="9"/>
        <v>0</v>
      </c>
    </row>
    <row r="188" spans="1:11" x14ac:dyDescent="0.25">
      <c r="A188" s="13"/>
      <c r="B188" s="23"/>
      <c r="C188" s="14"/>
      <c r="D188" s="5"/>
      <c r="E188" s="17"/>
      <c r="F188" s="13"/>
      <c r="G188" s="30" t="s">
        <v>167</v>
      </c>
      <c r="H188" s="14">
        <v>8</v>
      </c>
      <c r="I188" s="5">
        <v>2150</v>
      </c>
      <c r="J188" s="43">
        <f t="shared" ref="J188:J200" si="12">H188*I188</f>
        <v>17200</v>
      </c>
      <c r="K188" s="58">
        <f t="shared" si="9"/>
        <v>17200</v>
      </c>
    </row>
    <row r="189" spans="1:11" x14ac:dyDescent="0.25">
      <c r="A189" s="13"/>
      <c r="B189" s="23"/>
      <c r="C189" s="14"/>
      <c r="D189" s="5"/>
      <c r="E189" s="17"/>
      <c r="F189" s="13"/>
      <c r="G189" s="30" t="s">
        <v>168</v>
      </c>
      <c r="H189" s="14">
        <v>8</v>
      </c>
      <c r="I189" s="5">
        <v>1100</v>
      </c>
      <c r="J189" s="43">
        <f t="shared" si="12"/>
        <v>8800</v>
      </c>
      <c r="K189" s="58">
        <f t="shared" si="9"/>
        <v>8800</v>
      </c>
    </row>
    <row r="190" spans="1:11" x14ac:dyDescent="0.25">
      <c r="A190" s="13"/>
      <c r="B190" s="23"/>
      <c r="C190" s="14"/>
      <c r="D190" s="5"/>
      <c r="E190" s="17"/>
      <c r="F190" s="13"/>
      <c r="G190" s="30" t="s">
        <v>159</v>
      </c>
      <c r="H190" s="14">
        <v>20</v>
      </c>
      <c r="I190" s="5">
        <v>400</v>
      </c>
      <c r="J190" s="43">
        <f t="shared" si="12"/>
        <v>8000</v>
      </c>
      <c r="K190" s="58">
        <f t="shared" si="9"/>
        <v>8000</v>
      </c>
    </row>
    <row r="191" spans="1:11" x14ac:dyDescent="0.25">
      <c r="A191" s="13"/>
      <c r="B191" s="23"/>
      <c r="C191" s="14"/>
      <c r="D191" s="5"/>
      <c r="E191" s="17"/>
      <c r="F191" s="13"/>
      <c r="G191" s="30" t="s">
        <v>169</v>
      </c>
      <c r="H191" s="14">
        <v>10</v>
      </c>
      <c r="I191" s="5">
        <v>2100</v>
      </c>
      <c r="J191" s="43">
        <f t="shared" si="12"/>
        <v>21000</v>
      </c>
      <c r="K191" s="58">
        <f t="shared" si="9"/>
        <v>21000</v>
      </c>
    </row>
    <row r="192" spans="1:11" x14ac:dyDescent="0.25">
      <c r="A192" s="13"/>
      <c r="B192" s="23"/>
      <c r="C192" s="14"/>
      <c r="D192" s="5"/>
      <c r="E192" s="17"/>
      <c r="F192" s="13"/>
      <c r="G192" s="30" t="s">
        <v>170</v>
      </c>
      <c r="H192" s="14">
        <v>10</v>
      </c>
      <c r="I192" s="5">
        <v>2300</v>
      </c>
      <c r="J192" s="43">
        <f t="shared" si="12"/>
        <v>23000</v>
      </c>
      <c r="K192" s="58">
        <f t="shared" si="9"/>
        <v>23000</v>
      </c>
    </row>
    <row r="193" spans="1:11" x14ac:dyDescent="0.25">
      <c r="A193" s="13"/>
      <c r="B193" s="23"/>
      <c r="C193" s="14"/>
      <c r="D193" s="5"/>
      <c r="E193" s="17"/>
      <c r="F193" s="13"/>
      <c r="G193" s="30" t="s">
        <v>171</v>
      </c>
      <c r="H193" s="14">
        <v>12</v>
      </c>
      <c r="I193" s="5">
        <v>500</v>
      </c>
      <c r="J193" s="43">
        <f t="shared" si="12"/>
        <v>6000</v>
      </c>
      <c r="K193" s="58">
        <f t="shared" si="9"/>
        <v>6000</v>
      </c>
    </row>
    <row r="194" spans="1:11" x14ac:dyDescent="0.25">
      <c r="A194" s="13"/>
      <c r="B194" s="23"/>
      <c r="C194" s="14"/>
      <c r="D194" s="5"/>
      <c r="E194" s="17"/>
      <c r="F194" s="13"/>
      <c r="G194" s="30" t="s">
        <v>177</v>
      </c>
      <c r="H194" s="14">
        <v>8</v>
      </c>
      <c r="I194" s="5">
        <v>1000</v>
      </c>
      <c r="J194" s="43">
        <f>H194*I194</f>
        <v>8000</v>
      </c>
      <c r="K194" s="58">
        <f t="shared" si="9"/>
        <v>8000</v>
      </c>
    </row>
    <row r="195" spans="1:11" x14ac:dyDescent="0.25">
      <c r="A195" s="13"/>
      <c r="B195" s="23"/>
      <c r="C195" s="14"/>
      <c r="D195" s="5"/>
      <c r="E195" s="17"/>
      <c r="F195" s="13"/>
      <c r="G195" s="30" t="s">
        <v>157</v>
      </c>
      <c r="H195" s="14">
        <v>2</v>
      </c>
      <c r="I195" s="5">
        <v>600</v>
      </c>
      <c r="J195" s="43">
        <f t="shared" si="12"/>
        <v>1200</v>
      </c>
      <c r="K195" s="58">
        <f t="shared" si="9"/>
        <v>1200</v>
      </c>
    </row>
    <row r="196" spans="1:11" x14ac:dyDescent="0.25">
      <c r="A196" s="13"/>
      <c r="B196" s="23"/>
      <c r="C196" s="14"/>
      <c r="D196" s="5"/>
      <c r="E196" s="17"/>
      <c r="F196" s="13"/>
      <c r="G196" s="30" t="s">
        <v>172</v>
      </c>
      <c r="H196" s="14">
        <v>1</v>
      </c>
      <c r="I196" s="5">
        <v>1700</v>
      </c>
      <c r="J196" s="43">
        <f t="shared" si="12"/>
        <v>1700</v>
      </c>
      <c r="K196" s="58">
        <f t="shared" si="9"/>
        <v>1700</v>
      </c>
    </row>
    <row r="197" spans="1:11" x14ac:dyDescent="0.25">
      <c r="A197" s="13"/>
      <c r="B197" s="23"/>
      <c r="C197" s="14"/>
      <c r="D197" s="5"/>
      <c r="E197" s="17"/>
      <c r="F197" s="13"/>
      <c r="G197" s="30" t="s">
        <v>173</v>
      </c>
      <c r="H197" s="14">
        <v>2</v>
      </c>
      <c r="I197" s="5">
        <v>1750</v>
      </c>
      <c r="J197" s="43">
        <f t="shared" si="12"/>
        <v>3500</v>
      </c>
      <c r="K197" s="58">
        <f t="shared" si="9"/>
        <v>3500</v>
      </c>
    </row>
    <row r="198" spans="1:11" x14ac:dyDescent="0.25">
      <c r="A198" s="13"/>
      <c r="B198" s="23"/>
      <c r="C198" s="14"/>
      <c r="D198" s="5"/>
      <c r="E198" s="17"/>
      <c r="F198" s="13"/>
      <c r="G198" s="30" t="s">
        <v>175</v>
      </c>
      <c r="H198" s="14">
        <v>2</v>
      </c>
      <c r="I198" s="5">
        <v>1250</v>
      </c>
      <c r="J198" s="43">
        <f t="shared" si="12"/>
        <v>2500</v>
      </c>
      <c r="K198" s="58">
        <f t="shared" si="9"/>
        <v>2500</v>
      </c>
    </row>
    <row r="199" spans="1:11" x14ac:dyDescent="0.25">
      <c r="A199" s="13"/>
      <c r="B199" s="23"/>
      <c r="C199" s="14"/>
      <c r="D199" s="5"/>
      <c r="E199" s="17"/>
      <c r="F199" s="13"/>
      <c r="G199" s="30" t="s">
        <v>174</v>
      </c>
      <c r="H199" s="14">
        <v>2</v>
      </c>
      <c r="I199" s="5">
        <v>1000</v>
      </c>
      <c r="J199" s="43">
        <f t="shared" si="12"/>
        <v>2000</v>
      </c>
      <c r="K199" s="58">
        <f t="shared" si="9"/>
        <v>2000</v>
      </c>
    </row>
    <row r="200" spans="1:11" x14ac:dyDescent="0.25">
      <c r="A200" s="13"/>
      <c r="B200" s="23"/>
      <c r="C200" s="14"/>
      <c r="D200" s="5"/>
      <c r="E200" s="17"/>
      <c r="F200" s="13"/>
      <c r="G200" s="30" t="s">
        <v>176</v>
      </c>
      <c r="H200" s="14">
        <v>2</v>
      </c>
      <c r="I200" s="5">
        <v>400</v>
      </c>
      <c r="J200" s="43">
        <f t="shared" si="12"/>
        <v>800</v>
      </c>
      <c r="K200" s="58">
        <f t="shared" si="9"/>
        <v>800</v>
      </c>
    </row>
    <row r="201" spans="1:11" x14ac:dyDescent="0.25">
      <c r="A201" s="13"/>
      <c r="B201" s="23"/>
      <c r="C201" s="14"/>
      <c r="D201" s="5"/>
      <c r="E201" s="17"/>
      <c r="F201" s="13"/>
      <c r="G201" s="34" t="s">
        <v>166</v>
      </c>
      <c r="H201" s="14"/>
      <c r="I201" s="5"/>
      <c r="J201" s="44">
        <f>SUM(J188:J200)</f>
        <v>103700</v>
      </c>
      <c r="K201" s="58">
        <f t="shared" si="9"/>
        <v>103700</v>
      </c>
    </row>
    <row r="202" spans="1:11" x14ac:dyDescent="0.25">
      <c r="A202" s="13"/>
      <c r="B202" s="23" t="s">
        <v>78</v>
      </c>
      <c r="C202" s="15"/>
      <c r="D202" s="16"/>
      <c r="E202" s="17">
        <f>SUM(E174:E184)</f>
        <v>2376767</v>
      </c>
      <c r="F202" s="13"/>
      <c r="G202" s="34" t="s">
        <v>78</v>
      </c>
      <c r="H202" s="15"/>
      <c r="I202" s="16"/>
      <c r="J202" s="44">
        <f>J186+J201</f>
        <v>2184601</v>
      </c>
      <c r="K202" s="58">
        <f t="shared" si="9"/>
        <v>-192166</v>
      </c>
    </row>
    <row r="203" spans="1:11" ht="31.5" customHeight="1" x14ac:dyDescent="0.25">
      <c r="A203" s="18" t="s">
        <v>25</v>
      </c>
      <c r="B203" s="104" t="s">
        <v>109</v>
      </c>
      <c r="C203" s="104"/>
      <c r="D203" s="104"/>
      <c r="E203" s="105"/>
      <c r="F203" s="18" t="s">
        <v>25</v>
      </c>
      <c r="G203" s="104" t="s">
        <v>109</v>
      </c>
      <c r="H203" s="104"/>
      <c r="I203" s="104"/>
      <c r="J203" s="106"/>
      <c r="K203" s="58"/>
    </row>
    <row r="204" spans="1:11" x14ac:dyDescent="0.25">
      <c r="A204" s="13"/>
      <c r="B204" s="107" t="s">
        <v>12</v>
      </c>
      <c r="C204" s="107"/>
      <c r="D204" s="107"/>
      <c r="E204" s="108"/>
      <c r="F204" s="13"/>
      <c r="G204" s="107" t="s">
        <v>12</v>
      </c>
      <c r="H204" s="107"/>
      <c r="I204" s="107"/>
      <c r="J204" s="109"/>
      <c r="K204" s="58"/>
    </row>
    <row r="205" spans="1:11" ht="45" x14ac:dyDescent="0.25">
      <c r="A205" s="13"/>
      <c r="B205" s="19" t="s">
        <v>110</v>
      </c>
      <c r="C205" s="14">
        <v>1</v>
      </c>
      <c r="D205" s="5">
        <v>85000</v>
      </c>
      <c r="E205" s="6">
        <f>C205*D205</f>
        <v>85000</v>
      </c>
      <c r="F205" s="13"/>
      <c r="G205" s="19" t="s">
        <v>110</v>
      </c>
      <c r="H205" s="14">
        <v>1</v>
      </c>
      <c r="I205" s="5">
        <v>85000</v>
      </c>
      <c r="J205" s="43">
        <f>H205*I205</f>
        <v>85000</v>
      </c>
      <c r="K205" s="58">
        <f t="shared" si="9"/>
        <v>0</v>
      </c>
    </row>
    <row r="206" spans="1:11" ht="45" x14ac:dyDescent="0.25">
      <c r="A206" s="13"/>
      <c r="B206" s="19" t="s">
        <v>111</v>
      </c>
      <c r="C206" s="14">
        <v>1</v>
      </c>
      <c r="D206" s="5">
        <v>91000</v>
      </c>
      <c r="E206" s="6">
        <f t="shared" ref="E206:E217" si="13">C206*D206</f>
        <v>91000</v>
      </c>
      <c r="F206" s="13"/>
      <c r="G206" s="19" t="s">
        <v>111</v>
      </c>
      <c r="H206" s="14">
        <v>1</v>
      </c>
      <c r="I206" s="5">
        <v>91000</v>
      </c>
      <c r="J206" s="43">
        <f t="shared" ref="J206:J217" si="14">H206*I206</f>
        <v>91000</v>
      </c>
      <c r="K206" s="58">
        <f t="shared" si="9"/>
        <v>0</v>
      </c>
    </row>
    <row r="207" spans="1:11" ht="30" x14ac:dyDescent="0.25">
      <c r="A207" s="13"/>
      <c r="B207" s="19" t="s">
        <v>112</v>
      </c>
      <c r="C207" s="14">
        <v>1</v>
      </c>
      <c r="D207" s="5">
        <v>68000</v>
      </c>
      <c r="E207" s="6">
        <f t="shared" si="13"/>
        <v>68000</v>
      </c>
      <c r="F207" s="13"/>
      <c r="G207" s="19" t="s">
        <v>112</v>
      </c>
      <c r="H207" s="14">
        <v>1</v>
      </c>
      <c r="I207" s="5">
        <v>41000</v>
      </c>
      <c r="J207" s="43">
        <f t="shared" si="14"/>
        <v>41000</v>
      </c>
      <c r="K207" s="58">
        <f t="shared" si="9"/>
        <v>-27000</v>
      </c>
    </row>
    <row r="208" spans="1:11" ht="30" x14ac:dyDescent="0.25">
      <c r="A208" s="13"/>
      <c r="B208" s="19" t="s">
        <v>113</v>
      </c>
      <c r="C208" s="14">
        <v>1</v>
      </c>
      <c r="D208" s="5">
        <v>92000</v>
      </c>
      <c r="E208" s="6">
        <f t="shared" si="13"/>
        <v>92000</v>
      </c>
      <c r="F208" s="13"/>
      <c r="G208" s="19" t="s">
        <v>113</v>
      </c>
      <c r="H208" s="14">
        <v>1</v>
      </c>
      <c r="I208" s="5">
        <v>82000</v>
      </c>
      <c r="J208" s="43">
        <f t="shared" si="14"/>
        <v>82000</v>
      </c>
      <c r="K208" s="58">
        <f t="shared" si="9"/>
        <v>-10000</v>
      </c>
    </row>
    <row r="209" spans="1:11" ht="30" x14ac:dyDescent="0.25">
      <c r="A209" s="13"/>
      <c r="B209" s="19" t="s">
        <v>114</v>
      </c>
      <c r="C209" s="14">
        <v>2</v>
      </c>
      <c r="D209" s="5">
        <v>323000</v>
      </c>
      <c r="E209" s="6">
        <f t="shared" si="13"/>
        <v>646000</v>
      </c>
      <c r="F209" s="13"/>
      <c r="G209" s="19" t="s">
        <v>114</v>
      </c>
      <c r="H209" s="14">
        <v>2</v>
      </c>
      <c r="I209" s="5">
        <v>323000</v>
      </c>
      <c r="J209" s="43">
        <f t="shared" si="14"/>
        <v>646000</v>
      </c>
      <c r="K209" s="58">
        <f t="shared" si="9"/>
        <v>0</v>
      </c>
    </row>
    <row r="210" spans="1:11" ht="30" x14ac:dyDescent="0.25">
      <c r="A210" s="13"/>
      <c r="B210" s="19" t="s">
        <v>115</v>
      </c>
      <c r="C210" s="14">
        <v>1</v>
      </c>
      <c r="D210" s="5">
        <v>57300</v>
      </c>
      <c r="E210" s="6">
        <f t="shared" si="13"/>
        <v>57300</v>
      </c>
      <c r="F210" s="13"/>
      <c r="G210" s="19" t="s">
        <v>115</v>
      </c>
      <c r="H210" s="14">
        <v>1</v>
      </c>
      <c r="I210" s="5">
        <v>57300</v>
      </c>
      <c r="J210" s="43">
        <f t="shared" si="14"/>
        <v>57300</v>
      </c>
      <c r="K210" s="58">
        <f t="shared" si="9"/>
        <v>0</v>
      </c>
    </row>
    <row r="211" spans="1:11" x14ac:dyDescent="0.25">
      <c r="A211" s="13"/>
      <c r="B211" s="19" t="s">
        <v>116</v>
      </c>
      <c r="C211" s="14">
        <v>20</v>
      </c>
      <c r="D211" s="5">
        <v>11900</v>
      </c>
      <c r="E211" s="6">
        <f t="shared" si="13"/>
        <v>238000</v>
      </c>
      <c r="F211" s="13"/>
      <c r="G211" s="19" t="s">
        <v>116</v>
      </c>
      <c r="H211" s="14">
        <v>20</v>
      </c>
      <c r="I211" s="5">
        <v>7300</v>
      </c>
      <c r="J211" s="43">
        <f t="shared" si="14"/>
        <v>146000</v>
      </c>
      <c r="K211" s="58">
        <f t="shared" si="9"/>
        <v>-92000</v>
      </c>
    </row>
    <row r="212" spans="1:11" ht="30" x14ac:dyDescent="0.25">
      <c r="A212" s="13"/>
      <c r="B212" s="19" t="s">
        <v>117</v>
      </c>
      <c r="C212" s="14">
        <v>1</v>
      </c>
      <c r="D212" s="5">
        <v>55000</v>
      </c>
      <c r="E212" s="6">
        <f t="shared" si="13"/>
        <v>55000</v>
      </c>
      <c r="F212" s="13"/>
      <c r="G212" s="19" t="s">
        <v>117</v>
      </c>
      <c r="H212" s="14">
        <v>1</v>
      </c>
      <c r="I212" s="5">
        <v>55000</v>
      </c>
      <c r="J212" s="43">
        <f t="shared" si="14"/>
        <v>55000</v>
      </c>
      <c r="K212" s="58">
        <f t="shared" si="9"/>
        <v>0</v>
      </c>
    </row>
    <row r="213" spans="1:11" ht="30" x14ac:dyDescent="0.25">
      <c r="A213" s="13"/>
      <c r="B213" s="19" t="s">
        <v>118</v>
      </c>
      <c r="C213" s="14">
        <v>3</v>
      </c>
      <c r="D213" s="5">
        <v>28700</v>
      </c>
      <c r="E213" s="6">
        <f t="shared" si="13"/>
        <v>86100</v>
      </c>
      <c r="F213" s="13"/>
      <c r="G213" s="19" t="s">
        <v>118</v>
      </c>
      <c r="H213" s="14">
        <v>3</v>
      </c>
      <c r="I213" s="5">
        <v>24000</v>
      </c>
      <c r="J213" s="43">
        <f t="shared" si="14"/>
        <v>72000</v>
      </c>
      <c r="K213" s="58">
        <f t="shared" si="9"/>
        <v>-14100</v>
      </c>
    </row>
    <row r="214" spans="1:11" x14ac:dyDescent="0.25">
      <c r="A214" s="13"/>
      <c r="B214" s="19" t="s">
        <v>119</v>
      </c>
      <c r="C214" s="14">
        <v>1</v>
      </c>
      <c r="D214" s="5">
        <v>90000</v>
      </c>
      <c r="E214" s="6">
        <f t="shared" si="13"/>
        <v>90000</v>
      </c>
      <c r="F214" s="13"/>
      <c r="G214" s="19" t="s">
        <v>119</v>
      </c>
      <c r="H214" s="14">
        <v>1</v>
      </c>
      <c r="I214" s="5">
        <v>90000</v>
      </c>
      <c r="J214" s="43">
        <f t="shared" si="14"/>
        <v>90000</v>
      </c>
      <c r="K214" s="58">
        <f t="shared" si="9"/>
        <v>0</v>
      </c>
    </row>
    <row r="215" spans="1:11" x14ac:dyDescent="0.25">
      <c r="A215" s="13"/>
      <c r="B215" s="19" t="s">
        <v>120</v>
      </c>
      <c r="C215" s="14">
        <v>4</v>
      </c>
      <c r="D215" s="5">
        <v>105000</v>
      </c>
      <c r="E215" s="6">
        <f t="shared" si="13"/>
        <v>420000</v>
      </c>
      <c r="F215" s="13"/>
      <c r="G215" s="19" t="s">
        <v>120</v>
      </c>
      <c r="H215" s="14">
        <v>4</v>
      </c>
      <c r="I215" s="5">
        <v>83000</v>
      </c>
      <c r="J215" s="43">
        <f t="shared" si="14"/>
        <v>332000</v>
      </c>
      <c r="K215" s="58">
        <f t="shared" si="9"/>
        <v>-88000</v>
      </c>
    </row>
    <row r="216" spans="1:11" x14ac:dyDescent="0.25">
      <c r="A216" s="13"/>
      <c r="B216" s="19" t="s">
        <v>121</v>
      </c>
      <c r="C216" s="14">
        <v>1</v>
      </c>
      <c r="D216" s="5">
        <v>130000</v>
      </c>
      <c r="E216" s="6">
        <f t="shared" si="13"/>
        <v>130000</v>
      </c>
      <c r="F216" s="13"/>
      <c r="G216" s="19" t="s">
        <v>121</v>
      </c>
      <c r="H216" s="14">
        <v>1</v>
      </c>
      <c r="I216" s="5">
        <v>120000</v>
      </c>
      <c r="J216" s="43">
        <f t="shared" si="14"/>
        <v>120000</v>
      </c>
      <c r="K216" s="58">
        <f t="shared" si="9"/>
        <v>-10000</v>
      </c>
    </row>
    <row r="217" spans="1:11" ht="30" x14ac:dyDescent="0.25">
      <c r="A217" s="13"/>
      <c r="B217" s="19" t="s">
        <v>122</v>
      </c>
      <c r="C217" s="14">
        <v>1</v>
      </c>
      <c r="D217" s="5">
        <v>65800</v>
      </c>
      <c r="E217" s="6">
        <f t="shared" si="13"/>
        <v>65800</v>
      </c>
      <c r="F217" s="13"/>
      <c r="G217" s="19" t="s">
        <v>122</v>
      </c>
      <c r="H217" s="14">
        <v>1</v>
      </c>
      <c r="I217" s="5">
        <v>61000</v>
      </c>
      <c r="J217" s="43">
        <f t="shared" si="14"/>
        <v>61000</v>
      </c>
      <c r="K217" s="58">
        <f t="shared" si="9"/>
        <v>-4800</v>
      </c>
    </row>
    <row r="218" spans="1:11" x14ac:dyDescent="0.25">
      <c r="A218" s="13"/>
      <c r="B218" s="23" t="s">
        <v>23</v>
      </c>
      <c r="C218" s="14"/>
      <c r="D218" s="5"/>
      <c r="E218" s="17">
        <f>SUM(E205:E217)</f>
        <v>2124200</v>
      </c>
      <c r="F218" s="13"/>
      <c r="G218" s="34" t="s">
        <v>23</v>
      </c>
      <c r="H218" s="14"/>
      <c r="I218" s="5"/>
      <c r="J218" s="44">
        <f>SUM(J205:J217)</f>
        <v>1878300</v>
      </c>
      <c r="K218" s="71">
        <f t="shared" si="9"/>
        <v>-245900</v>
      </c>
    </row>
    <row r="219" spans="1:11" x14ac:dyDescent="0.25">
      <c r="A219" s="13"/>
      <c r="B219" s="23" t="s">
        <v>123</v>
      </c>
      <c r="C219" s="15"/>
      <c r="D219" s="16"/>
      <c r="E219" s="17">
        <f>E218</f>
        <v>2124200</v>
      </c>
      <c r="F219" s="13"/>
      <c r="G219" s="34" t="s">
        <v>123</v>
      </c>
      <c r="H219" s="15"/>
      <c r="I219" s="16"/>
      <c r="J219" s="44">
        <f>J218</f>
        <v>1878300</v>
      </c>
      <c r="K219" s="71">
        <f t="shared" si="9"/>
        <v>-245900</v>
      </c>
    </row>
    <row r="220" spans="1:11" ht="30.75" customHeight="1" x14ac:dyDescent="0.25">
      <c r="A220" s="18" t="s">
        <v>26</v>
      </c>
      <c r="B220" s="104" t="s">
        <v>134</v>
      </c>
      <c r="C220" s="104"/>
      <c r="D220" s="104"/>
      <c r="E220" s="105"/>
      <c r="F220" s="18" t="s">
        <v>26</v>
      </c>
      <c r="G220" s="104" t="s">
        <v>134</v>
      </c>
      <c r="H220" s="104"/>
      <c r="I220" s="104"/>
      <c r="J220" s="106"/>
      <c r="K220" s="58"/>
    </row>
    <row r="221" spans="1:11" x14ac:dyDescent="0.25">
      <c r="A221" s="13"/>
      <c r="B221" s="107" t="s">
        <v>12</v>
      </c>
      <c r="C221" s="107"/>
      <c r="D221" s="107"/>
      <c r="E221" s="108"/>
      <c r="F221" s="13"/>
      <c r="G221" s="107" t="s">
        <v>12</v>
      </c>
      <c r="H221" s="107"/>
      <c r="I221" s="107"/>
      <c r="J221" s="109"/>
      <c r="K221" s="58"/>
    </row>
    <row r="222" spans="1:11" x14ac:dyDescent="0.25">
      <c r="A222" s="13"/>
      <c r="B222" s="27" t="s">
        <v>135</v>
      </c>
      <c r="C222" s="14">
        <v>4</v>
      </c>
      <c r="D222" s="5">
        <v>4573</v>
      </c>
      <c r="E222" s="6">
        <f t="shared" ref="E222:E225" si="15">C222*D222</f>
        <v>18292</v>
      </c>
      <c r="F222" s="13"/>
      <c r="G222" s="30" t="s">
        <v>135</v>
      </c>
      <c r="H222" s="14">
        <v>4</v>
      </c>
      <c r="I222" s="5">
        <v>4573</v>
      </c>
      <c r="J222" s="43">
        <f t="shared" ref="J222:J225" si="16">H222*I222</f>
        <v>18292</v>
      </c>
      <c r="K222" s="58">
        <f t="shared" si="9"/>
        <v>0</v>
      </c>
    </row>
    <row r="223" spans="1:11" x14ac:dyDescent="0.25">
      <c r="A223" s="13"/>
      <c r="B223" s="27" t="s">
        <v>124</v>
      </c>
      <c r="C223" s="14">
        <v>1</v>
      </c>
      <c r="D223" s="5">
        <v>4555</v>
      </c>
      <c r="E223" s="6">
        <f t="shared" si="15"/>
        <v>4555</v>
      </c>
      <c r="F223" s="13"/>
      <c r="G223" s="30" t="s">
        <v>124</v>
      </c>
      <c r="H223" s="14">
        <v>1</v>
      </c>
      <c r="I223" s="5">
        <v>4550</v>
      </c>
      <c r="J223" s="43">
        <f t="shared" si="16"/>
        <v>4550</v>
      </c>
      <c r="K223" s="58">
        <f t="shared" si="9"/>
        <v>-5</v>
      </c>
    </row>
    <row r="224" spans="1:11" x14ac:dyDescent="0.25">
      <c r="A224" s="13"/>
      <c r="B224" s="27" t="s">
        <v>71</v>
      </c>
      <c r="C224" s="14">
        <v>1</v>
      </c>
      <c r="D224" s="5">
        <v>9850</v>
      </c>
      <c r="E224" s="6">
        <f t="shared" si="15"/>
        <v>9850</v>
      </c>
      <c r="F224" s="13"/>
      <c r="G224" s="30" t="s">
        <v>71</v>
      </c>
      <c r="H224" s="14">
        <v>1</v>
      </c>
      <c r="I224" s="5">
        <v>9840</v>
      </c>
      <c r="J224" s="43">
        <f t="shared" si="16"/>
        <v>9840</v>
      </c>
      <c r="K224" s="58">
        <f t="shared" si="9"/>
        <v>-10</v>
      </c>
    </row>
    <row r="225" spans="1:11" x14ac:dyDescent="0.25">
      <c r="A225" s="13"/>
      <c r="B225" s="27" t="s">
        <v>58</v>
      </c>
      <c r="C225" s="14">
        <v>2</v>
      </c>
      <c r="D225" s="5">
        <v>14700</v>
      </c>
      <c r="E225" s="6">
        <f t="shared" si="15"/>
        <v>29400</v>
      </c>
      <c r="F225" s="13"/>
      <c r="G225" s="30" t="s">
        <v>58</v>
      </c>
      <c r="H225" s="14">
        <v>2</v>
      </c>
      <c r="I225" s="5">
        <v>14700</v>
      </c>
      <c r="J225" s="43">
        <f t="shared" si="16"/>
        <v>29400</v>
      </c>
      <c r="K225" s="58">
        <f t="shared" si="9"/>
        <v>0</v>
      </c>
    </row>
    <row r="226" spans="1:11" x14ac:dyDescent="0.25">
      <c r="A226" s="13"/>
      <c r="B226" s="23" t="s">
        <v>23</v>
      </c>
      <c r="C226" s="14"/>
      <c r="D226" s="5"/>
      <c r="E226" s="17">
        <f>SUM(E222:E225)</f>
        <v>62097</v>
      </c>
      <c r="F226" s="13"/>
      <c r="G226" s="34" t="s">
        <v>23</v>
      </c>
      <c r="H226" s="14"/>
      <c r="I226" s="5"/>
      <c r="J226" s="44">
        <f>SUM(J222:J225)</f>
        <v>62082</v>
      </c>
      <c r="K226" s="58">
        <f t="shared" si="9"/>
        <v>-15</v>
      </c>
    </row>
    <row r="227" spans="1:11" x14ac:dyDescent="0.25">
      <c r="A227" s="13"/>
      <c r="B227" s="23" t="s">
        <v>125</v>
      </c>
      <c r="C227" s="15"/>
      <c r="D227" s="16"/>
      <c r="E227" s="17">
        <f>SUM(E222:E225)</f>
        <v>62097</v>
      </c>
      <c r="F227" s="13"/>
      <c r="G227" s="34" t="s">
        <v>125</v>
      </c>
      <c r="H227" s="15"/>
      <c r="I227" s="16"/>
      <c r="J227" s="44">
        <f>J226</f>
        <v>62082</v>
      </c>
      <c r="K227" s="58">
        <f t="shared" si="9"/>
        <v>-15</v>
      </c>
    </row>
    <row r="228" spans="1:11" ht="43.5" customHeight="1" x14ac:dyDescent="0.25">
      <c r="A228" s="18" t="s">
        <v>31</v>
      </c>
      <c r="B228" s="104" t="s">
        <v>133</v>
      </c>
      <c r="C228" s="104"/>
      <c r="D228" s="104"/>
      <c r="E228" s="105"/>
      <c r="F228" s="18" t="s">
        <v>31</v>
      </c>
      <c r="G228" s="104" t="s">
        <v>133</v>
      </c>
      <c r="H228" s="104"/>
      <c r="I228" s="104"/>
      <c r="J228" s="106"/>
      <c r="K228" s="58"/>
    </row>
    <row r="229" spans="1:11" x14ac:dyDescent="0.25">
      <c r="A229" s="13"/>
      <c r="B229" s="107" t="s">
        <v>12</v>
      </c>
      <c r="C229" s="107"/>
      <c r="D229" s="107"/>
      <c r="E229" s="108"/>
      <c r="F229" s="13"/>
      <c r="G229" s="107" t="s">
        <v>12</v>
      </c>
      <c r="H229" s="107"/>
      <c r="I229" s="107"/>
      <c r="J229" s="109"/>
      <c r="K229" s="58"/>
    </row>
    <row r="230" spans="1:11" x14ac:dyDescent="0.25">
      <c r="A230" s="13"/>
      <c r="B230" s="27" t="s">
        <v>35</v>
      </c>
      <c r="C230" s="14">
        <v>1</v>
      </c>
      <c r="D230" s="5">
        <v>36964</v>
      </c>
      <c r="E230" s="6">
        <v>36964</v>
      </c>
      <c r="F230" s="13"/>
      <c r="G230" s="30" t="s">
        <v>35</v>
      </c>
      <c r="H230" s="14">
        <v>1</v>
      </c>
      <c r="I230" s="5">
        <v>29500</v>
      </c>
      <c r="J230" s="43">
        <f>H230*I230</f>
        <v>29500</v>
      </c>
      <c r="K230" s="58">
        <f t="shared" si="9"/>
        <v>-7464</v>
      </c>
    </row>
    <row r="231" spans="1:11" x14ac:dyDescent="0.25">
      <c r="A231" s="13"/>
      <c r="B231" s="27" t="s">
        <v>36</v>
      </c>
      <c r="C231" s="14">
        <v>4</v>
      </c>
      <c r="D231" s="5">
        <v>85000</v>
      </c>
      <c r="E231" s="6">
        <f>C231*D231</f>
        <v>340000</v>
      </c>
      <c r="F231" s="13"/>
      <c r="G231" s="30" t="s">
        <v>36</v>
      </c>
      <c r="H231" s="14">
        <v>4</v>
      </c>
      <c r="I231" s="5">
        <v>85000</v>
      </c>
      <c r="J231" s="43">
        <f>H231*I231</f>
        <v>340000</v>
      </c>
      <c r="K231" s="58">
        <f t="shared" si="9"/>
        <v>0</v>
      </c>
    </row>
    <row r="232" spans="1:11" x14ac:dyDescent="0.25">
      <c r="A232" s="13"/>
      <c r="B232" s="27" t="s">
        <v>37</v>
      </c>
      <c r="C232" s="14">
        <v>1</v>
      </c>
      <c r="D232" s="5">
        <v>7508</v>
      </c>
      <c r="E232" s="6">
        <v>7508</v>
      </c>
      <c r="F232" s="13"/>
      <c r="G232" s="30" t="s">
        <v>37</v>
      </c>
      <c r="H232" s="14">
        <v>1</v>
      </c>
      <c r="I232" s="5">
        <v>7500</v>
      </c>
      <c r="J232" s="43">
        <f>H232*I232</f>
        <v>7500</v>
      </c>
      <c r="K232" s="58">
        <f t="shared" si="9"/>
        <v>-8</v>
      </c>
    </row>
    <row r="233" spans="1:11" x14ac:dyDescent="0.25">
      <c r="A233" s="13"/>
      <c r="B233" s="27" t="s">
        <v>38</v>
      </c>
      <c r="C233" s="14">
        <v>4</v>
      </c>
      <c r="D233" s="5">
        <v>180329</v>
      </c>
      <c r="E233" s="6">
        <v>721316</v>
      </c>
      <c r="F233" s="13"/>
      <c r="G233" s="30" t="s">
        <v>38</v>
      </c>
      <c r="H233" s="14">
        <v>4</v>
      </c>
      <c r="I233" s="5">
        <v>175000</v>
      </c>
      <c r="J233" s="43">
        <f>H233*I233</f>
        <v>700000</v>
      </c>
      <c r="K233" s="58">
        <f t="shared" si="9"/>
        <v>-21316</v>
      </c>
    </row>
    <row r="234" spans="1:11" ht="30" x14ac:dyDescent="0.25">
      <c r="A234" s="13"/>
      <c r="B234" s="27" t="s">
        <v>39</v>
      </c>
      <c r="C234" s="14" t="s">
        <v>69</v>
      </c>
      <c r="D234" s="5">
        <v>3470858</v>
      </c>
      <c r="E234" s="6">
        <v>3470858</v>
      </c>
      <c r="F234" s="13"/>
      <c r="G234" s="30" t="s">
        <v>39</v>
      </c>
      <c r="H234" s="14" t="s">
        <v>69</v>
      </c>
      <c r="I234" s="5">
        <v>2950000</v>
      </c>
      <c r="J234" s="43">
        <v>2950000</v>
      </c>
      <c r="K234" s="58">
        <f t="shared" si="9"/>
        <v>-520858</v>
      </c>
    </row>
    <row r="235" spans="1:11" x14ac:dyDescent="0.25">
      <c r="A235" s="13"/>
      <c r="B235" s="23" t="s">
        <v>23</v>
      </c>
      <c r="C235" s="14"/>
      <c r="D235" s="5"/>
      <c r="E235" s="17">
        <f>SUM(E230:E234)</f>
        <v>4576646</v>
      </c>
      <c r="F235" s="13"/>
      <c r="G235" s="34" t="s">
        <v>23</v>
      </c>
      <c r="H235" s="14"/>
      <c r="I235" s="5"/>
      <c r="J235" s="44">
        <f>SUM(J230:J234)</f>
        <v>4027000</v>
      </c>
      <c r="K235" s="58">
        <f t="shared" si="9"/>
        <v>-549646</v>
      </c>
    </row>
    <row r="236" spans="1:11" x14ac:dyDescent="0.25">
      <c r="A236" s="13"/>
      <c r="B236" s="23" t="s">
        <v>75</v>
      </c>
      <c r="C236" s="15"/>
      <c r="D236" s="16"/>
      <c r="E236" s="17">
        <f>SUM(E230:E234)</f>
        <v>4576646</v>
      </c>
      <c r="F236" s="13"/>
      <c r="G236" s="34" t="s">
        <v>75</v>
      </c>
      <c r="H236" s="15"/>
      <c r="I236" s="16"/>
      <c r="J236" s="44">
        <f>J235</f>
        <v>4027000</v>
      </c>
      <c r="K236" s="58">
        <f t="shared" si="9"/>
        <v>-549646</v>
      </c>
    </row>
    <row r="237" spans="1:11" ht="30" x14ac:dyDescent="0.25">
      <c r="A237" s="13"/>
      <c r="B237" s="92"/>
      <c r="C237" s="15"/>
      <c r="D237" s="16"/>
      <c r="E237" s="17"/>
      <c r="F237" s="13"/>
      <c r="G237" s="94" t="s">
        <v>351</v>
      </c>
      <c r="H237" s="15"/>
      <c r="I237" s="16"/>
      <c r="J237" s="44"/>
      <c r="K237" s="58"/>
    </row>
    <row r="238" spans="1:11" ht="39" customHeight="1" x14ac:dyDescent="0.25">
      <c r="A238" s="18" t="s">
        <v>32</v>
      </c>
      <c r="B238" s="104" t="s">
        <v>42</v>
      </c>
      <c r="C238" s="104"/>
      <c r="D238" s="104"/>
      <c r="E238" s="105"/>
      <c r="F238" s="18" t="s">
        <v>32</v>
      </c>
      <c r="G238" s="104" t="s">
        <v>42</v>
      </c>
      <c r="H238" s="104"/>
      <c r="I238" s="104"/>
      <c r="J238" s="106"/>
      <c r="K238" s="58"/>
    </row>
    <row r="239" spans="1:11" x14ac:dyDescent="0.25">
      <c r="A239" s="13"/>
      <c r="B239" s="107" t="s">
        <v>12</v>
      </c>
      <c r="C239" s="107"/>
      <c r="D239" s="107"/>
      <c r="E239" s="108"/>
      <c r="F239" s="13"/>
      <c r="G239" s="107" t="s">
        <v>12</v>
      </c>
      <c r="H239" s="107"/>
      <c r="I239" s="107"/>
      <c r="J239" s="109"/>
      <c r="K239" s="58"/>
    </row>
    <row r="240" spans="1:11" ht="30" x14ac:dyDescent="0.25">
      <c r="A240" s="13"/>
      <c r="B240" s="27" t="s">
        <v>70</v>
      </c>
      <c r="C240" s="14">
        <v>1</v>
      </c>
      <c r="D240" s="5">
        <v>1037970</v>
      </c>
      <c r="E240" s="6">
        <f>C240*D240</f>
        <v>1037970</v>
      </c>
      <c r="F240" s="13"/>
      <c r="G240" s="30" t="s">
        <v>70</v>
      </c>
      <c r="H240" s="14">
        <v>1</v>
      </c>
      <c r="I240" s="5">
        <v>994000</v>
      </c>
      <c r="J240" s="43">
        <f>H240*I240</f>
        <v>994000</v>
      </c>
      <c r="K240" s="58">
        <f t="shared" ref="K240:K301" si="17">J240-E240</f>
        <v>-43970</v>
      </c>
    </row>
    <row r="241" spans="1:11" x14ac:dyDescent="0.25">
      <c r="A241" s="13"/>
      <c r="B241" s="23" t="s">
        <v>23</v>
      </c>
      <c r="C241" s="14"/>
      <c r="D241" s="5"/>
      <c r="E241" s="17">
        <f>E240</f>
        <v>1037970</v>
      </c>
      <c r="F241" s="13"/>
      <c r="G241" s="34" t="s">
        <v>23</v>
      </c>
      <c r="H241" s="14"/>
      <c r="I241" s="5"/>
      <c r="J241" s="44">
        <f>J240</f>
        <v>994000</v>
      </c>
      <c r="K241" s="58">
        <f t="shared" si="17"/>
        <v>-43970</v>
      </c>
    </row>
    <row r="242" spans="1:11" x14ac:dyDescent="0.25">
      <c r="A242" s="13"/>
      <c r="B242" s="23" t="s">
        <v>126</v>
      </c>
      <c r="C242" s="15"/>
      <c r="D242" s="16"/>
      <c r="E242" s="17">
        <f>SUM(E240)</f>
        <v>1037970</v>
      </c>
      <c r="F242" s="13"/>
      <c r="G242" s="34" t="s">
        <v>126</v>
      </c>
      <c r="H242" s="15"/>
      <c r="I242" s="16"/>
      <c r="J242" s="44">
        <f>J241</f>
        <v>994000</v>
      </c>
      <c r="K242" s="58">
        <f t="shared" si="17"/>
        <v>-43970</v>
      </c>
    </row>
    <row r="243" spans="1:11" x14ac:dyDescent="0.25">
      <c r="A243" s="18" t="s">
        <v>34</v>
      </c>
      <c r="B243" s="104" t="s">
        <v>44</v>
      </c>
      <c r="C243" s="104"/>
      <c r="D243" s="104"/>
      <c r="E243" s="105"/>
      <c r="F243" s="18" t="s">
        <v>34</v>
      </c>
      <c r="G243" s="104" t="s">
        <v>44</v>
      </c>
      <c r="H243" s="104"/>
      <c r="I243" s="104"/>
      <c r="J243" s="106"/>
      <c r="K243" s="58"/>
    </row>
    <row r="244" spans="1:11" x14ac:dyDescent="0.25">
      <c r="A244" s="13"/>
      <c r="B244" s="107" t="s">
        <v>12</v>
      </c>
      <c r="C244" s="107"/>
      <c r="D244" s="107"/>
      <c r="E244" s="108"/>
      <c r="F244" s="13"/>
      <c r="G244" s="107" t="s">
        <v>12</v>
      </c>
      <c r="H244" s="107"/>
      <c r="I244" s="107"/>
      <c r="J244" s="109"/>
      <c r="K244" s="58"/>
    </row>
    <row r="245" spans="1:11" x14ac:dyDescent="0.25">
      <c r="A245" s="13"/>
      <c r="B245" s="27" t="s">
        <v>45</v>
      </c>
      <c r="C245" s="14">
        <v>7</v>
      </c>
      <c r="D245" s="5">
        <v>44000</v>
      </c>
      <c r="E245" s="6">
        <v>308000</v>
      </c>
      <c r="F245" s="13"/>
      <c r="G245" s="30" t="s">
        <v>45</v>
      </c>
      <c r="H245" s="14">
        <v>7</v>
      </c>
      <c r="I245" s="5">
        <v>40900</v>
      </c>
      <c r="J245" s="43">
        <f>H245*I245</f>
        <v>286300</v>
      </c>
      <c r="K245" s="58">
        <f t="shared" si="17"/>
        <v>-21700</v>
      </c>
    </row>
    <row r="246" spans="1:11" x14ac:dyDescent="0.25">
      <c r="A246" s="13"/>
      <c r="B246" s="27" t="s">
        <v>47</v>
      </c>
      <c r="C246" s="14">
        <v>1</v>
      </c>
      <c r="D246" s="5">
        <v>30864</v>
      </c>
      <c r="E246" s="6">
        <f>C246*D246</f>
        <v>30864</v>
      </c>
      <c r="F246" s="13"/>
      <c r="G246" s="30" t="s">
        <v>47</v>
      </c>
      <c r="H246" s="14">
        <v>1</v>
      </c>
      <c r="I246" s="5">
        <v>4650</v>
      </c>
      <c r="J246" s="43">
        <f t="shared" ref="J246:J253" si="18">H246*I246</f>
        <v>4650</v>
      </c>
      <c r="K246" s="58">
        <f t="shared" si="17"/>
        <v>-26214</v>
      </c>
    </row>
    <row r="247" spans="1:11" x14ac:dyDescent="0.25">
      <c r="A247" s="13"/>
      <c r="B247" s="27" t="s">
        <v>48</v>
      </c>
      <c r="C247" s="14">
        <v>1</v>
      </c>
      <c r="D247" s="5">
        <v>630000</v>
      </c>
      <c r="E247" s="6">
        <v>630000</v>
      </c>
      <c r="F247" s="13"/>
      <c r="G247" s="30" t="s">
        <v>48</v>
      </c>
      <c r="H247" s="14">
        <v>1</v>
      </c>
      <c r="I247" s="5">
        <v>529000</v>
      </c>
      <c r="J247" s="43">
        <f t="shared" si="18"/>
        <v>529000</v>
      </c>
      <c r="K247" s="58">
        <f t="shared" si="17"/>
        <v>-101000</v>
      </c>
    </row>
    <row r="248" spans="1:11" x14ac:dyDescent="0.25">
      <c r="A248" s="13"/>
      <c r="B248" s="27" t="s">
        <v>46</v>
      </c>
      <c r="C248" s="14">
        <v>10</v>
      </c>
      <c r="D248" s="5">
        <v>49000</v>
      </c>
      <c r="E248" s="6">
        <v>490000</v>
      </c>
      <c r="F248" s="13"/>
      <c r="G248" s="30" t="s">
        <v>46</v>
      </c>
      <c r="H248" s="14">
        <v>10</v>
      </c>
      <c r="I248" s="5">
        <v>15900</v>
      </c>
      <c r="J248" s="43">
        <f t="shared" si="18"/>
        <v>159000</v>
      </c>
      <c r="K248" s="58">
        <f t="shared" si="17"/>
        <v>-331000</v>
      </c>
    </row>
    <row r="249" spans="1:11" x14ac:dyDescent="0.25">
      <c r="A249" s="13"/>
      <c r="B249" s="27" t="s">
        <v>49</v>
      </c>
      <c r="C249" s="14">
        <v>8</v>
      </c>
      <c r="D249" s="5">
        <v>9200</v>
      </c>
      <c r="E249" s="6">
        <v>73600</v>
      </c>
      <c r="F249" s="13"/>
      <c r="G249" s="30" t="s">
        <v>49</v>
      </c>
      <c r="H249" s="14">
        <v>8</v>
      </c>
      <c r="I249" s="5">
        <v>3300</v>
      </c>
      <c r="J249" s="43">
        <f t="shared" si="18"/>
        <v>26400</v>
      </c>
      <c r="K249" s="58">
        <f t="shared" si="17"/>
        <v>-47200</v>
      </c>
    </row>
    <row r="250" spans="1:11" x14ac:dyDescent="0.25">
      <c r="A250" s="13"/>
      <c r="B250" s="27" t="s">
        <v>50</v>
      </c>
      <c r="C250" s="14">
        <v>4</v>
      </c>
      <c r="D250" s="5">
        <v>13000</v>
      </c>
      <c r="E250" s="6">
        <v>52000</v>
      </c>
      <c r="F250" s="13"/>
      <c r="G250" s="30" t="s">
        <v>50</v>
      </c>
      <c r="H250" s="14">
        <v>4</v>
      </c>
      <c r="I250" s="5">
        <v>12700</v>
      </c>
      <c r="J250" s="43">
        <f t="shared" si="18"/>
        <v>50800</v>
      </c>
      <c r="K250" s="58">
        <f t="shared" si="17"/>
        <v>-1200</v>
      </c>
    </row>
    <row r="251" spans="1:11" x14ac:dyDescent="0.25">
      <c r="A251" s="13"/>
      <c r="B251" s="27" t="s">
        <v>51</v>
      </c>
      <c r="C251" s="14">
        <v>2</v>
      </c>
      <c r="D251" s="5">
        <v>110500</v>
      </c>
      <c r="E251" s="6">
        <v>221000</v>
      </c>
      <c r="F251" s="13"/>
      <c r="G251" s="30" t="s">
        <v>51</v>
      </c>
      <c r="H251" s="14">
        <v>2</v>
      </c>
      <c r="I251" s="5">
        <v>107000</v>
      </c>
      <c r="J251" s="43">
        <f t="shared" si="18"/>
        <v>214000</v>
      </c>
      <c r="K251" s="58">
        <f t="shared" si="17"/>
        <v>-7000</v>
      </c>
    </row>
    <row r="252" spans="1:11" x14ac:dyDescent="0.25">
      <c r="A252" s="13"/>
      <c r="B252" s="27" t="s">
        <v>52</v>
      </c>
      <c r="C252" s="14">
        <v>3</v>
      </c>
      <c r="D252" s="5">
        <v>163000</v>
      </c>
      <c r="E252" s="6">
        <f>C252*D252</f>
        <v>489000</v>
      </c>
      <c r="F252" s="13"/>
      <c r="G252" s="30" t="s">
        <v>52</v>
      </c>
      <c r="H252" s="14">
        <v>3</v>
      </c>
      <c r="I252" s="5">
        <v>163000</v>
      </c>
      <c r="J252" s="43">
        <f t="shared" si="18"/>
        <v>489000</v>
      </c>
      <c r="K252" s="58">
        <f t="shared" si="17"/>
        <v>0</v>
      </c>
    </row>
    <row r="253" spans="1:11" x14ac:dyDescent="0.25">
      <c r="A253" s="13"/>
      <c r="B253" s="27" t="s">
        <v>53</v>
      </c>
      <c r="C253" s="14">
        <v>6</v>
      </c>
      <c r="D253" s="5">
        <v>6175</v>
      </c>
      <c r="E253" s="6">
        <v>37050</v>
      </c>
      <c r="F253" s="13"/>
      <c r="G253" s="30" t="s">
        <v>53</v>
      </c>
      <c r="H253" s="14">
        <v>6</v>
      </c>
      <c r="I253" s="5">
        <v>6170</v>
      </c>
      <c r="J253" s="43">
        <f t="shared" si="18"/>
        <v>37020</v>
      </c>
      <c r="K253" s="58">
        <f t="shared" si="17"/>
        <v>-30</v>
      </c>
    </row>
    <row r="254" spans="1:11" x14ac:dyDescent="0.25">
      <c r="A254" s="13"/>
      <c r="B254" s="23" t="s">
        <v>23</v>
      </c>
      <c r="C254" s="15"/>
      <c r="D254" s="16"/>
      <c r="E254" s="17">
        <f>SUM(E245:E253)</f>
        <v>2331514</v>
      </c>
      <c r="F254" s="13"/>
      <c r="G254" s="34" t="s">
        <v>23</v>
      </c>
      <c r="H254" s="15"/>
      <c r="I254" s="16"/>
      <c r="J254" s="44">
        <f>SUM(J245:J253)</f>
        <v>1796170</v>
      </c>
      <c r="K254" s="71">
        <f t="shared" si="17"/>
        <v>-535344</v>
      </c>
    </row>
    <row r="255" spans="1:11" x14ac:dyDescent="0.25">
      <c r="A255" s="13"/>
      <c r="B255" s="23" t="s">
        <v>127</v>
      </c>
      <c r="C255" s="15"/>
      <c r="D255" s="16"/>
      <c r="E255" s="17">
        <f>E254</f>
        <v>2331514</v>
      </c>
      <c r="F255" s="13"/>
      <c r="G255" s="34" t="s">
        <v>127</v>
      </c>
      <c r="H255" s="15"/>
      <c r="I255" s="16"/>
      <c r="J255" s="44">
        <f>J254</f>
        <v>1796170</v>
      </c>
      <c r="K255" s="71">
        <f t="shared" si="17"/>
        <v>-535344</v>
      </c>
    </row>
    <row r="256" spans="1:11" x14ac:dyDescent="0.25">
      <c r="A256" s="18" t="s">
        <v>40</v>
      </c>
      <c r="B256" s="104" t="s">
        <v>81</v>
      </c>
      <c r="C256" s="104"/>
      <c r="D256" s="104"/>
      <c r="E256" s="105"/>
      <c r="F256" s="18" t="s">
        <v>40</v>
      </c>
      <c r="G256" s="104" t="s">
        <v>81</v>
      </c>
      <c r="H256" s="104"/>
      <c r="I256" s="104"/>
      <c r="J256" s="106"/>
      <c r="K256" s="58"/>
    </row>
    <row r="257" spans="1:11" x14ac:dyDescent="0.25">
      <c r="A257" s="13"/>
      <c r="B257" s="107" t="s">
        <v>12</v>
      </c>
      <c r="C257" s="107"/>
      <c r="D257" s="107"/>
      <c r="E257" s="108"/>
      <c r="F257" s="13"/>
      <c r="G257" s="107" t="s">
        <v>12</v>
      </c>
      <c r="H257" s="107"/>
      <c r="I257" s="107"/>
      <c r="J257" s="109"/>
      <c r="K257" s="58"/>
    </row>
    <row r="258" spans="1:11" x14ac:dyDescent="0.25">
      <c r="A258" s="13"/>
      <c r="B258" s="27" t="s">
        <v>55</v>
      </c>
      <c r="C258" s="14">
        <v>1</v>
      </c>
      <c r="D258" s="5">
        <v>135300</v>
      </c>
      <c r="E258" s="6">
        <v>135300</v>
      </c>
      <c r="F258" s="13"/>
      <c r="G258" s="30" t="s">
        <v>55</v>
      </c>
      <c r="H258" s="14">
        <v>1</v>
      </c>
      <c r="I258" s="5">
        <v>129700</v>
      </c>
      <c r="J258" s="43">
        <f>H258*I258</f>
        <v>129700</v>
      </c>
      <c r="K258" s="58">
        <f t="shared" si="17"/>
        <v>-5600</v>
      </c>
    </row>
    <row r="259" spans="1:11" x14ac:dyDescent="0.25">
      <c r="A259" s="13"/>
      <c r="B259" s="27" t="s">
        <v>57</v>
      </c>
      <c r="C259" s="14">
        <v>1</v>
      </c>
      <c r="D259" s="5">
        <v>5600</v>
      </c>
      <c r="E259" s="6">
        <v>5600</v>
      </c>
      <c r="F259" s="13"/>
      <c r="G259" s="30" t="s">
        <v>57</v>
      </c>
      <c r="H259" s="14">
        <v>1</v>
      </c>
      <c r="I259" s="5">
        <v>5600</v>
      </c>
      <c r="J259" s="43">
        <v>5600</v>
      </c>
      <c r="K259" s="58">
        <f t="shared" si="17"/>
        <v>0</v>
      </c>
    </row>
    <row r="260" spans="1:11" x14ac:dyDescent="0.25">
      <c r="A260" s="13"/>
      <c r="B260" s="27" t="s">
        <v>59</v>
      </c>
      <c r="C260" s="14">
        <v>2</v>
      </c>
      <c r="D260" s="5">
        <v>11125</v>
      </c>
      <c r="E260" s="6">
        <v>22250</v>
      </c>
      <c r="F260" s="13"/>
      <c r="G260" s="30" t="s">
        <v>204</v>
      </c>
      <c r="H260" s="14">
        <v>2</v>
      </c>
      <c r="I260" s="5">
        <v>11125</v>
      </c>
      <c r="J260" s="43">
        <v>22250</v>
      </c>
      <c r="K260" s="58">
        <f t="shared" si="17"/>
        <v>0</v>
      </c>
    </row>
    <row r="261" spans="1:11" x14ac:dyDescent="0.25">
      <c r="A261" s="13"/>
      <c r="B261" s="27" t="s">
        <v>13</v>
      </c>
      <c r="C261" s="14">
        <v>2</v>
      </c>
      <c r="D261" s="5">
        <v>10500</v>
      </c>
      <c r="E261" s="6">
        <v>21000</v>
      </c>
      <c r="F261" s="13"/>
      <c r="G261" s="30" t="s">
        <v>13</v>
      </c>
      <c r="H261" s="14">
        <v>2</v>
      </c>
      <c r="I261" s="5">
        <v>7628</v>
      </c>
      <c r="J261" s="43">
        <f>H261*I261</f>
        <v>15256</v>
      </c>
      <c r="K261" s="58">
        <f t="shared" si="17"/>
        <v>-5744</v>
      </c>
    </row>
    <row r="262" spans="1:11" x14ac:dyDescent="0.25">
      <c r="A262" s="13"/>
      <c r="B262" s="23" t="s">
        <v>23</v>
      </c>
      <c r="C262" s="15"/>
      <c r="D262" s="16"/>
      <c r="E262" s="17">
        <f>SUM(E258:E261)</f>
        <v>184150</v>
      </c>
      <c r="F262" s="13"/>
      <c r="G262" s="34" t="s">
        <v>23</v>
      </c>
      <c r="H262" s="15"/>
      <c r="I262" s="16"/>
      <c r="J262" s="44">
        <f>SUM(J258:J261)</f>
        <v>172806</v>
      </c>
      <c r="K262" s="58">
        <f t="shared" si="17"/>
        <v>-11344</v>
      </c>
    </row>
    <row r="263" spans="1:11" x14ac:dyDescent="0.25">
      <c r="A263" s="13"/>
      <c r="B263" s="23" t="s">
        <v>128</v>
      </c>
      <c r="C263" s="15"/>
      <c r="D263" s="16"/>
      <c r="E263" s="17">
        <f>E262</f>
        <v>184150</v>
      </c>
      <c r="F263" s="13"/>
      <c r="G263" s="34" t="s">
        <v>128</v>
      </c>
      <c r="H263" s="15"/>
      <c r="I263" s="16"/>
      <c r="J263" s="44">
        <f>J262</f>
        <v>172806</v>
      </c>
      <c r="K263" s="58">
        <f t="shared" si="17"/>
        <v>-11344</v>
      </c>
    </row>
    <row r="264" spans="1:11" ht="30" customHeight="1" x14ac:dyDescent="0.25">
      <c r="A264" s="18" t="s">
        <v>41</v>
      </c>
      <c r="B264" s="104" t="s">
        <v>137</v>
      </c>
      <c r="C264" s="104"/>
      <c r="D264" s="104"/>
      <c r="E264" s="105"/>
      <c r="F264" s="18" t="s">
        <v>41</v>
      </c>
      <c r="G264" s="104" t="s">
        <v>137</v>
      </c>
      <c r="H264" s="104"/>
      <c r="I264" s="104"/>
      <c r="J264" s="106"/>
      <c r="K264" s="58"/>
    </row>
    <row r="265" spans="1:11" x14ac:dyDescent="0.25">
      <c r="A265" s="13"/>
      <c r="B265" s="107" t="s">
        <v>12</v>
      </c>
      <c r="C265" s="107"/>
      <c r="D265" s="107"/>
      <c r="E265" s="108"/>
      <c r="F265" s="13"/>
      <c r="G265" s="107" t="s">
        <v>12</v>
      </c>
      <c r="H265" s="107"/>
      <c r="I265" s="107"/>
      <c r="J265" s="109"/>
      <c r="K265" s="58"/>
    </row>
    <row r="266" spans="1:11" x14ac:dyDescent="0.25">
      <c r="A266" s="13"/>
      <c r="B266" s="27" t="s">
        <v>60</v>
      </c>
      <c r="C266" s="14">
        <v>3</v>
      </c>
      <c r="D266" s="5">
        <v>58785</v>
      </c>
      <c r="E266" s="6">
        <v>176355</v>
      </c>
      <c r="F266" s="13"/>
      <c r="G266" s="30" t="s">
        <v>60</v>
      </c>
      <c r="H266" s="14">
        <v>3</v>
      </c>
      <c r="I266" s="5">
        <v>54700</v>
      </c>
      <c r="J266" s="43">
        <f>H266*I266</f>
        <v>164100</v>
      </c>
      <c r="K266" s="58">
        <f t="shared" si="17"/>
        <v>-12255</v>
      </c>
    </row>
    <row r="267" spans="1:11" x14ac:dyDescent="0.25">
      <c r="A267" s="13"/>
      <c r="B267" s="27" t="s">
        <v>61</v>
      </c>
      <c r="C267" s="14">
        <v>2</v>
      </c>
      <c r="D267" s="5">
        <v>78000</v>
      </c>
      <c r="E267" s="6">
        <v>156000</v>
      </c>
      <c r="F267" s="13"/>
      <c r="G267" s="30" t="s">
        <v>61</v>
      </c>
      <c r="H267" s="14">
        <v>2</v>
      </c>
      <c r="I267" s="5">
        <v>78000</v>
      </c>
      <c r="J267" s="43">
        <v>156000</v>
      </c>
      <c r="K267" s="58">
        <f t="shared" si="17"/>
        <v>0</v>
      </c>
    </row>
    <row r="268" spans="1:11" x14ac:dyDescent="0.25">
      <c r="A268" s="13"/>
      <c r="B268" s="27" t="s">
        <v>62</v>
      </c>
      <c r="C268" s="14">
        <v>4</v>
      </c>
      <c r="D268" s="5">
        <v>4120</v>
      </c>
      <c r="E268" s="6">
        <f>C268*D268</f>
        <v>16480</v>
      </c>
      <c r="F268" s="13"/>
      <c r="G268" s="30" t="s">
        <v>62</v>
      </c>
      <c r="H268" s="14">
        <v>4</v>
      </c>
      <c r="I268" s="5">
        <v>4120</v>
      </c>
      <c r="J268" s="43">
        <f>H268*I268</f>
        <v>16480</v>
      </c>
      <c r="K268" s="58">
        <f t="shared" si="17"/>
        <v>0</v>
      </c>
    </row>
    <row r="269" spans="1:11" x14ac:dyDescent="0.25">
      <c r="A269" s="13"/>
      <c r="B269" s="23" t="s">
        <v>23</v>
      </c>
      <c r="C269" s="15"/>
      <c r="D269" s="16"/>
      <c r="E269" s="17">
        <f>SUM(E266:E268)</f>
        <v>348835</v>
      </c>
      <c r="F269" s="13"/>
      <c r="G269" s="34" t="s">
        <v>23</v>
      </c>
      <c r="H269" s="15"/>
      <c r="I269" s="16"/>
      <c r="J269" s="44">
        <f>SUM(J266:J268)</f>
        <v>336580</v>
      </c>
      <c r="K269" s="71">
        <f t="shared" si="17"/>
        <v>-12255</v>
      </c>
    </row>
    <row r="270" spans="1:11" x14ac:dyDescent="0.25">
      <c r="A270" s="13"/>
      <c r="B270" s="23" t="s">
        <v>129</v>
      </c>
      <c r="C270" s="15"/>
      <c r="D270" s="16"/>
      <c r="E270" s="17">
        <f>E269</f>
        <v>348835</v>
      </c>
      <c r="F270" s="13"/>
      <c r="G270" s="34" t="s">
        <v>129</v>
      </c>
      <c r="H270" s="15"/>
      <c r="I270" s="16"/>
      <c r="J270" s="44">
        <f>J269</f>
        <v>336580</v>
      </c>
      <c r="K270" s="71">
        <f t="shared" si="17"/>
        <v>-12255</v>
      </c>
    </row>
    <row r="271" spans="1:11" ht="28.5" x14ac:dyDescent="0.25">
      <c r="A271" s="18" t="s">
        <v>43</v>
      </c>
      <c r="B271" s="104" t="s">
        <v>136</v>
      </c>
      <c r="C271" s="104"/>
      <c r="D271" s="104"/>
      <c r="E271" s="105"/>
      <c r="F271" s="18" t="s">
        <v>43</v>
      </c>
      <c r="G271" s="104" t="s">
        <v>136</v>
      </c>
      <c r="H271" s="104"/>
      <c r="I271" s="104"/>
      <c r="J271" s="106"/>
      <c r="K271" s="58"/>
    </row>
    <row r="272" spans="1:11" x14ac:dyDescent="0.25">
      <c r="A272" s="13"/>
      <c r="B272" s="107" t="s">
        <v>12</v>
      </c>
      <c r="C272" s="107"/>
      <c r="D272" s="107"/>
      <c r="E272" s="108"/>
      <c r="F272" s="13"/>
      <c r="G272" s="107" t="s">
        <v>12</v>
      </c>
      <c r="H272" s="107"/>
      <c r="I272" s="107"/>
      <c r="J272" s="109"/>
      <c r="K272" s="58"/>
    </row>
    <row r="273" spans="1:11" x14ac:dyDescent="0.25">
      <c r="A273" s="13"/>
      <c r="B273" s="27" t="s">
        <v>63</v>
      </c>
      <c r="C273" s="14">
        <v>1</v>
      </c>
      <c r="D273" s="5">
        <v>9000</v>
      </c>
      <c r="E273" s="6">
        <v>9000</v>
      </c>
      <c r="F273" s="13"/>
      <c r="G273" s="30" t="s">
        <v>63</v>
      </c>
      <c r="H273" s="14">
        <v>1</v>
      </c>
      <c r="I273" s="5">
        <v>7900</v>
      </c>
      <c r="J273" s="43">
        <f>H273*I273</f>
        <v>7900</v>
      </c>
      <c r="K273" s="58">
        <f t="shared" si="17"/>
        <v>-1100</v>
      </c>
    </row>
    <row r="274" spans="1:11" x14ac:dyDescent="0.25">
      <c r="A274" s="13"/>
      <c r="B274" s="27" t="s">
        <v>64</v>
      </c>
      <c r="C274" s="14">
        <v>1</v>
      </c>
      <c r="D274" s="5">
        <v>14500</v>
      </c>
      <c r="E274" s="6">
        <v>14500</v>
      </c>
      <c r="F274" s="13"/>
      <c r="G274" s="30" t="s">
        <v>64</v>
      </c>
      <c r="H274" s="14">
        <v>1</v>
      </c>
      <c r="I274" s="5">
        <v>14500</v>
      </c>
      <c r="J274" s="43">
        <v>14500</v>
      </c>
      <c r="K274" s="58">
        <f t="shared" si="17"/>
        <v>0</v>
      </c>
    </row>
    <row r="275" spans="1:11" x14ac:dyDescent="0.25">
      <c r="A275" s="13"/>
      <c r="B275" s="27" t="s">
        <v>65</v>
      </c>
      <c r="C275" s="14">
        <v>2</v>
      </c>
      <c r="D275" s="5">
        <v>2700</v>
      </c>
      <c r="E275" s="6">
        <v>5400</v>
      </c>
      <c r="F275" s="13"/>
      <c r="G275" s="30" t="s">
        <v>65</v>
      </c>
      <c r="H275" s="14">
        <v>2</v>
      </c>
      <c r="I275" s="5">
        <v>1200</v>
      </c>
      <c r="J275" s="43">
        <f>H275*I275</f>
        <v>2400</v>
      </c>
      <c r="K275" s="58">
        <f t="shared" si="17"/>
        <v>-3000</v>
      </c>
    </row>
    <row r="276" spans="1:11" x14ac:dyDescent="0.25">
      <c r="A276" s="13"/>
      <c r="B276" s="27" t="s">
        <v>66</v>
      </c>
      <c r="C276" s="14">
        <v>1</v>
      </c>
      <c r="D276" s="5">
        <v>5150</v>
      </c>
      <c r="E276" s="6">
        <v>5150</v>
      </c>
      <c r="F276" s="13"/>
      <c r="G276" s="30" t="s">
        <v>205</v>
      </c>
      <c r="H276" s="14">
        <v>1</v>
      </c>
      <c r="I276" s="5">
        <v>5150</v>
      </c>
      <c r="J276" s="43">
        <v>5150</v>
      </c>
      <c r="K276" s="58">
        <f t="shared" si="17"/>
        <v>0</v>
      </c>
    </row>
    <row r="277" spans="1:11" x14ac:dyDescent="0.25">
      <c r="A277" s="13"/>
      <c r="B277" s="27" t="s">
        <v>67</v>
      </c>
      <c r="C277" s="14">
        <v>1</v>
      </c>
      <c r="D277" s="5">
        <v>8000</v>
      </c>
      <c r="E277" s="6">
        <v>8000</v>
      </c>
      <c r="F277" s="13"/>
      <c r="G277" s="30" t="s">
        <v>67</v>
      </c>
      <c r="H277" s="14">
        <v>1</v>
      </c>
      <c r="I277" s="5">
        <v>8000</v>
      </c>
      <c r="J277" s="43">
        <v>8000</v>
      </c>
      <c r="K277" s="58">
        <f t="shared" si="17"/>
        <v>0</v>
      </c>
    </row>
    <row r="278" spans="1:11" x14ac:dyDescent="0.25">
      <c r="A278" s="13"/>
      <c r="B278" s="27" t="s">
        <v>68</v>
      </c>
      <c r="C278" s="14">
        <v>1</v>
      </c>
      <c r="D278" s="5">
        <v>1700</v>
      </c>
      <c r="E278" s="6">
        <v>1700</v>
      </c>
      <c r="F278" s="13"/>
      <c r="G278" s="30" t="s">
        <v>68</v>
      </c>
      <c r="H278" s="14">
        <v>1</v>
      </c>
      <c r="I278" s="5">
        <v>1421</v>
      </c>
      <c r="J278" s="43">
        <f>H278*I278</f>
        <v>1421</v>
      </c>
      <c r="K278" s="58">
        <f t="shared" si="17"/>
        <v>-279</v>
      </c>
    </row>
    <row r="279" spans="1:11" x14ac:dyDescent="0.25">
      <c r="A279" s="13"/>
      <c r="B279" s="23" t="s">
        <v>77</v>
      </c>
      <c r="C279" s="15"/>
      <c r="D279" s="16"/>
      <c r="E279" s="17">
        <f>SUM(E273:E278)</f>
        <v>43750</v>
      </c>
      <c r="F279" s="13"/>
      <c r="G279" s="34" t="s">
        <v>77</v>
      </c>
      <c r="H279" s="15"/>
      <c r="I279" s="16"/>
      <c r="J279" s="44">
        <f>SUM(J273:J278)</f>
        <v>39371</v>
      </c>
      <c r="K279" s="58">
        <f t="shared" si="17"/>
        <v>-4379</v>
      </c>
    </row>
    <row r="280" spans="1:11" x14ac:dyDescent="0.25">
      <c r="A280" s="13"/>
      <c r="B280" s="23" t="s">
        <v>76</v>
      </c>
      <c r="C280" s="15"/>
      <c r="D280" s="16"/>
      <c r="E280" s="17">
        <f>E279</f>
        <v>43750</v>
      </c>
      <c r="F280" s="13"/>
      <c r="G280" s="34" t="s">
        <v>76</v>
      </c>
      <c r="H280" s="15"/>
      <c r="I280" s="16"/>
      <c r="J280" s="44">
        <f>J279</f>
        <v>39371</v>
      </c>
      <c r="K280" s="58">
        <f t="shared" si="17"/>
        <v>-4379</v>
      </c>
    </row>
    <row r="281" spans="1:11" ht="29.25" x14ac:dyDescent="0.25">
      <c r="A281" s="12" t="s">
        <v>54</v>
      </c>
      <c r="B281" s="104" t="s">
        <v>130</v>
      </c>
      <c r="C281" s="104"/>
      <c r="D281" s="104"/>
      <c r="E281" s="105"/>
      <c r="F281" s="12" t="s">
        <v>54</v>
      </c>
      <c r="G281" s="104" t="s">
        <v>130</v>
      </c>
      <c r="H281" s="104"/>
      <c r="I281" s="104"/>
      <c r="J281" s="106"/>
      <c r="K281" s="58"/>
    </row>
    <row r="282" spans="1:11" x14ac:dyDescent="0.25">
      <c r="A282" s="13"/>
      <c r="B282" s="107" t="s">
        <v>12</v>
      </c>
      <c r="C282" s="107"/>
      <c r="D282" s="107"/>
      <c r="E282" s="108"/>
      <c r="F282" s="13"/>
      <c r="G282" s="107" t="s">
        <v>12</v>
      </c>
      <c r="H282" s="107"/>
      <c r="I282" s="107"/>
      <c r="J282" s="109"/>
      <c r="K282" s="58"/>
    </row>
    <row r="283" spans="1:11" x14ac:dyDescent="0.25">
      <c r="A283" s="13"/>
      <c r="B283" s="27" t="s">
        <v>131</v>
      </c>
      <c r="C283" s="24">
        <v>3</v>
      </c>
      <c r="D283" s="7">
        <v>160000</v>
      </c>
      <c r="E283" s="8">
        <f>C283*D283</f>
        <v>480000</v>
      </c>
      <c r="F283" s="13"/>
      <c r="G283" s="30" t="s">
        <v>131</v>
      </c>
      <c r="H283" s="32">
        <v>3</v>
      </c>
      <c r="I283" s="7">
        <v>160000</v>
      </c>
      <c r="J283" s="43">
        <f>H283*I283</f>
        <v>480000</v>
      </c>
      <c r="K283" s="58">
        <f t="shared" si="17"/>
        <v>0</v>
      </c>
    </row>
    <row r="284" spans="1:11" x14ac:dyDescent="0.25">
      <c r="A284" s="13"/>
      <c r="B284" s="27" t="s">
        <v>132</v>
      </c>
      <c r="C284" s="24">
        <v>1</v>
      </c>
      <c r="D284" s="7">
        <v>45500</v>
      </c>
      <c r="E284" s="8">
        <f t="shared" ref="E284:E288" si="19">C284*D284</f>
        <v>45500</v>
      </c>
      <c r="F284" s="13"/>
      <c r="G284" s="30" t="s">
        <v>132</v>
      </c>
      <c r="H284" s="32">
        <v>1</v>
      </c>
      <c r="I284" s="7">
        <v>45500</v>
      </c>
      <c r="J284" s="43">
        <f t="shared" ref="J284:J292" si="20">H284*I284</f>
        <v>45500</v>
      </c>
      <c r="K284" s="58">
        <f t="shared" si="17"/>
        <v>0</v>
      </c>
    </row>
    <row r="285" spans="1:11" x14ac:dyDescent="0.25">
      <c r="A285" s="13"/>
      <c r="B285" s="27" t="s">
        <v>91</v>
      </c>
      <c r="C285" s="24">
        <v>3</v>
      </c>
      <c r="D285" s="7">
        <v>54000</v>
      </c>
      <c r="E285" s="8">
        <f t="shared" si="19"/>
        <v>162000</v>
      </c>
      <c r="F285" s="13"/>
      <c r="G285" s="30" t="s">
        <v>91</v>
      </c>
      <c r="H285" s="32">
        <v>3</v>
      </c>
      <c r="I285" s="7">
        <v>53400</v>
      </c>
      <c r="J285" s="43">
        <f t="shared" si="20"/>
        <v>160200</v>
      </c>
      <c r="K285" s="58">
        <f t="shared" si="17"/>
        <v>-1800</v>
      </c>
    </row>
    <row r="286" spans="1:11" x14ac:dyDescent="0.25">
      <c r="A286" s="13"/>
      <c r="B286" s="27" t="s">
        <v>49</v>
      </c>
      <c r="C286" s="24">
        <v>1</v>
      </c>
      <c r="D286" s="7">
        <v>19300</v>
      </c>
      <c r="E286" s="8">
        <f t="shared" si="19"/>
        <v>19300</v>
      </c>
      <c r="F286" s="13"/>
      <c r="G286" s="30" t="s">
        <v>49</v>
      </c>
      <c r="H286" s="32">
        <v>1</v>
      </c>
      <c r="I286" s="7">
        <v>17000</v>
      </c>
      <c r="J286" s="43">
        <f t="shared" si="20"/>
        <v>17000</v>
      </c>
      <c r="K286" s="58">
        <f t="shared" si="17"/>
        <v>-2300</v>
      </c>
    </row>
    <row r="287" spans="1:11" x14ac:dyDescent="0.25">
      <c r="A287" s="13"/>
      <c r="B287" s="27" t="s">
        <v>56</v>
      </c>
      <c r="C287" s="24">
        <v>1</v>
      </c>
      <c r="D287" s="7">
        <v>105000</v>
      </c>
      <c r="E287" s="8">
        <f t="shared" si="19"/>
        <v>105000</v>
      </c>
      <c r="F287" s="13"/>
      <c r="G287" s="30" t="s">
        <v>56</v>
      </c>
      <c r="H287" s="32">
        <v>1</v>
      </c>
      <c r="I287" s="7">
        <v>93500</v>
      </c>
      <c r="J287" s="43">
        <f t="shared" si="20"/>
        <v>93500</v>
      </c>
      <c r="K287" s="58">
        <f t="shared" si="17"/>
        <v>-11500</v>
      </c>
    </row>
    <row r="288" spans="1:11" x14ac:dyDescent="0.25">
      <c r="A288" s="13"/>
      <c r="B288" s="27" t="s">
        <v>92</v>
      </c>
      <c r="C288" s="14">
        <v>3</v>
      </c>
      <c r="D288" s="7">
        <v>2700</v>
      </c>
      <c r="E288" s="8">
        <f t="shared" si="19"/>
        <v>8100</v>
      </c>
      <c r="F288" s="13"/>
      <c r="G288" s="30" t="s">
        <v>92</v>
      </c>
      <c r="H288" s="14">
        <v>3</v>
      </c>
      <c r="I288" s="7">
        <v>2550</v>
      </c>
      <c r="J288" s="43">
        <f t="shared" si="20"/>
        <v>7650</v>
      </c>
      <c r="K288" s="58">
        <f t="shared" si="17"/>
        <v>-450</v>
      </c>
    </row>
    <row r="289" spans="1:11" x14ac:dyDescent="0.25">
      <c r="A289" s="13"/>
      <c r="B289" s="27"/>
      <c r="C289" s="14"/>
      <c r="D289" s="7"/>
      <c r="E289" s="8"/>
      <c r="F289" s="13"/>
      <c r="G289" s="30" t="s">
        <v>206</v>
      </c>
      <c r="H289" s="14">
        <v>1</v>
      </c>
      <c r="I289" s="7">
        <v>3900</v>
      </c>
      <c r="J289" s="43">
        <f t="shared" si="20"/>
        <v>3900</v>
      </c>
      <c r="K289" s="58">
        <f t="shared" si="17"/>
        <v>3900</v>
      </c>
    </row>
    <row r="290" spans="1:11" x14ac:dyDescent="0.25">
      <c r="A290" s="13"/>
      <c r="B290" s="27"/>
      <c r="C290" s="14"/>
      <c r="D290" s="7"/>
      <c r="E290" s="8"/>
      <c r="F290" s="13"/>
      <c r="G290" s="30" t="s">
        <v>226</v>
      </c>
      <c r="H290" s="14">
        <v>2</v>
      </c>
      <c r="I290" s="7">
        <v>2800</v>
      </c>
      <c r="J290" s="43">
        <f t="shared" si="20"/>
        <v>5600</v>
      </c>
      <c r="K290" s="58">
        <f t="shared" si="17"/>
        <v>5600</v>
      </c>
    </row>
    <row r="291" spans="1:11" x14ac:dyDescent="0.25">
      <c r="A291" s="13"/>
      <c r="B291" s="27"/>
      <c r="C291" s="14"/>
      <c r="D291" s="7"/>
      <c r="E291" s="8"/>
      <c r="F291" s="13"/>
      <c r="G291" s="30" t="s">
        <v>188</v>
      </c>
      <c r="H291" s="14">
        <v>1</v>
      </c>
      <c r="I291" s="7">
        <v>4200</v>
      </c>
      <c r="J291" s="43">
        <f t="shared" si="20"/>
        <v>4200</v>
      </c>
      <c r="K291" s="58">
        <f t="shared" si="17"/>
        <v>4200</v>
      </c>
    </row>
    <row r="292" spans="1:11" x14ac:dyDescent="0.25">
      <c r="A292" s="13"/>
      <c r="B292" s="27"/>
      <c r="C292" s="14"/>
      <c r="D292" s="7"/>
      <c r="E292" s="8"/>
      <c r="F292" s="13"/>
      <c r="G292" s="30" t="s">
        <v>227</v>
      </c>
      <c r="H292" s="14">
        <v>4</v>
      </c>
      <c r="I292" s="7">
        <v>4700</v>
      </c>
      <c r="J292" s="43">
        <f t="shared" si="20"/>
        <v>18800</v>
      </c>
      <c r="K292" s="58">
        <f t="shared" si="17"/>
        <v>18800</v>
      </c>
    </row>
    <row r="293" spans="1:11" x14ac:dyDescent="0.25">
      <c r="A293" s="13"/>
      <c r="B293" s="23" t="s">
        <v>77</v>
      </c>
      <c r="C293" s="15"/>
      <c r="D293" s="16"/>
      <c r="E293" s="17">
        <f>SUM(E283:E288)</f>
        <v>819900</v>
      </c>
      <c r="F293" s="13"/>
      <c r="G293" s="34" t="s">
        <v>77</v>
      </c>
      <c r="H293" s="15"/>
      <c r="I293" s="16"/>
      <c r="J293" s="44">
        <f>SUM(J283:J292)</f>
        <v>836350</v>
      </c>
      <c r="K293" s="58">
        <f t="shared" si="17"/>
        <v>16450</v>
      </c>
    </row>
    <row r="294" spans="1:11" x14ac:dyDescent="0.25">
      <c r="A294" s="13"/>
      <c r="B294" s="23"/>
      <c r="C294" s="15"/>
      <c r="D294" s="16"/>
      <c r="E294" s="17"/>
      <c r="F294" s="13"/>
      <c r="G294" s="107" t="s">
        <v>165</v>
      </c>
      <c r="H294" s="107"/>
      <c r="I294" s="107"/>
      <c r="J294" s="109"/>
      <c r="K294" s="58"/>
    </row>
    <row r="295" spans="1:11" x14ac:dyDescent="0.25">
      <c r="A295" s="13"/>
      <c r="B295" s="23"/>
      <c r="C295" s="15"/>
      <c r="D295" s="16"/>
      <c r="E295" s="17"/>
      <c r="F295" s="13"/>
      <c r="G295" s="30" t="s">
        <v>207</v>
      </c>
      <c r="H295" s="14">
        <v>1</v>
      </c>
      <c r="I295" s="5">
        <v>2500</v>
      </c>
      <c r="J295" s="43">
        <f>H295*I295</f>
        <v>2500</v>
      </c>
      <c r="K295" s="58">
        <f t="shared" si="17"/>
        <v>2500</v>
      </c>
    </row>
    <row r="296" spans="1:11" x14ac:dyDescent="0.25">
      <c r="A296" s="13"/>
      <c r="B296" s="23"/>
      <c r="C296" s="15"/>
      <c r="D296" s="16"/>
      <c r="E296" s="17"/>
      <c r="F296" s="13"/>
      <c r="G296" s="30" t="s">
        <v>208</v>
      </c>
      <c r="H296" s="14">
        <v>4</v>
      </c>
      <c r="I296" s="5">
        <v>700</v>
      </c>
      <c r="J296" s="43">
        <f t="shared" ref="J296:J314" si="21">H296*I296</f>
        <v>2800</v>
      </c>
      <c r="K296" s="58">
        <f t="shared" si="17"/>
        <v>2800</v>
      </c>
    </row>
    <row r="297" spans="1:11" x14ac:dyDescent="0.25">
      <c r="A297" s="13"/>
      <c r="B297" s="23"/>
      <c r="C297" s="15"/>
      <c r="D297" s="16"/>
      <c r="E297" s="17"/>
      <c r="F297" s="13"/>
      <c r="G297" s="30" t="s">
        <v>158</v>
      </c>
      <c r="H297" s="14">
        <v>12</v>
      </c>
      <c r="I297" s="5">
        <v>400</v>
      </c>
      <c r="J297" s="43">
        <f t="shared" si="21"/>
        <v>4800</v>
      </c>
      <c r="K297" s="58">
        <f t="shared" si="17"/>
        <v>4800</v>
      </c>
    </row>
    <row r="298" spans="1:11" x14ac:dyDescent="0.25">
      <c r="A298" s="13"/>
      <c r="B298" s="23"/>
      <c r="C298" s="15"/>
      <c r="D298" s="16"/>
      <c r="E298" s="17"/>
      <c r="F298" s="13"/>
      <c r="G298" s="30" t="s">
        <v>173</v>
      </c>
      <c r="H298" s="14">
        <v>1</v>
      </c>
      <c r="I298" s="5">
        <v>1800</v>
      </c>
      <c r="J298" s="43">
        <f t="shared" si="21"/>
        <v>1800</v>
      </c>
      <c r="K298" s="58">
        <f t="shared" si="17"/>
        <v>1800</v>
      </c>
    </row>
    <row r="299" spans="1:11" x14ac:dyDescent="0.25">
      <c r="A299" s="13"/>
      <c r="B299" s="23"/>
      <c r="C299" s="15"/>
      <c r="D299" s="16"/>
      <c r="E299" s="17"/>
      <c r="F299" s="13"/>
      <c r="G299" s="30" t="s">
        <v>199</v>
      </c>
      <c r="H299" s="14">
        <v>2</v>
      </c>
      <c r="I299" s="5">
        <v>1300</v>
      </c>
      <c r="J299" s="43">
        <f t="shared" si="21"/>
        <v>2600</v>
      </c>
      <c r="K299" s="58">
        <f t="shared" si="17"/>
        <v>2600</v>
      </c>
    </row>
    <row r="300" spans="1:11" x14ac:dyDescent="0.25">
      <c r="A300" s="13"/>
      <c r="B300" s="23"/>
      <c r="C300" s="15"/>
      <c r="D300" s="16"/>
      <c r="E300" s="17"/>
      <c r="F300" s="13"/>
      <c r="G300" s="30" t="s">
        <v>209</v>
      </c>
      <c r="H300" s="14">
        <v>1</v>
      </c>
      <c r="I300" s="5">
        <v>4900</v>
      </c>
      <c r="J300" s="43">
        <f t="shared" si="21"/>
        <v>4900</v>
      </c>
      <c r="K300" s="58">
        <f t="shared" si="17"/>
        <v>4900</v>
      </c>
    </row>
    <row r="301" spans="1:11" x14ac:dyDescent="0.25">
      <c r="A301" s="13"/>
      <c r="B301" s="23"/>
      <c r="C301" s="15"/>
      <c r="D301" s="16"/>
      <c r="E301" s="17"/>
      <c r="F301" s="13"/>
      <c r="G301" s="30" t="s">
        <v>210</v>
      </c>
      <c r="H301" s="14">
        <v>2</v>
      </c>
      <c r="I301" s="5">
        <v>1100</v>
      </c>
      <c r="J301" s="43">
        <f t="shared" si="21"/>
        <v>2200</v>
      </c>
      <c r="K301" s="58">
        <f t="shared" si="17"/>
        <v>2200</v>
      </c>
    </row>
    <row r="302" spans="1:11" x14ac:dyDescent="0.25">
      <c r="A302" s="13"/>
      <c r="B302" s="23"/>
      <c r="C302" s="15"/>
      <c r="D302" s="16"/>
      <c r="E302" s="17"/>
      <c r="F302" s="13"/>
      <c r="G302" s="30" t="s">
        <v>211</v>
      </c>
      <c r="H302" s="14">
        <v>3</v>
      </c>
      <c r="I302" s="5">
        <v>1800</v>
      </c>
      <c r="J302" s="43">
        <f t="shared" si="21"/>
        <v>5400</v>
      </c>
      <c r="K302" s="58">
        <f t="shared" ref="K302:K363" si="22">J302-E302</f>
        <v>5400</v>
      </c>
    </row>
    <row r="303" spans="1:11" x14ac:dyDescent="0.25">
      <c r="A303" s="13"/>
      <c r="B303" s="23"/>
      <c r="C303" s="15"/>
      <c r="D303" s="16"/>
      <c r="E303" s="17"/>
      <c r="F303" s="13"/>
      <c r="G303" s="30" t="s">
        <v>212</v>
      </c>
      <c r="H303" s="14">
        <v>1</v>
      </c>
      <c r="I303" s="5">
        <v>1600</v>
      </c>
      <c r="J303" s="43">
        <f t="shared" si="21"/>
        <v>1600</v>
      </c>
      <c r="K303" s="58">
        <f t="shared" si="22"/>
        <v>1600</v>
      </c>
    </row>
    <row r="304" spans="1:11" x14ac:dyDescent="0.25">
      <c r="A304" s="13"/>
      <c r="B304" s="23"/>
      <c r="C304" s="15"/>
      <c r="D304" s="16"/>
      <c r="E304" s="17"/>
      <c r="F304" s="13"/>
      <c r="G304" s="30" t="s">
        <v>229</v>
      </c>
      <c r="H304" s="14">
        <v>3</v>
      </c>
      <c r="I304" s="5">
        <v>1500</v>
      </c>
      <c r="J304" s="43">
        <f t="shared" si="21"/>
        <v>4500</v>
      </c>
      <c r="K304" s="58">
        <f t="shared" si="22"/>
        <v>4500</v>
      </c>
    </row>
    <row r="305" spans="1:11" x14ac:dyDescent="0.25">
      <c r="A305" s="13"/>
      <c r="B305" s="23"/>
      <c r="C305" s="15"/>
      <c r="D305" s="16"/>
      <c r="E305" s="17"/>
      <c r="F305" s="13"/>
      <c r="G305" s="30" t="s">
        <v>161</v>
      </c>
      <c r="H305" s="14">
        <v>1</v>
      </c>
      <c r="I305" s="5">
        <v>1700</v>
      </c>
      <c r="J305" s="43">
        <f t="shared" si="21"/>
        <v>1700</v>
      </c>
      <c r="K305" s="58">
        <f t="shared" si="22"/>
        <v>1700</v>
      </c>
    </row>
    <row r="306" spans="1:11" x14ac:dyDescent="0.25">
      <c r="A306" s="13"/>
      <c r="B306" s="23"/>
      <c r="C306" s="15"/>
      <c r="D306" s="16"/>
      <c r="E306" s="17"/>
      <c r="F306" s="13"/>
      <c r="G306" s="30" t="s">
        <v>168</v>
      </c>
      <c r="H306" s="14">
        <v>2</v>
      </c>
      <c r="I306" s="5">
        <v>1400</v>
      </c>
      <c r="J306" s="43">
        <f t="shared" si="21"/>
        <v>2800</v>
      </c>
      <c r="K306" s="58">
        <f t="shared" si="22"/>
        <v>2800</v>
      </c>
    </row>
    <row r="307" spans="1:11" x14ac:dyDescent="0.25">
      <c r="A307" s="13"/>
      <c r="B307" s="23"/>
      <c r="C307" s="15"/>
      <c r="D307" s="16"/>
      <c r="E307" s="17"/>
      <c r="F307" s="13"/>
      <c r="G307" s="30" t="s">
        <v>213</v>
      </c>
      <c r="H307" s="14">
        <v>2</v>
      </c>
      <c r="I307" s="5">
        <v>2300</v>
      </c>
      <c r="J307" s="43">
        <f t="shared" si="21"/>
        <v>4600</v>
      </c>
      <c r="K307" s="58">
        <f t="shared" si="22"/>
        <v>4600</v>
      </c>
    </row>
    <row r="308" spans="1:11" x14ac:dyDescent="0.25">
      <c r="A308" s="13"/>
      <c r="B308" s="23"/>
      <c r="C308" s="15"/>
      <c r="D308" s="16"/>
      <c r="E308" s="17"/>
      <c r="F308" s="13"/>
      <c r="G308" s="30" t="s">
        <v>214</v>
      </c>
      <c r="H308" s="14">
        <v>1</v>
      </c>
      <c r="I308" s="5">
        <v>1300</v>
      </c>
      <c r="J308" s="43">
        <f t="shared" si="21"/>
        <v>1300</v>
      </c>
      <c r="K308" s="58">
        <f t="shared" si="22"/>
        <v>1300</v>
      </c>
    </row>
    <row r="309" spans="1:11" x14ac:dyDescent="0.25">
      <c r="A309" s="13"/>
      <c r="B309" s="23"/>
      <c r="C309" s="15"/>
      <c r="D309" s="16"/>
      <c r="E309" s="17"/>
      <c r="F309" s="13"/>
      <c r="G309" s="30" t="s">
        <v>215</v>
      </c>
      <c r="H309" s="14">
        <v>1</v>
      </c>
      <c r="I309" s="5">
        <v>2600</v>
      </c>
      <c r="J309" s="43">
        <f t="shared" si="21"/>
        <v>2600</v>
      </c>
      <c r="K309" s="58">
        <f t="shared" si="22"/>
        <v>2600</v>
      </c>
    </row>
    <row r="310" spans="1:11" x14ac:dyDescent="0.25">
      <c r="A310" s="13"/>
      <c r="B310" s="23"/>
      <c r="C310" s="15"/>
      <c r="D310" s="16"/>
      <c r="E310" s="17"/>
      <c r="F310" s="13"/>
      <c r="G310" s="30" t="s">
        <v>216</v>
      </c>
      <c r="H310" s="14">
        <v>4</v>
      </c>
      <c r="I310" s="5">
        <v>1800</v>
      </c>
      <c r="J310" s="43">
        <f t="shared" si="21"/>
        <v>7200</v>
      </c>
      <c r="K310" s="58">
        <f t="shared" si="22"/>
        <v>7200</v>
      </c>
    </row>
    <row r="311" spans="1:11" x14ac:dyDescent="0.25">
      <c r="A311" s="13"/>
      <c r="B311" s="23"/>
      <c r="C311" s="15"/>
      <c r="D311" s="16"/>
      <c r="E311" s="17"/>
      <c r="F311" s="13"/>
      <c r="G311" s="30" t="s">
        <v>157</v>
      </c>
      <c r="H311" s="14">
        <v>4</v>
      </c>
      <c r="I311" s="5">
        <v>600</v>
      </c>
      <c r="J311" s="43">
        <f t="shared" si="21"/>
        <v>2400</v>
      </c>
      <c r="K311" s="58">
        <f t="shared" si="22"/>
        <v>2400</v>
      </c>
    </row>
    <row r="312" spans="1:11" x14ac:dyDescent="0.25">
      <c r="A312" s="13"/>
      <c r="B312" s="23"/>
      <c r="C312" s="15"/>
      <c r="D312" s="16"/>
      <c r="E312" s="17"/>
      <c r="F312" s="13"/>
      <c r="G312" s="30" t="s">
        <v>217</v>
      </c>
      <c r="H312" s="14">
        <v>11</v>
      </c>
      <c r="I312" s="5">
        <v>1400</v>
      </c>
      <c r="J312" s="43">
        <f t="shared" si="21"/>
        <v>15400</v>
      </c>
      <c r="K312" s="58">
        <f t="shared" si="22"/>
        <v>15400</v>
      </c>
    </row>
    <row r="313" spans="1:11" x14ac:dyDescent="0.25">
      <c r="A313" s="13"/>
      <c r="B313" s="23"/>
      <c r="C313" s="15"/>
      <c r="D313" s="16"/>
      <c r="E313" s="17"/>
      <c r="F313" s="13"/>
      <c r="G313" s="30" t="s">
        <v>230</v>
      </c>
      <c r="H313" s="14">
        <v>25</v>
      </c>
      <c r="I313" s="5">
        <v>600</v>
      </c>
      <c r="J313" s="43">
        <f t="shared" si="21"/>
        <v>15000</v>
      </c>
      <c r="K313" s="58">
        <f t="shared" si="22"/>
        <v>15000</v>
      </c>
    </row>
    <row r="314" spans="1:11" x14ac:dyDescent="0.25">
      <c r="A314" s="13"/>
      <c r="B314" s="23"/>
      <c r="C314" s="15"/>
      <c r="D314" s="16"/>
      <c r="E314" s="17"/>
      <c r="F314" s="13"/>
      <c r="G314" s="30" t="s">
        <v>218</v>
      </c>
      <c r="H314" s="14">
        <v>1</v>
      </c>
      <c r="I314" s="5">
        <v>1900</v>
      </c>
      <c r="J314" s="43">
        <f t="shared" si="21"/>
        <v>1900</v>
      </c>
      <c r="K314" s="58">
        <f t="shared" si="22"/>
        <v>1900</v>
      </c>
    </row>
    <row r="315" spans="1:11" x14ac:dyDescent="0.25">
      <c r="A315" s="13"/>
      <c r="B315" s="23"/>
      <c r="C315" s="15"/>
      <c r="D315" s="16"/>
      <c r="E315" s="17"/>
      <c r="F315" s="13"/>
      <c r="G315" s="34" t="s">
        <v>166</v>
      </c>
      <c r="H315" s="14"/>
      <c r="I315" s="5"/>
      <c r="J315" s="44">
        <f>SUM(J295:J314)</f>
        <v>88000</v>
      </c>
      <c r="K315" s="71">
        <f t="shared" si="22"/>
        <v>88000</v>
      </c>
    </row>
    <row r="316" spans="1:11" x14ac:dyDescent="0.25">
      <c r="A316" s="102" t="s">
        <v>79</v>
      </c>
      <c r="B316" s="103"/>
      <c r="C316" s="15"/>
      <c r="D316" s="16"/>
      <c r="E316" s="17">
        <f>E293</f>
        <v>819900</v>
      </c>
      <c r="F316" s="102" t="s">
        <v>79</v>
      </c>
      <c r="G316" s="103"/>
      <c r="H316" s="15"/>
      <c r="I316" s="16"/>
      <c r="J316" s="44">
        <f>J293+J315</f>
        <v>924350</v>
      </c>
      <c r="K316" s="71">
        <f t="shared" si="22"/>
        <v>104450</v>
      </c>
    </row>
    <row r="317" spans="1:11" s="4" customFormat="1" ht="29.25" x14ac:dyDescent="0.25">
      <c r="A317" s="26"/>
      <c r="B317" s="23"/>
      <c r="C317" s="15"/>
      <c r="D317" s="16"/>
      <c r="E317" s="17"/>
      <c r="F317" s="12" t="s">
        <v>143</v>
      </c>
      <c r="G317" s="106" t="s">
        <v>144</v>
      </c>
      <c r="H317" s="110"/>
      <c r="I317" s="110"/>
      <c r="J317" s="110"/>
      <c r="K317" s="58"/>
    </row>
    <row r="318" spans="1:11" s="4" customFormat="1" x14ac:dyDescent="0.25">
      <c r="A318" s="26"/>
      <c r="B318" s="23"/>
      <c r="C318" s="15"/>
      <c r="D318" s="16"/>
      <c r="E318" s="17"/>
      <c r="F318" s="33"/>
      <c r="G318" s="107" t="s">
        <v>12</v>
      </c>
      <c r="H318" s="107"/>
      <c r="I318" s="107"/>
      <c r="J318" s="109"/>
      <c r="K318" s="58"/>
    </row>
    <row r="319" spans="1:11" s="4" customFormat="1" ht="30" x14ac:dyDescent="0.25">
      <c r="A319" s="26"/>
      <c r="B319" s="23"/>
      <c r="C319" s="15"/>
      <c r="D319" s="16"/>
      <c r="E319" s="17"/>
      <c r="F319" s="31"/>
      <c r="G319" s="30" t="s">
        <v>145</v>
      </c>
      <c r="H319" s="14">
        <v>1</v>
      </c>
      <c r="I319" s="5">
        <v>39500</v>
      </c>
      <c r="J319" s="43">
        <f>H319*I319</f>
        <v>39500</v>
      </c>
      <c r="K319" s="58">
        <f t="shared" si="22"/>
        <v>39500</v>
      </c>
    </row>
    <row r="320" spans="1:11" s="4" customFormat="1" x14ac:dyDescent="0.25">
      <c r="A320" s="26"/>
      <c r="B320" s="23"/>
      <c r="C320" s="15"/>
      <c r="D320" s="16"/>
      <c r="E320" s="17"/>
      <c r="F320" s="31"/>
      <c r="G320" s="30" t="s">
        <v>146</v>
      </c>
      <c r="H320" s="14">
        <v>1</v>
      </c>
      <c r="I320" s="5">
        <v>73000</v>
      </c>
      <c r="J320" s="43">
        <f t="shared" ref="J320:J332" si="23">H320*I320</f>
        <v>73000</v>
      </c>
      <c r="K320" s="58">
        <f t="shared" si="22"/>
        <v>73000</v>
      </c>
    </row>
    <row r="321" spans="1:11" s="4" customFormat="1" x14ac:dyDescent="0.25">
      <c r="A321" s="26"/>
      <c r="B321" s="23"/>
      <c r="C321" s="15"/>
      <c r="D321" s="16"/>
      <c r="E321" s="17"/>
      <c r="F321" s="31"/>
      <c r="G321" s="30" t="s">
        <v>184</v>
      </c>
      <c r="H321" s="14">
        <v>1</v>
      </c>
      <c r="I321" s="5">
        <v>7500</v>
      </c>
      <c r="J321" s="43">
        <f t="shared" si="23"/>
        <v>7500</v>
      </c>
      <c r="K321" s="58">
        <f t="shared" si="22"/>
        <v>7500</v>
      </c>
    </row>
    <row r="322" spans="1:11" s="4" customFormat="1" x14ac:dyDescent="0.25">
      <c r="A322" s="26"/>
      <c r="B322" s="23"/>
      <c r="C322" s="15"/>
      <c r="D322" s="16"/>
      <c r="E322" s="17"/>
      <c r="F322" s="31"/>
      <c r="G322" s="30" t="s">
        <v>150</v>
      </c>
      <c r="H322" s="14">
        <v>2</v>
      </c>
      <c r="I322" s="5">
        <v>3050</v>
      </c>
      <c r="J322" s="43">
        <f t="shared" si="23"/>
        <v>6100</v>
      </c>
      <c r="K322" s="58">
        <f t="shared" si="22"/>
        <v>6100</v>
      </c>
    </row>
    <row r="323" spans="1:11" s="4" customFormat="1" x14ac:dyDescent="0.25">
      <c r="A323" s="26"/>
      <c r="B323" s="23"/>
      <c r="C323" s="15"/>
      <c r="D323" s="16"/>
      <c r="E323" s="17"/>
      <c r="F323" s="31"/>
      <c r="G323" s="30" t="s">
        <v>151</v>
      </c>
      <c r="H323" s="14">
        <v>1</v>
      </c>
      <c r="I323" s="5">
        <v>72470</v>
      </c>
      <c r="J323" s="43">
        <f t="shared" si="23"/>
        <v>72470</v>
      </c>
      <c r="K323" s="58">
        <f t="shared" si="22"/>
        <v>72470</v>
      </c>
    </row>
    <row r="324" spans="1:11" s="4" customFormat="1" x14ac:dyDescent="0.25">
      <c r="A324" s="26"/>
      <c r="B324" s="23"/>
      <c r="C324" s="15"/>
      <c r="D324" s="16"/>
      <c r="E324" s="17"/>
      <c r="F324" s="31"/>
      <c r="G324" s="30" t="s">
        <v>153</v>
      </c>
      <c r="H324" s="14">
        <v>1</v>
      </c>
      <c r="I324" s="5">
        <v>7192</v>
      </c>
      <c r="J324" s="43">
        <f t="shared" si="23"/>
        <v>7192</v>
      </c>
      <c r="K324" s="58">
        <f t="shared" si="22"/>
        <v>7192</v>
      </c>
    </row>
    <row r="325" spans="1:11" s="4" customFormat="1" x14ac:dyDescent="0.25">
      <c r="A325" s="26"/>
      <c r="B325" s="23"/>
      <c r="C325" s="15"/>
      <c r="D325" s="16"/>
      <c r="E325" s="17"/>
      <c r="F325" s="31"/>
      <c r="G325" s="30" t="s">
        <v>186</v>
      </c>
      <c r="H325" s="14">
        <v>1</v>
      </c>
      <c r="I325" s="5">
        <v>11357</v>
      </c>
      <c r="J325" s="43">
        <f t="shared" si="23"/>
        <v>11357</v>
      </c>
      <c r="K325" s="58">
        <f t="shared" si="22"/>
        <v>11357</v>
      </c>
    </row>
    <row r="326" spans="1:11" s="4" customFormat="1" x14ac:dyDescent="0.25">
      <c r="A326" s="26"/>
      <c r="B326" s="23"/>
      <c r="C326" s="15"/>
      <c r="D326" s="16"/>
      <c r="E326" s="17"/>
      <c r="F326" s="31"/>
      <c r="G326" s="30" t="s">
        <v>188</v>
      </c>
      <c r="H326" s="14">
        <v>2</v>
      </c>
      <c r="I326" s="5">
        <v>10467</v>
      </c>
      <c r="J326" s="43">
        <f t="shared" si="23"/>
        <v>20934</v>
      </c>
      <c r="K326" s="58">
        <f t="shared" si="22"/>
        <v>20934</v>
      </c>
    </row>
    <row r="327" spans="1:11" s="4" customFormat="1" x14ac:dyDescent="0.25">
      <c r="A327" s="26"/>
      <c r="B327" s="23"/>
      <c r="C327" s="15"/>
      <c r="D327" s="16"/>
      <c r="E327" s="17"/>
      <c r="F327" s="31"/>
      <c r="G327" s="30" t="s">
        <v>200</v>
      </c>
      <c r="H327" s="14">
        <v>1</v>
      </c>
      <c r="I327" s="5">
        <v>22512</v>
      </c>
      <c r="J327" s="43">
        <f t="shared" si="23"/>
        <v>22512</v>
      </c>
      <c r="K327" s="58">
        <f t="shared" si="22"/>
        <v>22512</v>
      </c>
    </row>
    <row r="328" spans="1:11" s="4" customFormat="1" x14ac:dyDescent="0.25">
      <c r="A328" s="26"/>
      <c r="B328" s="23"/>
      <c r="C328" s="15"/>
      <c r="D328" s="16"/>
      <c r="E328" s="17"/>
      <c r="F328" s="31"/>
      <c r="G328" s="30" t="s">
        <v>202</v>
      </c>
      <c r="H328" s="14">
        <v>1</v>
      </c>
      <c r="I328" s="5">
        <v>6536</v>
      </c>
      <c r="J328" s="43">
        <f t="shared" si="23"/>
        <v>6536</v>
      </c>
      <c r="K328" s="58">
        <f t="shared" si="22"/>
        <v>6536</v>
      </c>
    </row>
    <row r="329" spans="1:11" s="4" customFormat="1" x14ac:dyDescent="0.25">
      <c r="A329" s="26"/>
      <c r="B329" s="23"/>
      <c r="C329" s="15"/>
      <c r="D329" s="16"/>
      <c r="E329" s="17"/>
      <c r="F329" s="31"/>
      <c r="G329" s="30" t="s">
        <v>154</v>
      </c>
      <c r="H329" s="14">
        <v>5</v>
      </c>
      <c r="I329" s="5">
        <v>2621</v>
      </c>
      <c r="J329" s="43">
        <f>H329*I329</f>
        <v>13105</v>
      </c>
      <c r="K329" s="58">
        <f t="shared" si="22"/>
        <v>13105</v>
      </c>
    </row>
    <row r="330" spans="1:11" s="4" customFormat="1" x14ac:dyDescent="0.25">
      <c r="A330" s="26"/>
      <c r="B330" s="23"/>
      <c r="C330" s="15"/>
      <c r="D330" s="16"/>
      <c r="E330" s="17"/>
      <c r="F330" s="31"/>
      <c r="G330" s="30" t="s">
        <v>155</v>
      </c>
      <c r="H330" s="14">
        <v>1</v>
      </c>
      <c r="I330" s="5">
        <v>3276</v>
      </c>
      <c r="J330" s="43">
        <f>H330*I330</f>
        <v>3276</v>
      </c>
      <c r="K330" s="58">
        <f t="shared" si="22"/>
        <v>3276</v>
      </c>
    </row>
    <row r="331" spans="1:11" s="4" customFormat="1" x14ac:dyDescent="0.25">
      <c r="A331" s="26"/>
      <c r="B331" s="23"/>
      <c r="C331" s="15"/>
      <c r="D331" s="16"/>
      <c r="E331" s="17"/>
      <c r="F331" s="31"/>
      <c r="G331" s="30" t="s">
        <v>162</v>
      </c>
      <c r="H331" s="14">
        <v>1</v>
      </c>
      <c r="I331" s="5">
        <v>2614</v>
      </c>
      <c r="J331" s="43">
        <f t="shared" si="23"/>
        <v>2614</v>
      </c>
      <c r="K331" s="58">
        <f t="shared" si="22"/>
        <v>2614</v>
      </c>
    </row>
    <row r="332" spans="1:11" s="4" customFormat="1" x14ac:dyDescent="0.25">
      <c r="A332" s="26"/>
      <c r="B332" s="23"/>
      <c r="C332" s="15"/>
      <c r="D332" s="16"/>
      <c r="E332" s="17"/>
      <c r="F332" s="31"/>
      <c r="G332" s="30" t="s">
        <v>187</v>
      </c>
      <c r="H332" s="14">
        <v>1</v>
      </c>
      <c r="I332" s="5">
        <f>8234+3299</f>
        <v>11533</v>
      </c>
      <c r="J332" s="43">
        <f t="shared" si="23"/>
        <v>11533</v>
      </c>
      <c r="K332" s="58">
        <f t="shared" si="22"/>
        <v>11533</v>
      </c>
    </row>
    <row r="333" spans="1:11" s="4" customFormat="1" x14ac:dyDescent="0.25">
      <c r="A333" s="26"/>
      <c r="B333" s="23"/>
      <c r="C333" s="15"/>
      <c r="D333" s="16"/>
      <c r="E333" s="17"/>
      <c r="F333" s="31"/>
      <c r="G333" s="30" t="s">
        <v>189</v>
      </c>
      <c r="H333" s="14">
        <v>1</v>
      </c>
      <c r="I333" s="5">
        <v>4872</v>
      </c>
      <c r="J333" s="43">
        <f>H333*I333</f>
        <v>4872</v>
      </c>
      <c r="K333" s="58">
        <f t="shared" si="22"/>
        <v>4872</v>
      </c>
    </row>
    <row r="334" spans="1:11" s="4" customFormat="1" x14ac:dyDescent="0.25">
      <c r="A334" s="26"/>
      <c r="B334" s="23"/>
      <c r="C334" s="15"/>
      <c r="D334" s="16"/>
      <c r="E334" s="17"/>
      <c r="F334" s="31"/>
      <c r="G334" s="30" t="s">
        <v>152</v>
      </c>
      <c r="H334" s="14">
        <v>4</v>
      </c>
      <c r="I334" s="5">
        <v>4000</v>
      </c>
      <c r="J334" s="43">
        <f>H334*I334</f>
        <v>16000</v>
      </c>
      <c r="K334" s="58">
        <f t="shared" si="22"/>
        <v>16000</v>
      </c>
    </row>
    <row r="335" spans="1:11" s="4" customFormat="1" x14ac:dyDescent="0.25">
      <c r="A335" s="26"/>
      <c r="B335" s="23"/>
      <c r="C335" s="15"/>
      <c r="D335" s="16"/>
      <c r="E335" s="17"/>
      <c r="F335" s="31"/>
      <c r="G335" s="34" t="s">
        <v>77</v>
      </c>
      <c r="H335" s="14"/>
      <c r="I335" s="5"/>
      <c r="J335" s="44">
        <f>SUM(J319:J334)</f>
        <v>318501</v>
      </c>
      <c r="K335" s="71">
        <f t="shared" si="22"/>
        <v>318501</v>
      </c>
    </row>
    <row r="336" spans="1:11" s="4" customFormat="1" x14ac:dyDescent="0.25">
      <c r="A336" s="26"/>
      <c r="B336" s="23"/>
      <c r="C336" s="15"/>
      <c r="D336" s="16"/>
      <c r="E336" s="17"/>
      <c r="F336" s="31"/>
      <c r="G336" s="107" t="s">
        <v>165</v>
      </c>
      <c r="H336" s="107"/>
      <c r="I336" s="107"/>
      <c r="J336" s="109"/>
      <c r="K336" s="58">
        <f t="shared" si="22"/>
        <v>0</v>
      </c>
    </row>
    <row r="337" spans="1:11" s="4" customFormat="1" x14ac:dyDescent="0.25">
      <c r="A337" s="26"/>
      <c r="B337" s="23"/>
      <c r="C337" s="15"/>
      <c r="D337" s="16"/>
      <c r="E337" s="17"/>
      <c r="F337" s="31"/>
      <c r="G337" s="30" t="s">
        <v>178</v>
      </c>
      <c r="H337" s="14">
        <v>2</v>
      </c>
      <c r="I337" s="5">
        <v>2267</v>
      </c>
      <c r="J337" s="43">
        <f t="shared" ref="J337:J355" si="24">H337*I337</f>
        <v>4534</v>
      </c>
      <c r="K337" s="58">
        <f t="shared" si="22"/>
        <v>4534</v>
      </c>
    </row>
    <row r="338" spans="1:11" s="4" customFormat="1" x14ac:dyDescent="0.25">
      <c r="A338" s="26"/>
      <c r="B338" s="23"/>
      <c r="C338" s="15"/>
      <c r="D338" s="16"/>
      <c r="E338" s="17"/>
      <c r="F338" s="31"/>
      <c r="G338" s="30" t="s">
        <v>147</v>
      </c>
      <c r="H338" s="14">
        <v>2</v>
      </c>
      <c r="I338" s="5">
        <v>2340</v>
      </c>
      <c r="J338" s="43">
        <f t="shared" si="24"/>
        <v>4680</v>
      </c>
      <c r="K338" s="58">
        <f t="shared" si="22"/>
        <v>4680</v>
      </c>
    </row>
    <row r="339" spans="1:11" s="4" customFormat="1" x14ac:dyDescent="0.25">
      <c r="A339" s="26"/>
      <c r="B339" s="23"/>
      <c r="C339" s="15"/>
      <c r="D339" s="16"/>
      <c r="E339" s="17"/>
      <c r="F339" s="31"/>
      <c r="G339" s="30" t="s">
        <v>179</v>
      </c>
      <c r="H339" s="14">
        <v>1</v>
      </c>
      <c r="I339" s="5">
        <v>3000</v>
      </c>
      <c r="J339" s="43">
        <f t="shared" si="24"/>
        <v>3000</v>
      </c>
      <c r="K339" s="58">
        <f t="shared" si="22"/>
        <v>3000</v>
      </c>
    </row>
    <row r="340" spans="1:11" s="4" customFormat="1" x14ac:dyDescent="0.25">
      <c r="A340" s="26"/>
      <c r="B340" s="23"/>
      <c r="C340" s="15"/>
      <c r="D340" s="16"/>
      <c r="E340" s="17"/>
      <c r="F340" s="31"/>
      <c r="G340" s="30" t="s">
        <v>182</v>
      </c>
      <c r="H340" s="14">
        <v>3</v>
      </c>
      <c r="I340" s="5">
        <v>1680</v>
      </c>
      <c r="J340" s="43">
        <f t="shared" si="24"/>
        <v>5040</v>
      </c>
      <c r="K340" s="58">
        <f t="shared" si="22"/>
        <v>5040</v>
      </c>
    </row>
    <row r="341" spans="1:11" s="4" customFormat="1" x14ac:dyDescent="0.25">
      <c r="A341" s="26"/>
      <c r="B341" s="23"/>
      <c r="C341" s="15"/>
      <c r="D341" s="16"/>
      <c r="E341" s="17"/>
      <c r="F341" s="31"/>
      <c r="G341" s="30" t="s">
        <v>148</v>
      </c>
      <c r="H341" s="14">
        <v>2</v>
      </c>
      <c r="I341" s="5">
        <v>2850</v>
      </c>
      <c r="J341" s="43">
        <f t="shared" si="24"/>
        <v>5700</v>
      </c>
      <c r="K341" s="58">
        <f t="shared" si="22"/>
        <v>5700</v>
      </c>
    </row>
    <row r="342" spans="1:11" s="4" customFormat="1" x14ac:dyDescent="0.25">
      <c r="A342" s="26"/>
      <c r="B342" s="23"/>
      <c r="C342" s="15"/>
      <c r="D342" s="16"/>
      <c r="E342" s="17"/>
      <c r="F342" s="31"/>
      <c r="G342" s="30" t="s">
        <v>149</v>
      </c>
      <c r="H342" s="14">
        <v>1</v>
      </c>
      <c r="I342" s="5">
        <v>1550</v>
      </c>
      <c r="J342" s="43">
        <f t="shared" si="24"/>
        <v>1550</v>
      </c>
      <c r="K342" s="58">
        <f t="shared" si="22"/>
        <v>1550</v>
      </c>
    </row>
    <row r="343" spans="1:11" s="4" customFormat="1" x14ac:dyDescent="0.25">
      <c r="A343" s="26"/>
      <c r="B343" s="23"/>
      <c r="C343" s="15"/>
      <c r="D343" s="16"/>
      <c r="E343" s="17"/>
      <c r="F343" s="31"/>
      <c r="G343" s="30" t="s">
        <v>199</v>
      </c>
      <c r="H343" s="14">
        <v>3</v>
      </c>
      <c r="I343" s="5">
        <v>2000</v>
      </c>
      <c r="J343" s="43">
        <f t="shared" si="24"/>
        <v>6000</v>
      </c>
      <c r="K343" s="58">
        <f t="shared" si="22"/>
        <v>6000</v>
      </c>
    </row>
    <row r="344" spans="1:11" s="4" customFormat="1" x14ac:dyDescent="0.25">
      <c r="A344" s="26"/>
      <c r="B344" s="23"/>
      <c r="C344" s="15"/>
      <c r="D344" s="16"/>
      <c r="E344" s="17"/>
      <c r="F344" s="31"/>
      <c r="G344" s="30" t="s">
        <v>156</v>
      </c>
      <c r="H344" s="14">
        <v>6</v>
      </c>
      <c r="I344" s="5">
        <v>1008</v>
      </c>
      <c r="J344" s="43">
        <f t="shared" si="24"/>
        <v>6048</v>
      </c>
      <c r="K344" s="58">
        <f t="shared" si="22"/>
        <v>6048</v>
      </c>
    </row>
    <row r="345" spans="1:11" s="4" customFormat="1" x14ac:dyDescent="0.25">
      <c r="A345" s="26"/>
      <c r="B345" s="23"/>
      <c r="C345" s="15"/>
      <c r="D345" s="16"/>
      <c r="E345" s="17"/>
      <c r="F345" s="31"/>
      <c r="G345" s="30" t="s">
        <v>157</v>
      </c>
      <c r="H345" s="14">
        <v>5</v>
      </c>
      <c r="I345" s="5">
        <v>396</v>
      </c>
      <c r="J345" s="43">
        <f t="shared" si="24"/>
        <v>1980</v>
      </c>
      <c r="K345" s="58">
        <f t="shared" si="22"/>
        <v>1980</v>
      </c>
    </row>
    <row r="346" spans="1:11" s="4" customFormat="1" x14ac:dyDescent="0.25">
      <c r="A346" s="26"/>
      <c r="B346" s="23"/>
      <c r="C346" s="15"/>
      <c r="D346" s="16"/>
      <c r="E346" s="17"/>
      <c r="F346" s="31"/>
      <c r="G346" s="30" t="s">
        <v>158</v>
      </c>
      <c r="H346" s="14">
        <v>45</v>
      </c>
      <c r="I346" s="5">
        <v>387</v>
      </c>
      <c r="J346" s="43">
        <f t="shared" si="24"/>
        <v>17415</v>
      </c>
      <c r="K346" s="58">
        <f t="shared" si="22"/>
        <v>17415</v>
      </c>
    </row>
    <row r="347" spans="1:11" s="4" customFormat="1" x14ac:dyDescent="0.25">
      <c r="A347" s="26"/>
      <c r="B347" s="23"/>
      <c r="C347" s="15"/>
      <c r="D347" s="16"/>
      <c r="E347" s="17"/>
      <c r="F347" s="31"/>
      <c r="G347" s="30" t="s">
        <v>159</v>
      </c>
      <c r="H347" s="14">
        <v>3</v>
      </c>
      <c r="I347" s="5">
        <v>1180</v>
      </c>
      <c r="J347" s="43">
        <f t="shared" si="24"/>
        <v>3540</v>
      </c>
      <c r="K347" s="58">
        <f t="shared" si="22"/>
        <v>3540</v>
      </c>
    </row>
    <row r="348" spans="1:11" s="4" customFormat="1" x14ac:dyDescent="0.25">
      <c r="A348" s="26"/>
      <c r="B348" s="23"/>
      <c r="C348" s="15"/>
      <c r="D348" s="16"/>
      <c r="E348" s="17"/>
      <c r="F348" s="31"/>
      <c r="G348" s="30" t="s">
        <v>190</v>
      </c>
      <c r="H348" s="14">
        <v>6</v>
      </c>
      <c r="I348" s="5">
        <v>1630</v>
      </c>
      <c r="J348" s="43">
        <f t="shared" si="24"/>
        <v>9780</v>
      </c>
      <c r="K348" s="58">
        <f t="shared" si="22"/>
        <v>9780</v>
      </c>
    </row>
    <row r="349" spans="1:11" s="4" customFormat="1" x14ac:dyDescent="0.25">
      <c r="A349" s="26"/>
      <c r="B349" s="23"/>
      <c r="C349" s="15"/>
      <c r="D349" s="16"/>
      <c r="E349" s="17"/>
      <c r="F349" s="31"/>
      <c r="G349" s="30" t="s">
        <v>203</v>
      </c>
      <c r="H349" s="14">
        <v>15</v>
      </c>
      <c r="I349" s="5">
        <v>992</v>
      </c>
      <c r="J349" s="43">
        <f t="shared" si="24"/>
        <v>14880</v>
      </c>
      <c r="K349" s="58">
        <f t="shared" si="22"/>
        <v>14880</v>
      </c>
    </row>
    <row r="350" spans="1:11" s="4" customFormat="1" x14ac:dyDescent="0.25">
      <c r="A350" s="26"/>
      <c r="B350" s="23"/>
      <c r="C350" s="15"/>
      <c r="D350" s="16"/>
      <c r="E350" s="17"/>
      <c r="F350" s="31"/>
      <c r="G350" s="30" t="s">
        <v>160</v>
      </c>
      <c r="H350" s="14">
        <v>15</v>
      </c>
      <c r="I350" s="5">
        <v>924</v>
      </c>
      <c r="J350" s="43">
        <f t="shared" si="24"/>
        <v>13860</v>
      </c>
      <c r="K350" s="58">
        <f t="shared" si="22"/>
        <v>13860</v>
      </c>
    </row>
    <row r="351" spans="1:11" s="4" customFormat="1" x14ac:dyDescent="0.25">
      <c r="A351" s="26"/>
      <c r="B351" s="23"/>
      <c r="C351" s="15"/>
      <c r="D351" s="16"/>
      <c r="E351" s="17"/>
      <c r="F351" s="31"/>
      <c r="G351" s="30" t="s">
        <v>161</v>
      </c>
      <c r="H351" s="14">
        <v>5</v>
      </c>
      <c r="I351" s="5">
        <v>924</v>
      </c>
      <c r="J351" s="43">
        <f t="shared" si="24"/>
        <v>4620</v>
      </c>
      <c r="K351" s="58">
        <f t="shared" si="22"/>
        <v>4620</v>
      </c>
    </row>
    <row r="352" spans="1:11" s="4" customFormat="1" x14ac:dyDescent="0.25">
      <c r="A352" s="26"/>
      <c r="B352" s="23"/>
      <c r="C352" s="15"/>
      <c r="D352" s="16"/>
      <c r="E352" s="17"/>
      <c r="F352" s="31"/>
      <c r="G352" s="30" t="s">
        <v>185</v>
      </c>
      <c r="H352" s="14">
        <v>30</v>
      </c>
      <c r="I352" s="5">
        <v>220</v>
      </c>
      <c r="J352" s="43">
        <f t="shared" si="24"/>
        <v>6600</v>
      </c>
      <c r="K352" s="58">
        <f t="shared" si="22"/>
        <v>6600</v>
      </c>
    </row>
    <row r="353" spans="1:11" s="4" customFormat="1" x14ac:dyDescent="0.25">
      <c r="A353" s="26"/>
      <c r="B353" s="23"/>
      <c r="C353" s="15"/>
      <c r="D353" s="16"/>
      <c r="E353" s="17"/>
      <c r="F353" s="31"/>
      <c r="G353" s="30" t="s">
        <v>201</v>
      </c>
      <c r="H353" s="14">
        <v>20</v>
      </c>
      <c r="I353" s="5">
        <v>165</v>
      </c>
      <c r="J353" s="43">
        <f t="shared" si="24"/>
        <v>3300</v>
      </c>
      <c r="K353" s="58">
        <f t="shared" si="22"/>
        <v>3300</v>
      </c>
    </row>
    <row r="354" spans="1:11" s="4" customFormat="1" x14ac:dyDescent="0.25">
      <c r="A354" s="26"/>
      <c r="B354" s="23"/>
      <c r="C354" s="15"/>
      <c r="D354" s="16"/>
      <c r="E354" s="17"/>
      <c r="F354" s="31"/>
      <c r="G354" s="30" t="s">
        <v>163</v>
      </c>
      <c r="H354" s="14">
        <v>2</v>
      </c>
      <c r="I354" s="5">
        <v>561</v>
      </c>
      <c r="J354" s="43">
        <f t="shared" si="24"/>
        <v>1122</v>
      </c>
      <c r="K354" s="58">
        <f t="shared" si="22"/>
        <v>1122</v>
      </c>
    </row>
    <row r="355" spans="1:11" s="4" customFormat="1" x14ac:dyDescent="0.25">
      <c r="A355" s="26"/>
      <c r="B355" s="23"/>
      <c r="C355" s="15"/>
      <c r="D355" s="16"/>
      <c r="E355" s="17"/>
      <c r="F355" s="31"/>
      <c r="G355" s="30" t="s">
        <v>164</v>
      </c>
      <c r="H355" s="14">
        <v>2</v>
      </c>
      <c r="I355" s="5">
        <v>680</v>
      </c>
      <c r="J355" s="43">
        <f t="shared" si="24"/>
        <v>1360</v>
      </c>
      <c r="K355" s="58">
        <f t="shared" si="22"/>
        <v>1360</v>
      </c>
    </row>
    <row r="356" spans="1:11" s="4" customFormat="1" x14ac:dyDescent="0.25">
      <c r="A356" s="26"/>
      <c r="B356" s="23"/>
      <c r="C356" s="15"/>
      <c r="D356" s="16"/>
      <c r="E356" s="17"/>
      <c r="F356" s="31"/>
      <c r="G356" s="34" t="s">
        <v>166</v>
      </c>
      <c r="H356" s="14"/>
      <c r="I356" s="5"/>
      <c r="J356" s="44">
        <f>SUM(J337:J355)</f>
        <v>115009</v>
      </c>
      <c r="K356" s="71">
        <f t="shared" si="22"/>
        <v>115009</v>
      </c>
    </row>
    <row r="357" spans="1:11" s="4" customFormat="1" x14ac:dyDescent="0.25">
      <c r="A357" s="26"/>
      <c r="B357" s="23"/>
      <c r="C357" s="15"/>
      <c r="D357" s="16"/>
      <c r="E357" s="17"/>
      <c r="F357" s="102" t="s">
        <v>181</v>
      </c>
      <c r="G357" s="103"/>
      <c r="H357" s="14"/>
      <c r="I357" s="5"/>
      <c r="J357" s="44">
        <f>J335+J356</f>
        <v>433510</v>
      </c>
      <c r="K357" s="71">
        <f t="shared" si="22"/>
        <v>433510</v>
      </c>
    </row>
    <row r="358" spans="1:11" x14ac:dyDescent="0.25">
      <c r="A358" s="102" t="s">
        <v>72</v>
      </c>
      <c r="B358" s="103"/>
      <c r="C358" s="103"/>
      <c r="D358" s="103"/>
      <c r="E358" s="17">
        <f>E170+E202+E219+E227+E236+E242+E255+E263+E270+E280+E316</f>
        <v>34980439</v>
      </c>
      <c r="F358" s="102" t="s">
        <v>72</v>
      </c>
      <c r="G358" s="103"/>
      <c r="H358" s="103"/>
      <c r="I358" s="103"/>
      <c r="J358" s="44">
        <f>J170+J202+J219+J227+J236+J242+J255+J263+J270+J280+J316+J357</f>
        <v>33355179</v>
      </c>
      <c r="K358" s="71">
        <f t="shared" si="22"/>
        <v>-1625260</v>
      </c>
    </row>
    <row r="359" spans="1:11" ht="96" customHeight="1" x14ac:dyDescent="0.25">
      <c r="A359" s="20">
        <v>2</v>
      </c>
      <c r="B359" s="98" t="s">
        <v>231</v>
      </c>
      <c r="C359" s="98"/>
      <c r="D359" s="98"/>
      <c r="E359" s="21">
        <v>577992</v>
      </c>
      <c r="F359" s="11">
        <v>2</v>
      </c>
      <c r="G359" s="99" t="s">
        <v>231</v>
      </c>
      <c r="H359" s="99"/>
      <c r="I359" s="99"/>
      <c r="J359" s="54">
        <v>577992</v>
      </c>
      <c r="K359" s="58">
        <f t="shared" si="22"/>
        <v>0</v>
      </c>
    </row>
    <row r="360" spans="1:11" ht="50.25" customHeight="1" x14ac:dyDescent="0.25">
      <c r="A360" s="20">
        <v>3</v>
      </c>
      <c r="B360" s="98" t="s">
        <v>232</v>
      </c>
      <c r="C360" s="98"/>
      <c r="D360" s="98"/>
      <c r="E360" s="21">
        <v>263171</v>
      </c>
      <c r="F360" s="11">
        <v>3</v>
      </c>
      <c r="G360" s="99" t="s">
        <v>232</v>
      </c>
      <c r="H360" s="99"/>
      <c r="I360" s="99"/>
      <c r="J360" s="54">
        <v>263171</v>
      </c>
      <c r="K360" s="58">
        <f t="shared" si="22"/>
        <v>0</v>
      </c>
    </row>
    <row r="361" spans="1:11" ht="49.5" customHeight="1" x14ac:dyDescent="0.25">
      <c r="A361" s="20">
        <v>4</v>
      </c>
      <c r="B361" s="98" t="s">
        <v>233</v>
      </c>
      <c r="C361" s="98"/>
      <c r="D361" s="98"/>
      <c r="E361" s="21">
        <v>299751</v>
      </c>
      <c r="F361" s="11">
        <v>4</v>
      </c>
      <c r="G361" s="99" t="s">
        <v>233</v>
      </c>
      <c r="H361" s="99"/>
      <c r="I361" s="99"/>
      <c r="J361" s="54">
        <v>299751</v>
      </c>
      <c r="K361" s="58">
        <f t="shared" si="22"/>
        <v>0</v>
      </c>
    </row>
    <row r="362" spans="1:11" ht="51" customHeight="1" thickBot="1" x14ac:dyDescent="0.3">
      <c r="A362" s="55">
        <v>5</v>
      </c>
      <c r="B362" s="100" t="s">
        <v>234</v>
      </c>
      <c r="C362" s="100"/>
      <c r="D362" s="100"/>
      <c r="E362" s="56">
        <v>520487</v>
      </c>
      <c r="F362" s="90">
        <v>5</v>
      </c>
      <c r="G362" s="101" t="s">
        <v>234</v>
      </c>
      <c r="H362" s="101"/>
      <c r="I362" s="101"/>
      <c r="J362" s="57">
        <v>520487</v>
      </c>
      <c r="K362" s="59">
        <f t="shared" si="22"/>
        <v>0</v>
      </c>
    </row>
    <row r="363" spans="1:11" s="87" customFormat="1" ht="20.25" customHeight="1" thickBot="1" x14ac:dyDescent="0.3">
      <c r="A363" s="95" t="s">
        <v>72</v>
      </c>
      <c r="B363" s="96"/>
      <c r="C363" s="96"/>
      <c r="D363" s="96"/>
      <c r="E363" s="85">
        <f>E358+1661401</f>
        <v>36641840</v>
      </c>
      <c r="F363" s="97" t="s">
        <v>72</v>
      </c>
      <c r="G363" s="96"/>
      <c r="H363" s="96"/>
      <c r="I363" s="96"/>
      <c r="J363" s="86">
        <f>J358+1661401</f>
        <v>35016580</v>
      </c>
      <c r="K363" s="72">
        <f t="shared" si="22"/>
        <v>-1625260</v>
      </c>
    </row>
    <row r="365" spans="1:11" x14ac:dyDescent="0.25">
      <c r="J365" s="68"/>
    </row>
  </sheetData>
  <mergeCells count="259">
    <mergeCell ref="F99:J99"/>
    <mergeCell ref="A99:E99"/>
    <mergeCell ref="B14:D14"/>
    <mergeCell ref="G14:I14"/>
    <mergeCell ref="B96:D96"/>
    <mergeCell ref="G96:I96"/>
    <mergeCell ref="G98:I98"/>
    <mergeCell ref="B98:D98"/>
    <mergeCell ref="B97:D97"/>
    <mergeCell ref="G97:I97"/>
    <mergeCell ref="G94:I94"/>
    <mergeCell ref="G93:I93"/>
    <mergeCell ref="G92:I92"/>
    <mergeCell ref="G91:I91"/>
    <mergeCell ref="G90:I90"/>
    <mergeCell ref="F63:J63"/>
    <mergeCell ref="B95:D95"/>
    <mergeCell ref="B94:D94"/>
    <mergeCell ref="B93:D93"/>
    <mergeCell ref="G95:I95"/>
    <mergeCell ref="G78:I78"/>
    <mergeCell ref="G77:I77"/>
    <mergeCell ref="G76:I76"/>
    <mergeCell ref="G75:I75"/>
    <mergeCell ref="G8:K8"/>
    <mergeCell ref="H7:K7"/>
    <mergeCell ref="G5:K5"/>
    <mergeCell ref="G4:K4"/>
    <mergeCell ref="G3:K3"/>
    <mergeCell ref="G89:I89"/>
    <mergeCell ref="G88:I88"/>
    <mergeCell ref="G87:I87"/>
    <mergeCell ref="G86:I86"/>
    <mergeCell ref="G9:K9"/>
    <mergeCell ref="G59:I59"/>
    <mergeCell ref="G60:I60"/>
    <mergeCell ref="A11:K11"/>
    <mergeCell ref="G67:I67"/>
    <mergeCell ref="G66:I66"/>
    <mergeCell ref="G65:I65"/>
    <mergeCell ref="G64:I64"/>
    <mergeCell ref="G85:I85"/>
    <mergeCell ref="G84:I84"/>
    <mergeCell ref="G83:I83"/>
    <mergeCell ref="G82:I82"/>
    <mergeCell ref="G81:I81"/>
    <mergeCell ref="G80:I80"/>
    <mergeCell ref="G79:I79"/>
    <mergeCell ref="G74:I74"/>
    <mergeCell ref="G73:I73"/>
    <mergeCell ref="G72:I72"/>
    <mergeCell ref="G71:I71"/>
    <mergeCell ref="G70:I70"/>
    <mergeCell ref="G69:I69"/>
    <mergeCell ref="G68:I68"/>
    <mergeCell ref="B89:D89"/>
    <mergeCell ref="B90:D90"/>
    <mergeCell ref="B91:D91"/>
    <mergeCell ref="B92:D92"/>
    <mergeCell ref="A63:E63"/>
    <mergeCell ref="B84:D84"/>
    <mergeCell ref="B85:D85"/>
    <mergeCell ref="B86:D86"/>
    <mergeCell ref="B87:D87"/>
    <mergeCell ref="B88:D88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A61:E61"/>
    <mergeCell ref="F61:J61"/>
    <mergeCell ref="A62:E62"/>
    <mergeCell ref="F62:J62"/>
    <mergeCell ref="B59:D59"/>
    <mergeCell ref="B60:D60"/>
    <mergeCell ref="F17:J17"/>
    <mergeCell ref="B58:D58"/>
    <mergeCell ref="B57:D57"/>
    <mergeCell ref="G58:I58"/>
    <mergeCell ref="A15:E15"/>
    <mergeCell ref="F15:J15"/>
    <mergeCell ref="G22:I22"/>
    <mergeCell ref="G21:I21"/>
    <mergeCell ref="G20:I20"/>
    <mergeCell ref="G19:I19"/>
    <mergeCell ref="G18:I18"/>
    <mergeCell ref="G27:I27"/>
    <mergeCell ref="G26:I26"/>
    <mergeCell ref="G25:I25"/>
    <mergeCell ref="G24:I24"/>
    <mergeCell ref="G23:I23"/>
    <mergeCell ref="G32:I32"/>
    <mergeCell ref="G31:I31"/>
    <mergeCell ref="G30:I30"/>
    <mergeCell ref="G29:I29"/>
    <mergeCell ref="G28:I28"/>
    <mergeCell ref="G37:I37"/>
    <mergeCell ref="G36:I36"/>
    <mergeCell ref="G35:I35"/>
    <mergeCell ref="G34:I34"/>
    <mergeCell ref="G33:I33"/>
    <mergeCell ref="G42:I42"/>
    <mergeCell ref="G41:I41"/>
    <mergeCell ref="G40:I40"/>
    <mergeCell ref="G39:I39"/>
    <mergeCell ref="G38:I38"/>
    <mergeCell ref="G47:I47"/>
    <mergeCell ref="G46:I46"/>
    <mergeCell ref="G45:I45"/>
    <mergeCell ref="G44:I44"/>
    <mergeCell ref="G43:I43"/>
    <mergeCell ref="G52:I52"/>
    <mergeCell ref="G51:I51"/>
    <mergeCell ref="G50:I50"/>
    <mergeCell ref="G49:I49"/>
    <mergeCell ref="G48:I48"/>
    <mergeCell ref="G57:I57"/>
    <mergeCell ref="G56:I56"/>
    <mergeCell ref="G55:I55"/>
    <mergeCell ref="G54:I54"/>
    <mergeCell ref="G53:I53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4:D44"/>
    <mergeCell ref="B45:D45"/>
    <mergeCell ref="B46:D46"/>
    <mergeCell ref="B37:D37"/>
    <mergeCell ref="B38:D38"/>
    <mergeCell ref="B39:D39"/>
    <mergeCell ref="B40:D40"/>
    <mergeCell ref="B41:D41"/>
    <mergeCell ref="B52:D52"/>
    <mergeCell ref="B35:D35"/>
    <mergeCell ref="B36:D36"/>
    <mergeCell ref="B27:D27"/>
    <mergeCell ref="B28:D28"/>
    <mergeCell ref="B29:D29"/>
    <mergeCell ref="B30:D30"/>
    <mergeCell ref="B31:D31"/>
    <mergeCell ref="B42:D42"/>
    <mergeCell ref="B43:D43"/>
    <mergeCell ref="G2:K2"/>
    <mergeCell ref="G1:K1"/>
    <mergeCell ref="A101:E101"/>
    <mergeCell ref="F101:J101"/>
    <mergeCell ref="A12:E12"/>
    <mergeCell ref="B13:D13"/>
    <mergeCell ref="G13:I13"/>
    <mergeCell ref="A100:E100"/>
    <mergeCell ref="F100:J100"/>
    <mergeCell ref="A16:E16"/>
    <mergeCell ref="F16:J16"/>
    <mergeCell ref="B22:D22"/>
    <mergeCell ref="B23:D23"/>
    <mergeCell ref="B24:D24"/>
    <mergeCell ref="B25:D25"/>
    <mergeCell ref="B26:D26"/>
    <mergeCell ref="A17:E17"/>
    <mergeCell ref="B18:D18"/>
    <mergeCell ref="B19:D19"/>
    <mergeCell ref="B20:D20"/>
    <mergeCell ref="B21:D21"/>
    <mergeCell ref="B32:D32"/>
    <mergeCell ref="B33:D33"/>
    <mergeCell ref="B34:D34"/>
    <mergeCell ref="B102:D102"/>
    <mergeCell ref="G102:I102"/>
    <mergeCell ref="A103:E103"/>
    <mergeCell ref="F103:J103"/>
    <mergeCell ref="B105:E105"/>
    <mergeCell ref="G105:J105"/>
    <mergeCell ref="B204:E204"/>
    <mergeCell ref="G204:J204"/>
    <mergeCell ref="B106:E106"/>
    <mergeCell ref="G106:J106"/>
    <mergeCell ref="B157:E157"/>
    <mergeCell ref="G157:J157"/>
    <mergeCell ref="G160:J160"/>
    <mergeCell ref="B172:E172"/>
    <mergeCell ref="G172:J172"/>
    <mergeCell ref="B173:E173"/>
    <mergeCell ref="G173:J173"/>
    <mergeCell ref="G187:J187"/>
    <mergeCell ref="B203:E203"/>
    <mergeCell ref="G203:J203"/>
    <mergeCell ref="B220:E220"/>
    <mergeCell ref="G220:J220"/>
    <mergeCell ref="B221:E221"/>
    <mergeCell ref="G221:J221"/>
    <mergeCell ref="B228:E228"/>
    <mergeCell ref="G228:J228"/>
    <mergeCell ref="B229:E229"/>
    <mergeCell ref="G229:J229"/>
    <mergeCell ref="B238:E238"/>
    <mergeCell ref="G238:J238"/>
    <mergeCell ref="B239:E239"/>
    <mergeCell ref="G239:J239"/>
    <mergeCell ref="B243:E243"/>
    <mergeCell ref="G243:J243"/>
    <mergeCell ref="B244:E244"/>
    <mergeCell ref="G244:J244"/>
    <mergeCell ref="B256:E256"/>
    <mergeCell ref="G256:J256"/>
    <mergeCell ref="B257:E257"/>
    <mergeCell ref="G257:J257"/>
    <mergeCell ref="A358:D358"/>
    <mergeCell ref="F358:I358"/>
    <mergeCell ref="B264:E264"/>
    <mergeCell ref="G264:J264"/>
    <mergeCell ref="B265:E265"/>
    <mergeCell ref="G265:J265"/>
    <mergeCell ref="B271:E271"/>
    <mergeCell ref="G271:J271"/>
    <mergeCell ref="B272:E272"/>
    <mergeCell ref="G272:J272"/>
    <mergeCell ref="B281:E281"/>
    <mergeCell ref="G281:J281"/>
    <mergeCell ref="B282:E282"/>
    <mergeCell ref="G282:J282"/>
    <mergeCell ref="G294:J294"/>
    <mergeCell ref="A316:B316"/>
    <mergeCell ref="F316:G316"/>
    <mergeCell ref="G317:J317"/>
    <mergeCell ref="G318:J318"/>
    <mergeCell ref="G336:J336"/>
    <mergeCell ref="F357:G357"/>
    <mergeCell ref="A363:D363"/>
    <mergeCell ref="F363:I363"/>
    <mergeCell ref="B360:D360"/>
    <mergeCell ref="G360:I360"/>
    <mergeCell ref="B361:D361"/>
    <mergeCell ref="G361:I361"/>
    <mergeCell ref="B362:D362"/>
    <mergeCell ref="G362:I362"/>
    <mergeCell ref="B359:D359"/>
    <mergeCell ref="G359:I359"/>
  </mergeCells>
  <pageMargins left="0.23622047244094491" right="0.23622047244094491" top="0.74803149606299213" bottom="0.74803149606299213" header="0.31496062992125984" footer="0.31496062992125984"/>
  <pageSetup paperSize="9" scale="60" firstPageNumber="16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Сравнительная таблица к проекту</vt:lpstr>
      <vt:lpstr>'Сравнительная таблица к проекту'!Заголовки_для_печати</vt:lpstr>
      <vt:lpstr>'Сравнительная таблица к проекту'!Область_печати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Бугаева В.Н.</cp:lastModifiedBy>
  <cp:lastPrinted>2021-11-02T07:05:02Z</cp:lastPrinted>
  <dcterms:created xsi:type="dcterms:W3CDTF">2019-12-13T13:54:36Z</dcterms:created>
  <dcterms:modified xsi:type="dcterms:W3CDTF">2021-11-02T07:25:48Z</dcterms:modified>
</cp:coreProperties>
</file>