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3.1 (333)" sheetId="1" r:id="rId1"/>
  </sheets>
  <definedNames>
    <definedName name="_xlnm.Print_Titles" localSheetId="0">'Приложение №3.1 (333)'!$13:$13</definedName>
    <definedName name="_xlnm.Print_Area" localSheetId="0">'Приложение №3.1 (333)'!$A$1:$K$63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18" i="1"/>
  <c r="G62" i="1"/>
  <c r="C62" i="1"/>
  <c r="C60" i="1"/>
  <c r="H53" i="1"/>
  <c r="E53" i="1"/>
  <c r="D53" i="1"/>
  <c r="C51" i="1"/>
  <c r="C49" i="1"/>
  <c r="C48" i="1"/>
  <c r="H42" i="1"/>
  <c r="G42" i="1"/>
  <c r="E42" i="1"/>
  <c r="D42" i="1"/>
  <c r="C42" i="1"/>
  <c r="E38" i="1"/>
  <c r="C38" i="1"/>
  <c r="H21" i="1"/>
  <c r="G21" i="1"/>
  <c r="E21" i="1"/>
  <c r="C21" i="1"/>
  <c r="H20" i="1"/>
  <c r="C20" i="1"/>
  <c r="H19" i="1"/>
  <c r="E19" i="1"/>
  <c r="C19" i="1"/>
  <c r="G17" i="1"/>
  <c r="F17" i="1"/>
  <c r="E17" i="1"/>
  <c r="E51" i="1" l="1"/>
  <c r="J48" i="1" l="1"/>
  <c r="J49" i="1"/>
  <c r="H17" i="1"/>
  <c r="C17" i="1"/>
  <c r="D62" i="1" l="1"/>
  <c r="G45" i="1"/>
  <c r="D38" i="1"/>
  <c r="I21" i="1"/>
  <c r="F21" i="1"/>
  <c r="D21" i="1"/>
  <c r="D17" i="1"/>
  <c r="F60" i="1" l="1"/>
  <c r="D59" i="1" l="1"/>
  <c r="E59" i="1"/>
  <c r="F59" i="1"/>
  <c r="G59" i="1"/>
  <c r="H59" i="1"/>
  <c r="I59" i="1"/>
  <c r="J59" i="1"/>
  <c r="D41" i="1"/>
  <c r="E41" i="1"/>
  <c r="F41" i="1"/>
  <c r="G41" i="1"/>
  <c r="H41" i="1"/>
  <c r="I41" i="1"/>
  <c r="J41" i="1"/>
  <c r="E40" i="1"/>
  <c r="D37" i="1"/>
  <c r="E37" i="1"/>
  <c r="F37" i="1"/>
  <c r="G37" i="1"/>
  <c r="H37" i="1"/>
  <c r="I37" i="1"/>
  <c r="J37" i="1"/>
  <c r="D29" i="1"/>
  <c r="E29" i="1"/>
  <c r="F29" i="1"/>
  <c r="G29" i="1"/>
  <c r="H29" i="1"/>
  <c r="I29" i="1"/>
  <c r="J29" i="1"/>
  <c r="D23" i="1"/>
  <c r="E23" i="1"/>
  <c r="F23" i="1"/>
  <c r="G23" i="1"/>
  <c r="H23" i="1"/>
  <c r="I23" i="1"/>
  <c r="J23" i="1"/>
  <c r="D15" i="1"/>
  <c r="E15" i="1"/>
  <c r="F15" i="1"/>
  <c r="G15" i="1"/>
  <c r="H15" i="1"/>
  <c r="I15" i="1"/>
  <c r="J15" i="1"/>
  <c r="C59" i="1"/>
  <c r="C41" i="1"/>
  <c r="C37" i="1"/>
  <c r="C29" i="1"/>
  <c r="C23" i="1"/>
  <c r="C15" i="1"/>
  <c r="K62" i="1"/>
  <c r="K60" i="1"/>
  <c r="K57" i="1"/>
  <c r="K55" i="1"/>
  <c r="K53" i="1"/>
  <c r="K51" i="1"/>
  <c r="K49" i="1"/>
  <c r="K48" i="1"/>
  <c r="K46" i="1"/>
  <c r="K45" i="1"/>
  <c r="K44" i="1"/>
  <c r="K43" i="1"/>
  <c r="K42" i="1"/>
  <c r="K38" i="1"/>
  <c r="K35" i="1"/>
  <c r="K33" i="1"/>
  <c r="K32" i="1"/>
  <c r="K31" i="1"/>
  <c r="K30" i="1"/>
  <c r="K28" i="1"/>
  <c r="K26" i="1"/>
  <c r="K24" i="1"/>
  <c r="K21" i="1"/>
  <c r="K20" i="1"/>
  <c r="K19" i="1"/>
  <c r="K18" i="1"/>
  <c r="K17" i="1"/>
  <c r="K16" i="1"/>
  <c r="C40" i="1" l="1"/>
  <c r="I40" i="1"/>
  <c r="J40" i="1"/>
  <c r="H40" i="1"/>
  <c r="F40" i="1"/>
  <c r="D40" i="1"/>
  <c r="G40" i="1"/>
  <c r="C14" i="1"/>
  <c r="K23" i="1"/>
  <c r="K37" i="1"/>
  <c r="K59" i="1"/>
  <c r="I14" i="1"/>
  <c r="G14" i="1"/>
  <c r="E14" i="1"/>
  <c r="K29" i="1"/>
  <c r="K15" i="1"/>
  <c r="K41" i="1"/>
  <c r="J14" i="1"/>
  <c r="H14" i="1"/>
  <c r="F14" i="1"/>
  <c r="D14" i="1"/>
  <c r="D63" i="1" l="1"/>
  <c r="I63" i="1"/>
  <c r="K40" i="1"/>
  <c r="J63" i="1"/>
  <c r="G63" i="1"/>
  <c r="H63" i="1"/>
  <c r="E63" i="1"/>
  <c r="C63" i="1"/>
  <c r="F63" i="1"/>
  <c r="K14" i="1"/>
  <c r="K63" i="1" l="1"/>
</calcChain>
</file>

<file path=xl/sharedStrings.xml><?xml version="1.0" encoding="utf-8"?>
<sst xmlns="http://schemas.openxmlformats.org/spreadsheetml/2006/main" count="58" uniqueCount="57">
  <si>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</si>
  <si>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</si>
  <si>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</si>
  <si>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</si>
  <si>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</si>
  <si>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</si>
  <si>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</si>
  <si>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</si>
  <si>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</si>
  <si>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</si>
  <si>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</si>
  <si>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</si>
  <si>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</si>
  <si>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</si>
  <si>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</si>
  <si>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</si>
  <si>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</si>
  <si>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</si>
  <si>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</si>
  <si>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</si>
  <si>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</si>
  <si>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</si>
  <si>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</si>
  <si>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</si>
  <si>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</si>
  <si>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</si>
  <si>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</si>
  <si>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</si>
  <si>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</si>
  <si>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</si>
  <si>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</si>
  <si>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</si>
  <si>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</si>
  <si>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</si>
  <si>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</si>
  <si>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</si>
  <si>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</si>
  <si>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</si>
  <si>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</si>
  <si>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</si>
  <si>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</si>
  <si>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</si>
  <si>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</si>
  <si>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</si>
  <si>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</si>
  <si>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</si>
  <si>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</si>
  <si>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</si>
  <si>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</si>
  <si>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</si>
  <si>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3.1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</si>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</sst>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2" borderId="0" xfId="0" applyNumberFormat="1" applyFont="1" applyFill="1" applyAlignment="1">
      <alignment wrapText="1"/>
    </xf>
    <xf numFmtId="167" fontId="7" fillId="2" borderId="0" xfId="0" applyNumberFormat="1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BreakPreview" zoomScale="75" zoomScaleNormal="75" zoomScaleSheetLayoutView="75" workbookViewId="0">
      <pane xSplit="2" ySplit="13" topLeftCell="C59" activePane="bottomRight" state="frozen"/>
      <selection pane="topRight" activeCell="C1" sqref="C1"/>
      <selection pane="bottomLeft" activeCell="A10" sqref="A10"/>
      <selection pane="bottomRight" activeCell="K1" sqref="H1:K9"/>
    </sheetView>
  </sheetViews>
  <sheetFormatPr defaultRowHeight="15.65" x14ac:dyDescent="0.25"/>
  <cols>
    <col min="1" max="1" width="9" style="2" bestFit="1" customWidth="1"/>
    <col min="2" max="2" width="42.125" style="1" customWidth="1"/>
    <col min="3" max="3" width="15.875" style="3" bestFit="1" customWidth="1"/>
    <col min="4" max="4" width="14.75" style="3" bestFit="1" customWidth="1"/>
    <col min="5" max="6" width="15.875" style="3" bestFit="1" customWidth="1"/>
    <col min="7" max="7" width="14.75" style="3" bestFit="1" customWidth="1"/>
    <col min="8" max="8" width="15.875" style="3" bestFit="1" customWidth="1"/>
    <col min="9" max="9" width="17.375" style="3" bestFit="1" customWidth="1"/>
    <col min="10" max="10" width="14.75" style="3" bestFit="1" customWidth="1"/>
    <col min="11" max="11" width="16.875" style="3" bestFit="1" customWidth="1"/>
    <col min="12" max="12" width="11.125" style="5" bestFit="1" customWidth="1"/>
    <col min="13" max="193" width="9.125" style="5"/>
    <col min="194" max="194" width="7.875" style="5" customWidth="1"/>
    <col min="195" max="195" width="62.75" style="5" customWidth="1"/>
    <col min="196" max="196" width="14.375" style="5" customWidth="1"/>
    <col min="197" max="197" width="13.75" style="5" customWidth="1"/>
    <col min="198" max="198" width="14.625" style="5" customWidth="1"/>
    <col min="199" max="199" width="14" style="5" customWidth="1"/>
    <col min="200" max="201" width="13.375" style="5" bestFit="1" customWidth="1"/>
    <col min="202" max="202" width="15.375" style="5" customWidth="1"/>
    <col min="203" max="203" width="13.375" style="5" bestFit="1" customWidth="1"/>
    <col min="204" max="204" width="14" style="5" customWidth="1"/>
    <col min="205" max="205" width="18.625" style="5" customWidth="1"/>
    <col min="206" max="206" width="8.125" style="5" bestFit="1" customWidth="1"/>
    <col min="207" max="449" width="9.125" style="5"/>
    <col min="450" max="450" width="7.875" style="5" customWidth="1"/>
    <col min="451" max="451" width="62.75" style="5" customWidth="1"/>
    <col min="452" max="452" width="14.375" style="5" customWidth="1"/>
    <col min="453" max="453" width="13.75" style="5" customWidth="1"/>
    <col min="454" max="454" width="14.625" style="5" customWidth="1"/>
    <col min="455" max="455" width="14" style="5" customWidth="1"/>
    <col min="456" max="457" width="13.375" style="5" bestFit="1" customWidth="1"/>
    <col min="458" max="458" width="15.375" style="5" customWidth="1"/>
    <col min="459" max="459" width="13.375" style="5" bestFit="1" customWidth="1"/>
    <col min="460" max="460" width="14" style="5" customWidth="1"/>
    <col min="461" max="461" width="18.625" style="5" customWidth="1"/>
    <col min="462" max="462" width="8.125" style="5" bestFit="1" customWidth="1"/>
    <col min="463" max="705" width="9.125" style="5"/>
    <col min="706" max="706" width="7.875" style="5" customWidth="1"/>
    <col min="707" max="707" width="62.75" style="5" customWidth="1"/>
    <col min="708" max="708" width="14.375" style="5" customWidth="1"/>
    <col min="709" max="709" width="13.75" style="5" customWidth="1"/>
    <col min="710" max="710" width="14.625" style="5" customWidth="1"/>
    <col min="711" max="711" width="14" style="5" customWidth="1"/>
    <col min="712" max="713" width="13.375" style="5" bestFit="1" customWidth="1"/>
    <col min="714" max="714" width="15.375" style="5" customWidth="1"/>
    <col min="715" max="715" width="13.375" style="5" bestFit="1" customWidth="1"/>
    <col min="716" max="716" width="14" style="5" customWidth="1"/>
    <col min="717" max="717" width="18.625" style="5" customWidth="1"/>
    <col min="718" max="718" width="8.125" style="5" bestFit="1" customWidth="1"/>
    <col min="719" max="961" width="9.125" style="5"/>
    <col min="962" max="962" width="7.875" style="5" customWidth="1"/>
    <col min="963" max="963" width="62.75" style="5" customWidth="1"/>
    <col min="964" max="964" width="14.375" style="5" customWidth="1"/>
    <col min="965" max="965" width="13.75" style="5" customWidth="1"/>
    <col min="966" max="966" width="14.625" style="5" customWidth="1"/>
    <col min="967" max="967" width="14" style="5" customWidth="1"/>
    <col min="968" max="969" width="13.375" style="5" bestFit="1" customWidth="1"/>
    <col min="970" max="970" width="15.375" style="5" customWidth="1"/>
    <col min="971" max="971" width="13.375" style="5" bestFit="1" customWidth="1"/>
    <col min="972" max="972" width="14" style="5" customWidth="1"/>
    <col min="973" max="973" width="18.625" style="5" customWidth="1"/>
    <col min="974" max="974" width="8.125" style="5" bestFit="1" customWidth="1"/>
    <col min="975" max="1217" width="9.125" style="5"/>
    <col min="1218" max="1218" width="7.875" style="5" customWidth="1"/>
    <col min="1219" max="1219" width="62.75" style="5" customWidth="1"/>
    <col min="1220" max="1220" width="14.375" style="5" customWidth="1"/>
    <col min="1221" max="1221" width="13.75" style="5" customWidth="1"/>
    <col min="1222" max="1222" width="14.625" style="5" customWidth="1"/>
    <col min="1223" max="1223" width="14" style="5" customWidth="1"/>
    <col min="1224" max="1225" width="13.375" style="5" bestFit="1" customWidth="1"/>
    <col min="1226" max="1226" width="15.375" style="5" customWidth="1"/>
    <col min="1227" max="1227" width="13.375" style="5" bestFit="1" customWidth="1"/>
    <col min="1228" max="1228" width="14" style="5" customWidth="1"/>
    <col min="1229" max="1229" width="18.625" style="5" customWidth="1"/>
    <col min="1230" max="1230" width="8.125" style="5" bestFit="1" customWidth="1"/>
    <col min="1231" max="1473" width="9.125" style="5"/>
    <col min="1474" max="1474" width="7.875" style="5" customWidth="1"/>
    <col min="1475" max="1475" width="62.75" style="5" customWidth="1"/>
    <col min="1476" max="1476" width="14.375" style="5" customWidth="1"/>
    <col min="1477" max="1477" width="13.75" style="5" customWidth="1"/>
    <col min="1478" max="1478" width="14.625" style="5" customWidth="1"/>
    <col min="1479" max="1479" width="14" style="5" customWidth="1"/>
    <col min="1480" max="1481" width="13.375" style="5" bestFit="1" customWidth="1"/>
    <col min="1482" max="1482" width="15.375" style="5" customWidth="1"/>
    <col min="1483" max="1483" width="13.375" style="5" bestFit="1" customWidth="1"/>
    <col min="1484" max="1484" width="14" style="5" customWidth="1"/>
    <col min="1485" max="1485" width="18.625" style="5" customWidth="1"/>
    <col min="1486" max="1486" width="8.125" style="5" bestFit="1" customWidth="1"/>
    <col min="1487" max="1729" width="9.125" style="5"/>
    <col min="1730" max="1730" width="7.875" style="5" customWidth="1"/>
    <col min="1731" max="1731" width="62.75" style="5" customWidth="1"/>
    <col min="1732" max="1732" width="14.375" style="5" customWidth="1"/>
    <col min="1733" max="1733" width="13.75" style="5" customWidth="1"/>
    <col min="1734" max="1734" width="14.625" style="5" customWidth="1"/>
    <col min="1735" max="1735" width="14" style="5" customWidth="1"/>
    <col min="1736" max="1737" width="13.375" style="5" bestFit="1" customWidth="1"/>
    <col min="1738" max="1738" width="15.375" style="5" customWidth="1"/>
    <col min="1739" max="1739" width="13.375" style="5" bestFit="1" customWidth="1"/>
    <col min="1740" max="1740" width="14" style="5" customWidth="1"/>
    <col min="1741" max="1741" width="18.625" style="5" customWidth="1"/>
    <col min="1742" max="1742" width="8.125" style="5" bestFit="1" customWidth="1"/>
    <col min="1743" max="1985" width="9.125" style="5"/>
    <col min="1986" max="1986" width="7.875" style="5" customWidth="1"/>
    <col min="1987" max="1987" width="62.75" style="5" customWidth="1"/>
    <col min="1988" max="1988" width="14.375" style="5" customWidth="1"/>
    <col min="1989" max="1989" width="13.75" style="5" customWidth="1"/>
    <col min="1990" max="1990" width="14.625" style="5" customWidth="1"/>
    <col min="1991" max="1991" width="14" style="5" customWidth="1"/>
    <col min="1992" max="1993" width="13.375" style="5" bestFit="1" customWidth="1"/>
    <col min="1994" max="1994" width="15.375" style="5" customWidth="1"/>
    <col min="1995" max="1995" width="13.375" style="5" bestFit="1" customWidth="1"/>
    <col min="1996" max="1996" width="14" style="5" customWidth="1"/>
    <col min="1997" max="1997" width="18.625" style="5" customWidth="1"/>
    <col min="1998" max="1998" width="8.125" style="5" bestFit="1" customWidth="1"/>
    <col min="1999" max="2241" width="9.125" style="5"/>
    <col min="2242" max="2242" width="7.875" style="5" customWidth="1"/>
    <col min="2243" max="2243" width="62.75" style="5" customWidth="1"/>
    <col min="2244" max="2244" width="14.375" style="5" customWidth="1"/>
    <col min="2245" max="2245" width="13.75" style="5" customWidth="1"/>
    <col min="2246" max="2246" width="14.625" style="5" customWidth="1"/>
    <col min="2247" max="2247" width="14" style="5" customWidth="1"/>
    <col min="2248" max="2249" width="13.375" style="5" bestFit="1" customWidth="1"/>
    <col min="2250" max="2250" width="15.375" style="5" customWidth="1"/>
    <col min="2251" max="2251" width="13.375" style="5" bestFit="1" customWidth="1"/>
    <col min="2252" max="2252" width="14" style="5" customWidth="1"/>
    <col min="2253" max="2253" width="18.625" style="5" customWidth="1"/>
    <col min="2254" max="2254" width="8.125" style="5" bestFit="1" customWidth="1"/>
    <col min="2255" max="2497" width="9.125" style="5"/>
    <col min="2498" max="2498" width="7.875" style="5" customWidth="1"/>
    <col min="2499" max="2499" width="62.75" style="5" customWidth="1"/>
    <col min="2500" max="2500" width="14.375" style="5" customWidth="1"/>
    <col min="2501" max="2501" width="13.75" style="5" customWidth="1"/>
    <col min="2502" max="2502" width="14.625" style="5" customWidth="1"/>
    <col min="2503" max="2503" width="14" style="5" customWidth="1"/>
    <col min="2504" max="2505" width="13.375" style="5" bestFit="1" customWidth="1"/>
    <col min="2506" max="2506" width="15.375" style="5" customWidth="1"/>
    <col min="2507" max="2507" width="13.375" style="5" bestFit="1" customWidth="1"/>
    <col min="2508" max="2508" width="14" style="5" customWidth="1"/>
    <col min="2509" max="2509" width="18.625" style="5" customWidth="1"/>
    <col min="2510" max="2510" width="8.125" style="5" bestFit="1" customWidth="1"/>
    <col min="2511" max="2753" width="9.125" style="5"/>
    <col min="2754" max="2754" width="7.875" style="5" customWidth="1"/>
    <col min="2755" max="2755" width="62.75" style="5" customWidth="1"/>
    <col min="2756" max="2756" width="14.375" style="5" customWidth="1"/>
    <col min="2757" max="2757" width="13.75" style="5" customWidth="1"/>
    <col min="2758" max="2758" width="14.625" style="5" customWidth="1"/>
    <col min="2759" max="2759" width="14" style="5" customWidth="1"/>
    <col min="2760" max="2761" width="13.375" style="5" bestFit="1" customWidth="1"/>
    <col min="2762" max="2762" width="15.375" style="5" customWidth="1"/>
    <col min="2763" max="2763" width="13.375" style="5" bestFit="1" customWidth="1"/>
    <col min="2764" max="2764" width="14" style="5" customWidth="1"/>
    <col min="2765" max="2765" width="18.625" style="5" customWidth="1"/>
    <col min="2766" max="2766" width="8.125" style="5" bestFit="1" customWidth="1"/>
    <col min="2767" max="3009" width="9.125" style="5"/>
    <col min="3010" max="3010" width="7.875" style="5" customWidth="1"/>
    <col min="3011" max="3011" width="62.75" style="5" customWidth="1"/>
    <col min="3012" max="3012" width="14.375" style="5" customWidth="1"/>
    <col min="3013" max="3013" width="13.75" style="5" customWidth="1"/>
    <col min="3014" max="3014" width="14.625" style="5" customWidth="1"/>
    <col min="3015" max="3015" width="14" style="5" customWidth="1"/>
    <col min="3016" max="3017" width="13.375" style="5" bestFit="1" customWidth="1"/>
    <col min="3018" max="3018" width="15.375" style="5" customWidth="1"/>
    <col min="3019" max="3019" width="13.375" style="5" bestFit="1" customWidth="1"/>
    <col min="3020" max="3020" width="14" style="5" customWidth="1"/>
    <col min="3021" max="3021" width="18.625" style="5" customWidth="1"/>
    <col min="3022" max="3022" width="8.125" style="5" bestFit="1" customWidth="1"/>
    <col min="3023" max="3265" width="9.125" style="5"/>
    <col min="3266" max="3266" width="7.875" style="5" customWidth="1"/>
    <col min="3267" max="3267" width="62.75" style="5" customWidth="1"/>
    <col min="3268" max="3268" width="14.375" style="5" customWidth="1"/>
    <col min="3269" max="3269" width="13.75" style="5" customWidth="1"/>
    <col min="3270" max="3270" width="14.625" style="5" customWidth="1"/>
    <col min="3271" max="3271" width="14" style="5" customWidth="1"/>
    <col min="3272" max="3273" width="13.375" style="5" bestFit="1" customWidth="1"/>
    <col min="3274" max="3274" width="15.375" style="5" customWidth="1"/>
    <col min="3275" max="3275" width="13.375" style="5" bestFit="1" customWidth="1"/>
    <col min="3276" max="3276" width="14" style="5" customWidth="1"/>
    <col min="3277" max="3277" width="18.625" style="5" customWidth="1"/>
    <col min="3278" max="3278" width="8.125" style="5" bestFit="1" customWidth="1"/>
    <col min="3279" max="3521" width="9.125" style="5"/>
    <col min="3522" max="3522" width="7.875" style="5" customWidth="1"/>
    <col min="3523" max="3523" width="62.75" style="5" customWidth="1"/>
    <col min="3524" max="3524" width="14.375" style="5" customWidth="1"/>
    <col min="3525" max="3525" width="13.75" style="5" customWidth="1"/>
    <col min="3526" max="3526" width="14.625" style="5" customWidth="1"/>
    <col min="3527" max="3527" width="14" style="5" customWidth="1"/>
    <col min="3528" max="3529" width="13.375" style="5" bestFit="1" customWidth="1"/>
    <col min="3530" max="3530" width="15.375" style="5" customWidth="1"/>
    <col min="3531" max="3531" width="13.375" style="5" bestFit="1" customWidth="1"/>
    <col min="3532" max="3532" width="14" style="5" customWidth="1"/>
    <col min="3533" max="3533" width="18.625" style="5" customWidth="1"/>
    <col min="3534" max="3534" width="8.125" style="5" bestFit="1" customWidth="1"/>
    <col min="3535" max="3777" width="9.125" style="5"/>
    <col min="3778" max="3778" width="7.875" style="5" customWidth="1"/>
    <col min="3779" max="3779" width="62.75" style="5" customWidth="1"/>
    <col min="3780" max="3780" width="14.375" style="5" customWidth="1"/>
    <col min="3781" max="3781" width="13.75" style="5" customWidth="1"/>
    <col min="3782" max="3782" width="14.625" style="5" customWidth="1"/>
    <col min="3783" max="3783" width="14" style="5" customWidth="1"/>
    <col min="3784" max="3785" width="13.375" style="5" bestFit="1" customWidth="1"/>
    <col min="3786" max="3786" width="15.375" style="5" customWidth="1"/>
    <col min="3787" max="3787" width="13.375" style="5" bestFit="1" customWidth="1"/>
    <col min="3788" max="3788" width="14" style="5" customWidth="1"/>
    <col min="3789" max="3789" width="18.625" style="5" customWidth="1"/>
    <col min="3790" max="3790" width="8.125" style="5" bestFit="1" customWidth="1"/>
    <col min="3791" max="4033" width="9.125" style="5"/>
    <col min="4034" max="4034" width="7.875" style="5" customWidth="1"/>
    <col min="4035" max="4035" width="62.75" style="5" customWidth="1"/>
    <col min="4036" max="4036" width="14.375" style="5" customWidth="1"/>
    <col min="4037" max="4037" width="13.75" style="5" customWidth="1"/>
    <col min="4038" max="4038" width="14.625" style="5" customWidth="1"/>
    <col min="4039" max="4039" width="14" style="5" customWidth="1"/>
    <col min="4040" max="4041" width="13.375" style="5" bestFit="1" customWidth="1"/>
    <col min="4042" max="4042" width="15.375" style="5" customWidth="1"/>
    <col min="4043" max="4043" width="13.375" style="5" bestFit="1" customWidth="1"/>
    <col min="4044" max="4044" width="14" style="5" customWidth="1"/>
    <col min="4045" max="4045" width="18.625" style="5" customWidth="1"/>
    <col min="4046" max="4046" width="8.125" style="5" bestFit="1" customWidth="1"/>
    <col min="4047" max="4289" width="9.125" style="5"/>
    <col min="4290" max="4290" width="7.875" style="5" customWidth="1"/>
    <col min="4291" max="4291" width="62.75" style="5" customWidth="1"/>
    <col min="4292" max="4292" width="14.375" style="5" customWidth="1"/>
    <col min="4293" max="4293" width="13.75" style="5" customWidth="1"/>
    <col min="4294" max="4294" width="14.625" style="5" customWidth="1"/>
    <col min="4295" max="4295" width="14" style="5" customWidth="1"/>
    <col min="4296" max="4297" width="13.375" style="5" bestFit="1" customWidth="1"/>
    <col min="4298" max="4298" width="15.375" style="5" customWidth="1"/>
    <col min="4299" max="4299" width="13.375" style="5" bestFit="1" customWidth="1"/>
    <col min="4300" max="4300" width="14" style="5" customWidth="1"/>
    <col min="4301" max="4301" width="18.625" style="5" customWidth="1"/>
    <col min="4302" max="4302" width="8.125" style="5" bestFit="1" customWidth="1"/>
    <col min="4303" max="4545" width="9.125" style="5"/>
    <col min="4546" max="4546" width="7.875" style="5" customWidth="1"/>
    <col min="4547" max="4547" width="62.75" style="5" customWidth="1"/>
    <col min="4548" max="4548" width="14.375" style="5" customWidth="1"/>
    <col min="4549" max="4549" width="13.75" style="5" customWidth="1"/>
    <col min="4550" max="4550" width="14.625" style="5" customWidth="1"/>
    <col min="4551" max="4551" width="14" style="5" customWidth="1"/>
    <col min="4552" max="4553" width="13.375" style="5" bestFit="1" customWidth="1"/>
    <col min="4554" max="4554" width="15.375" style="5" customWidth="1"/>
    <col min="4555" max="4555" width="13.375" style="5" bestFit="1" customWidth="1"/>
    <col min="4556" max="4556" width="14" style="5" customWidth="1"/>
    <col min="4557" max="4557" width="18.625" style="5" customWidth="1"/>
    <col min="4558" max="4558" width="8.125" style="5" bestFit="1" customWidth="1"/>
    <col min="4559" max="4801" width="9.125" style="5"/>
    <col min="4802" max="4802" width="7.875" style="5" customWidth="1"/>
    <col min="4803" max="4803" width="62.75" style="5" customWidth="1"/>
    <col min="4804" max="4804" width="14.375" style="5" customWidth="1"/>
    <col min="4805" max="4805" width="13.75" style="5" customWidth="1"/>
    <col min="4806" max="4806" width="14.625" style="5" customWidth="1"/>
    <col min="4807" max="4807" width="14" style="5" customWidth="1"/>
    <col min="4808" max="4809" width="13.375" style="5" bestFit="1" customWidth="1"/>
    <col min="4810" max="4810" width="15.375" style="5" customWidth="1"/>
    <col min="4811" max="4811" width="13.375" style="5" bestFit="1" customWidth="1"/>
    <col min="4812" max="4812" width="14" style="5" customWidth="1"/>
    <col min="4813" max="4813" width="18.625" style="5" customWidth="1"/>
    <col min="4814" max="4814" width="8.125" style="5" bestFit="1" customWidth="1"/>
    <col min="4815" max="5057" width="9.125" style="5"/>
    <col min="5058" max="5058" width="7.875" style="5" customWidth="1"/>
    <col min="5059" max="5059" width="62.75" style="5" customWidth="1"/>
    <col min="5060" max="5060" width="14.375" style="5" customWidth="1"/>
    <col min="5061" max="5061" width="13.75" style="5" customWidth="1"/>
    <col min="5062" max="5062" width="14.625" style="5" customWidth="1"/>
    <col min="5063" max="5063" width="14" style="5" customWidth="1"/>
    <col min="5064" max="5065" width="13.375" style="5" bestFit="1" customWidth="1"/>
    <col min="5066" max="5066" width="15.375" style="5" customWidth="1"/>
    <col min="5067" max="5067" width="13.375" style="5" bestFit="1" customWidth="1"/>
    <col min="5068" max="5068" width="14" style="5" customWidth="1"/>
    <col min="5069" max="5069" width="18.625" style="5" customWidth="1"/>
    <col min="5070" max="5070" width="8.125" style="5" bestFit="1" customWidth="1"/>
    <col min="5071" max="5313" width="9.125" style="5"/>
    <col min="5314" max="5314" width="7.875" style="5" customWidth="1"/>
    <col min="5315" max="5315" width="62.75" style="5" customWidth="1"/>
    <col min="5316" max="5316" width="14.375" style="5" customWidth="1"/>
    <col min="5317" max="5317" width="13.75" style="5" customWidth="1"/>
    <col min="5318" max="5318" width="14.625" style="5" customWidth="1"/>
    <col min="5319" max="5319" width="14" style="5" customWidth="1"/>
    <col min="5320" max="5321" width="13.375" style="5" bestFit="1" customWidth="1"/>
    <col min="5322" max="5322" width="15.375" style="5" customWidth="1"/>
    <col min="5323" max="5323" width="13.375" style="5" bestFit="1" customWidth="1"/>
    <col min="5324" max="5324" width="14" style="5" customWidth="1"/>
    <col min="5325" max="5325" width="18.625" style="5" customWidth="1"/>
    <col min="5326" max="5326" width="8.125" style="5" bestFit="1" customWidth="1"/>
    <col min="5327" max="5569" width="9.125" style="5"/>
    <col min="5570" max="5570" width="7.875" style="5" customWidth="1"/>
    <col min="5571" max="5571" width="62.75" style="5" customWidth="1"/>
    <col min="5572" max="5572" width="14.375" style="5" customWidth="1"/>
    <col min="5573" max="5573" width="13.75" style="5" customWidth="1"/>
    <col min="5574" max="5574" width="14.625" style="5" customWidth="1"/>
    <col min="5575" max="5575" width="14" style="5" customWidth="1"/>
    <col min="5576" max="5577" width="13.375" style="5" bestFit="1" customWidth="1"/>
    <col min="5578" max="5578" width="15.375" style="5" customWidth="1"/>
    <col min="5579" max="5579" width="13.375" style="5" bestFit="1" customWidth="1"/>
    <col min="5580" max="5580" width="14" style="5" customWidth="1"/>
    <col min="5581" max="5581" width="18.625" style="5" customWidth="1"/>
    <col min="5582" max="5582" width="8.125" style="5" bestFit="1" customWidth="1"/>
    <col min="5583" max="5825" width="9.125" style="5"/>
    <col min="5826" max="5826" width="7.875" style="5" customWidth="1"/>
    <col min="5827" max="5827" width="62.75" style="5" customWidth="1"/>
    <col min="5828" max="5828" width="14.375" style="5" customWidth="1"/>
    <col min="5829" max="5829" width="13.75" style="5" customWidth="1"/>
    <col min="5830" max="5830" width="14.625" style="5" customWidth="1"/>
    <col min="5831" max="5831" width="14" style="5" customWidth="1"/>
    <col min="5832" max="5833" width="13.375" style="5" bestFit="1" customWidth="1"/>
    <col min="5834" max="5834" width="15.375" style="5" customWidth="1"/>
    <col min="5835" max="5835" width="13.375" style="5" bestFit="1" customWidth="1"/>
    <col min="5836" max="5836" width="14" style="5" customWidth="1"/>
    <col min="5837" max="5837" width="18.625" style="5" customWidth="1"/>
    <col min="5838" max="5838" width="8.125" style="5" bestFit="1" customWidth="1"/>
    <col min="5839" max="6081" width="9.125" style="5"/>
    <col min="6082" max="6082" width="7.875" style="5" customWidth="1"/>
    <col min="6083" max="6083" width="62.75" style="5" customWidth="1"/>
    <col min="6084" max="6084" width="14.375" style="5" customWidth="1"/>
    <col min="6085" max="6085" width="13.75" style="5" customWidth="1"/>
    <col min="6086" max="6086" width="14.625" style="5" customWidth="1"/>
    <col min="6087" max="6087" width="14" style="5" customWidth="1"/>
    <col min="6088" max="6089" width="13.375" style="5" bestFit="1" customWidth="1"/>
    <col min="6090" max="6090" width="15.375" style="5" customWidth="1"/>
    <col min="6091" max="6091" width="13.375" style="5" bestFit="1" customWidth="1"/>
    <col min="6092" max="6092" width="14" style="5" customWidth="1"/>
    <col min="6093" max="6093" width="18.625" style="5" customWidth="1"/>
    <col min="6094" max="6094" width="8.125" style="5" bestFit="1" customWidth="1"/>
    <col min="6095" max="6337" width="9.125" style="5"/>
    <col min="6338" max="6338" width="7.875" style="5" customWidth="1"/>
    <col min="6339" max="6339" width="62.75" style="5" customWidth="1"/>
    <col min="6340" max="6340" width="14.375" style="5" customWidth="1"/>
    <col min="6341" max="6341" width="13.75" style="5" customWidth="1"/>
    <col min="6342" max="6342" width="14.625" style="5" customWidth="1"/>
    <col min="6343" max="6343" width="14" style="5" customWidth="1"/>
    <col min="6344" max="6345" width="13.375" style="5" bestFit="1" customWidth="1"/>
    <col min="6346" max="6346" width="15.375" style="5" customWidth="1"/>
    <col min="6347" max="6347" width="13.375" style="5" bestFit="1" customWidth="1"/>
    <col min="6348" max="6348" width="14" style="5" customWidth="1"/>
    <col min="6349" max="6349" width="18.625" style="5" customWidth="1"/>
    <col min="6350" max="6350" width="8.125" style="5" bestFit="1" customWidth="1"/>
    <col min="6351" max="6593" width="9.125" style="5"/>
    <col min="6594" max="6594" width="7.875" style="5" customWidth="1"/>
    <col min="6595" max="6595" width="62.75" style="5" customWidth="1"/>
    <col min="6596" max="6596" width="14.375" style="5" customWidth="1"/>
    <col min="6597" max="6597" width="13.75" style="5" customWidth="1"/>
    <col min="6598" max="6598" width="14.625" style="5" customWidth="1"/>
    <col min="6599" max="6599" width="14" style="5" customWidth="1"/>
    <col min="6600" max="6601" width="13.375" style="5" bestFit="1" customWidth="1"/>
    <col min="6602" max="6602" width="15.375" style="5" customWidth="1"/>
    <col min="6603" max="6603" width="13.375" style="5" bestFit="1" customWidth="1"/>
    <col min="6604" max="6604" width="14" style="5" customWidth="1"/>
    <col min="6605" max="6605" width="18.625" style="5" customWidth="1"/>
    <col min="6606" max="6606" width="8.125" style="5" bestFit="1" customWidth="1"/>
    <col min="6607" max="6849" width="9.125" style="5"/>
    <col min="6850" max="6850" width="7.875" style="5" customWidth="1"/>
    <col min="6851" max="6851" width="62.75" style="5" customWidth="1"/>
    <col min="6852" max="6852" width="14.375" style="5" customWidth="1"/>
    <col min="6853" max="6853" width="13.75" style="5" customWidth="1"/>
    <col min="6854" max="6854" width="14.625" style="5" customWidth="1"/>
    <col min="6855" max="6855" width="14" style="5" customWidth="1"/>
    <col min="6856" max="6857" width="13.375" style="5" bestFit="1" customWidth="1"/>
    <col min="6858" max="6858" width="15.375" style="5" customWidth="1"/>
    <col min="6859" max="6859" width="13.375" style="5" bestFit="1" customWidth="1"/>
    <col min="6860" max="6860" width="14" style="5" customWidth="1"/>
    <col min="6861" max="6861" width="18.625" style="5" customWidth="1"/>
    <col min="6862" max="6862" width="8.125" style="5" bestFit="1" customWidth="1"/>
    <col min="6863" max="7105" width="9.125" style="5"/>
    <col min="7106" max="7106" width="7.875" style="5" customWidth="1"/>
    <col min="7107" max="7107" width="62.75" style="5" customWidth="1"/>
    <col min="7108" max="7108" width="14.375" style="5" customWidth="1"/>
    <col min="7109" max="7109" width="13.75" style="5" customWidth="1"/>
    <col min="7110" max="7110" width="14.625" style="5" customWidth="1"/>
    <col min="7111" max="7111" width="14" style="5" customWidth="1"/>
    <col min="7112" max="7113" width="13.375" style="5" bestFit="1" customWidth="1"/>
    <col min="7114" max="7114" width="15.375" style="5" customWidth="1"/>
    <col min="7115" max="7115" width="13.375" style="5" bestFit="1" customWidth="1"/>
    <col min="7116" max="7116" width="14" style="5" customWidth="1"/>
    <col min="7117" max="7117" width="18.625" style="5" customWidth="1"/>
    <col min="7118" max="7118" width="8.125" style="5" bestFit="1" customWidth="1"/>
    <col min="7119" max="7361" width="9.125" style="5"/>
    <col min="7362" max="7362" width="7.875" style="5" customWidth="1"/>
    <col min="7363" max="7363" width="62.75" style="5" customWidth="1"/>
    <col min="7364" max="7364" width="14.375" style="5" customWidth="1"/>
    <col min="7365" max="7365" width="13.75" style="5" customWidth="1"/>
    <col min="7366" max="7366" width="14.625" style="5" customWidth="1"/>
    <col min="7367" max="7367" width="14" style="5" customWidth="1"/>
    <col min="7368" max="7369" width="13.375" style="5" bestFit="1" customWidth="1"/>
    <col min="7370" max="7370" width="15.375" style="5" customWidth="1"/>
    <col min="7371" max="7371" width="13.375" style="5" bestFit="1" customWidth="1"/>
    <col min="7372" max="7372" width="14" style="5" customWidth="1"/>
    <col min="7373" max="7373" width="18.625" style="5" customWidth="1"/>
    <col min="7374" max="7374" width="8.125" style="5" bestFit="1" customWidth="1"/>
    <col min="7375" max="7617" width="9.125" style="5"/>
    <col min="7618" max="7618" width="7.875" style="5" customWidth="1"/>
    <col min="7619" max="7619" width="62.75" style="5" customWidth="1"/>
    <col min="7620" max="7620" width="14.375" style="5" customWidth="1"/>
    <col min="7621" max="7621" width="13.75" style="5" customWidth="1"/>
    <col min="7622" max="7622" width="14.625" style="5" customWidth="1"/>
    <col min="7623" max="7623" width="14" style="5" customWidth="1"/>
    <col min="7624" max="7625" width="13.375" style="5" bestFit="1" customWidth="1"/>
    <col min="7626" max="7626" width="15.375" style="5" customWidth="1"/>
    <col min="7627" max="7627" width="13.375" style="5" bestFit="1" customWidth="1"/>
    <col min="7628" max="7628" width="14" style="5" customWidth="1"/>
    <col min="7629" max="7629" width="18.625" style="5" customWidth="1"/>
    <col min="7630" max="7630" width="8.125" style="5" bestFit="1" customWidth="1"/>
    <col min="7631" max="7873" width="9.125" style="5"/>
    <col min="7874" max="7874" width="7.875" style="5" customWidth="1"/>
    <col min="7875" max="7875" width="62.75" style="5" customWidth="1"/>
    <col min="7876" max="7876" width="14.375" style="5" customWidth="1"/>
    <col min="7877" max="7877" width="13.75" style="5" customWidth="1"/>
    <col min="7878" max="7878" width="14.625" style="5" customWidth="1"/>
    <col min="7879" max="7879" width="14" style="5" customWidth="1"/>
    <col min="7880" max="7881" width="13.375" style="5" bestFit="1" customWidth="1"/>
    <col min="7882" max="7882" width="15.375" style="5" customWidth="1"/>
    <col min="7883" max="7883" width="13.375" style="5" bestFit="1" customWidth="1"/>
    <col min="7884" max="7884" width="14" style="5" customWidth="1"/>
    <col min="7885" max="7885" width="18.625" style="5" customWidth="1"/>
    <col min="7886" max="7886" width="8.125" style="5" bestFit="1" customWidth="1"/>
    <col min="7887" max="8129" width="9.125" style="5"/>
    <col min="8130" max="8130" width="7.875" style="5" customWidth="1"/>
    <col min="8131" max="8131" width="62.75" style="5" customWidth="1"/>
    <col min="8132" max="8132" width="14.375" style="5" customWidth="1"/>
    <col min="8133" max="8133" width="13.75" style="5" customWidth="1"/>
    <col min="8134" max="8134" width="14.625" style="5" customWidth="1"/>
    <col min="8135" max="8135" width="14" style="5" customWidth="1"/>
    <col min="8136" max="8137" width="13.375" style="5" bestFit="1" customWidth="1"/>
    <col min="8138" max="8138" width="15.375" style="5" customWidth="1"/>
    <col min="8139" max="8139" width="13.375" style="5" bestFit="1" customWidth="1"/>
    <col min="8140" max="8140" width="14" style="5" customWidth="1"/>
    <col min="8141" max="8141" width="18.625" style="5" customWidth="1"/>
    <col min="8142" max="8142" width="8.125" style="5" bestFit="1" customWidth="1"/>
    <col min="8143" max="8385" width="9.125" style="5"/>
    <col min="8386" max="8386" width="7.875" style="5" customWidth="1"/>
    <col min="8387" max="8387" width="62.75" style="5" customWidth="1"/>
    <col min="8388" max="8388" width="14.375" style="5" customWidth="1"/>
    <col min="8389" max="8389" width="13.75" style="5" customWidth="1"/>
    <col min="8390" max="8390" width="14.625" style="5" customWidth="1"/>
    <col min="8391" max="8391" width="14" style="5" customWidth="1"/>
    <col min="8392" max="8393" width="13.375" style="5" bestFit="1" customWidth="1"/>
    <col min="8394" max="8394" width="15.375" style="5" customWidth="1"/>
    <col min="8395" max="8395" width="13.375" style="5" bestFit="1" customWidth="1"/>
    <col min="8396" max="8396" width="14" style="5" customWidth="1"/>
    <col min="8397" max="8397" width="18.625" style="5" customWidth="1"/>
    <col min="8398" max="8398" width="8.125" style="5" bestFit="1" customWidth="1"/>
    <col min="8399" max="8641" width="9.125" style="5"/>
    <col min="8642" max="8642" width="7.875" style="5" customWidth="1"/>
    <col min="8643" max="8643" width="62.75" style="5" customWidth="1"/>
    <col min="8644" max="8644" width="14.375" style="5" customWidth="1"/>
    <col min="8645" max="8645" width="13.75" style="5" customWidth="1"/>
    <col min="8646" max="8646" width="14.625" style="5" customWidth="1"/>
    <col min="8647" max="8647" width="14" style="5" customWidth="1"/>
    <col min="8648" max="8649" width="13.375" style="5" bestFit="1" customWidth="1"/>
    <col min="8650" max="8650" width="15.375" style="5" customWidth="1"/>
    <col min="8651" max="8651" width="13.375" style="5" bestFit="1" customWidth="1"/>
    <col min="8652" max="8652" width="14" style="5" customWidth="1"/>
    <col min="8653" max="8653" width="18.625" style="5" customWidth="1"/>
    <col min="8654" max="8654" width="8.125" style="5" bestFit="1" customWidth="1"/>
    <col min="8655" max="8897" width="9.125" style="5"/>
    <col min="8898" max="8898" width="7.875" style="5" customWidth="1"/>
    <col min="8899" max="8899" width="62.75" style="5" customWidth="1"/>
    <col min="8900" max="8900" width="14.375" style="5" customWidth="1"/>
    <col min="8901" max="8901" width="13.75" style="5" customWidth="1"/>
    <col min="8902" max="8902" width="14.625" style="5" customWidth="1"/>
    <col min="8903" max="8903" width="14" style="5" customWidth="1"/>
    <col min="8904" max="8905" width="13.375" style="5" bestFit="1" customWidth="1"/>
    <col min="8906" max="8906" width="15.375" style="5" customWidth="1"/>
    <col min="8907" max="8907" width="13.375" style="5" bestFit="1" customWidth="1"/>
    <col min="8908" max="8908" width="14" style="5" customWidth="1"/>
    <col min="8909" max="8909" width="18.625" style="5" customWidth="1"/>
    <col min="8910" max="8910" width="8.125" style="5" bestFit="1" customWidth="1"/>
    <col min="8911" max="9153" width="9.125" style="5"/>
    <col min="9154" max="9154" width="7.875" style="5" customWidth="1"/>
    <col min="9155" max="9155" width="62.75" style="5" customWidth="1"/>
    <col min="9156" max="9156" width="14.375" style="5" customWidth="1"/>
    <col min="9157" max="9157" width="13.75" style="5" customWidth="1"/>
    <col min="9158" max="9158" width="14.625" style="5" customWidth="1"/>
    <col min="9159" max="9159" width="14" style="5" customWidth="1"/>
    <col min="9160" max="9161" width="13.375" style="5" bestFit="1" customWidth="1"/>
    <col min="9162" max="9162" width="15.375" style="5" customWidth="1"/>
    <col min="9163" max="9163" width="13.375" style="5" bestFit="1" customWidth="1"/>
    <col min="9164" max="9164" width="14" style="5" customWidth="1"/>
    <col min="9165" max="9165" width="18.625" style="5" customWidth="1"/>
    <col min="9166" max="9166" width="8.125" style="5" bestFit="1" customWidth="1"/>
    <col min="9167" max="9409" width="9.125" style="5"/>
    <col min="9410" max="9410" width="7.875" style="5" customWidth="1"/>
    <col min="9411" max="9411" width="62.75" style="5" customWidth="1"/>
    <col min="9412" max="9412" width="14.375" style="5" customWidth="1"/>
    <col min="9413" max="9413" width="13.75" style="5" customWidth="1"/>
    <col min="9414" max="9414" width="14.625" style="5" customWidth="1"/>
    <col min="9415" max="9415" width="14" style="5" customWidth="1"/>
    <col min="9416" max="9417" width="13.375" style="5" bestFit="1" customWidth="1"/>
    <col min="9418" max="9418" width="15.375" style="5" customWidth="1"/>
    <col min="9419" max="9419" width="13.375" style="5" bestFit="1" customWidth="1"/>
    <col min="9420" max="9420" width="14" style="5" customWidth="1"/>
    <col min="9421" max="9421" width="18.625" style="5" customWidth="1"/>
    <col min="9422" max="9422" width="8.125" style="5" bestFit="1" customWidth="1"/>
    <col min="9423" max="9665" width="9.125" style="5"/>
    <col min="9666" max="9666" width="7.875" style="5" customWidth="1"/>
    <col min="9667" max="9667" width="62.75" style="5" customWidth="1"/>
    <col min="9668" max="9668" width="14.375" style="5" customWidth="1"/>
    <col min="9669" max="9669" width="13.75" style="5" customWidth="1"/>
    <col min="9670" max="9670" width="14.625" style="5" customWidth="1"/>
    <col min="9671" max="9671" width="14" style="5" customWidth="1"/>
    <col min="9672" max="9673" width="13.375" style="5" bestFit="1" customWidth="1"/>
    <col min="9674" max="9674" width="15.375" style="5" customWidth="1"/>
    <col min="9675" max="9675" width="13.375" style="5" bestFit="1" customWidth="1"/>
    <col min="9676" max="9676" width="14" style="5" customWidth="1"/>
    <col min="9677" max="9677" width="18.625" style="5" customWidth="1"/>
    <col min="9678" max="9678" width="8.125" style="5" bestFit="1" customWidth="1"/>
    <col min="9679" max="9921" width="9.125" style="5"/>
    <col min="9922" max="9922" width="7.875" style="5" customWidth="1"/>
    <col min="9923" max="9923" width="62.75" style="5" customWidth="1"/>
    <col min="9924" max="9924" width="14.375" style="5" customWidth="1"/>
    <col min="9925" max="9925" width="13.75" style="5" customWidth="1"/>
    <col min="9926" max="9926" width="14.625" style="5" customWidth="1"/>
    <col min="9927" max="9927" width="14" style="5" customWidth="1"/>
    <col min="9928" max="9929" width="13.375" style="5" bestFit="1" customWidth="1"/>
    <col min="9930" max="9930" width="15.375" style="5" customWidth="1"/>
    <col min="9931" max="9931" width="13.375" style="5" bestFit="1" customWidth="1"/>
    <col min="9932" max="9932" width="14" style="5" customWidth="1"/>
    <col min="9933" max="9933" width="18.625" style="5" customWidth="1"/>
    <col min="9934" max="9934" width="8.125" style="5" bestFit="1" customWidth="1"/>
    <col min="9935" max="10177" width="9.125" style="5"/>
    <col min="10178" max="10178" width="7.875" style="5" customWidth="1"/>
    <col min="10179" max="10179" width="62.75" style="5" customWidth="1"/>
    <col min="10180" max="10180" width="14.375" style="5" customWidth="1"/>
    <col min="10181" max="10181" width="13.75" style="5" customWidth="1"/>
    <col min="10182" max="10182" width="14.625" style="5" customWidth="1"/>
    <col min="10183" max="10183" width="14" style="5" customWidth="1"/>
    <col min="10184" max="10185" width="13.375" style="5" bestFit="1" customWidth="1"/>
    <col min="10186" max="10186" width="15.375" style="5" customWidth="1"/>
    <col min="10187" max="10187" width="13.375" style="5" bestFit="1" customWidth="1"/>
    <col min="10188" max="10188" width="14" style="5" customWidth="1"/>
    <col min="10189" max="10189" width="18.625" style="5" customWidth="1"/>
    <col min="10190" max="10190" width="8.125" style="5" bestFit="1" customWidth="1"/>
    <col min="10191" max="10433" width="9.125" style="5"/>
    <col min="10434" max="10434" width="7.875" style="5" customWidth="1"/>
    <col min="10435" max="10435" width="62.75" style="5" customWidth="1"/>
    <col min="10436" max="10436" width="14.375" style="5" customWidth="1"/>
    <col min="10437" max="10437" width="13.75" style="5" customWidth="1"/>
    <col min="10438" max="10438" width="14.625" style="5" customWidth="1"/>
    <col min="10439" max="10439" width="14" style="5" customWidth="1"/>
    <col min="10440" max="10441" width="13.375" style="5" bestFit="1" customWidth="1"/>
    <col min="10442" max="10442" width="15.375" style="5" customWidth="1"/>
    <col min="10443" max="10443" width="13.375" style="5" bestFit="1" customWidth="1"/>
    <col min="10444" max="10444" width="14" style="5" customWidth="1"/>
    <col min="10445" max="10445" width="18.625" style="5" customWidth="1"/>
    <col min="10446" max="10446" width="8.125" style="5" bestFit="1" customWidth="1"/>
    <col min="10447" max="10689" width="9.125" style="5"/>
    <col min="10690" max="10690" width="7.875" style="5" customWidth="1"/>
    <col min="10691" max="10691" width="62.75" style="5" customWidth="1"/>
    <col min="10692" max="10692" width="14.375" style="5" customWidth="1"/>
    <col min="10693" max="10693" width="13.75" style="5" customWidth="1"/>
    <col min="10694" max="10694" width="14.625" style="5" customWidth="1"/>
    <col min="10695" max="10695" width="14" style="5" customWidth="1"/>
    <col min="10696" max="10697" width="13.375" style="5" bestFit="1" customWidth="1"/>
    <col min="10698" max="10698" width="15.375" style="5" customWidth="1"/>
    <col min="10699" max="10699" width="13.375" style="5" bestFit="1" customWidth="1"/>
    <col min="10700" max="10700" width="14" style="5" customWidth="1"/>
    <col min="10701" max="10701" width="18.625" style="5" customWidth="1"/>
    <col min="10702" max="10702" width="8.125" style="5" bestFit="1" customWidth="1"/>
    <col min="10703" max="10945" width="9.125" style="5"/>
    <col min="10946" max="10946" width="7.875" style="5" customWidth="1"/>
    <col min="10947" max="10947" width="62.75" style="5" customWidth="1"/>
    <col min="10948" max="10948" width="14.375" style="5" customWidth="1"/>
    <col min="10949" max="10949" width="13.75" style="5" customWidth="1"/>
    <col min="10950" max="10950" width="14.625" style="5" customWidth="1"/>
    <col min="10951" max="10951" width="14" style="5" customWidth="1"/>
    <col min="10952" max="10953" width="13.375" style="5" bestFit="1" customWidth="1"/>
    <col min="10954" max="10954" width="15.375" style="5" customWidth="1"/>
    <col min="10955" max="10955" width="13.375" style="5" bestFit="1" customWidth="1"/>
    <col min="10956" max="10956" width="14" style="5" customWidth="1"/>
    <col min="10957" max="10957" width="18.625" style="5" customWidth="1"/>
    <col min="10958" max="10958" width="8.125" style="5" bestFit="1" customWidth="1"/>
    <col min="10959" max="11201" width="9.125" style="5"/>
    <col min="11202" max="11202" width="7.875" style="5" customWidth="1"/>
    <col min="11203" max="11203" width="62.75" style="5" customWidth="1"/>
    <col min="11204" max="11204" width="14.375" style="5" customWidth="1"/>
    <col min="11205" max="11205" width="13.75" style="5" customWidth="1"/>
    <col min="11206" max="11206" width="14.625" style="5" customWidth="1"/>
    <col min="11207" max="11207" width="14" style="5" customWidth="1"/>
    <col min="11208" max="11209" width="13.375" style="5" bestFit="1" customWidth="1"/>
    <col min="11210" max="11210" width="15.375" style="5" customWidth="1"/>
    <col min="11211" max="11211" width="13.375" style="5" bestFit="1" customWidth="1"/>
    <col min="11212" max="11212" width="14" style="5" customWidth="1"/>
    <col min="11213" max="11213" width="18.625" style="5" customWidth="1"/>
    <col min="11214" max="11214" width="8.125" style="5" bestFit="1" customWidth="1"/>
    <col min="11215" max="11457" width="9.125" style="5"/>
    <col min="11458" max="11458" width="7.875" style="5" customWidth="1"/>
    <col min="11459" max="11459" width="62.75" style="5" customWidth="1"/>
    <col min="11460" max="11460" width="14.375" style="5" customWidth="1"/>
    <col min="11461" max="11461" width="13.75" style="5" customWidth="1"/>
    <col min="11462" max="11462" width="14.625" style="5" customWidth="1"/>
    <col min="11463" max="11463" width="14" style="5" customWidth="1"/>
    <col min="11464" max="11465" width="13.375" style="5" bestFit="1" customWidth="1"/>
    <col min="11466" max="11466" width="15.375" style="5" customWidth="1"/>
    <col min="11467" max="11467" width="13.375" style="5" bestFit="1" customWidth="1"/>
    <col min="11468" max="11468" width="14" style="5" customWidth="1"/>
    <col min="11469" max="11469" width="18.625" style="5" customWidth="1"/>
    <col min="11470" max="11470" width="8.125" style="5" bestFit="1" customWidth="1"/>
    <col min="11471" max="11713" width="9.125" style="5"/>
    <col min="11714" max="11714" width="7.875" style="5" customWidth="1"/>
    <col min="11715" max="11715" width="62.75" style="5" customWidth="1"/>
    <col min="11716" max="11716" width="14.375" style="5" customWidth="1"/>
    <col min="11717" max="11717" width="13.75" style="5" customWidth="1"/>
    <col min="11718" max="11718" width="14.625" style="5" customWidth="1"/>
    <col min="11719" max="11719" width="14" style="5" customWidth="1"/>
    <col min="11720" max="11721" width="13.375" style="5" bestFit="1" customWidth="1"/>
    <col min="11722" max="11722" width="15.375" style="5" customWidth="1"/>
    <col min="11723" max="11723" width="13.375" style="5" bestFit="1" customWidth="1"/>
    <col min="11724" max="11724" width="14" style="5" customWidth="1"/>
    <col min="11725" max="11725" width="18.625" style="5" customWidth="1"/>
    <col min="11726" max="11726" width="8.125" style="5" bestFit="1" customWidth="1"/>
    <col min="11727" max="11969" width="9.125" style="5"/>
    <col min="11970" max="11970" width="7.875" style="5" customWidth="1"/>
    <col min="11971" max="11971" width="62.75" style="5" customWidth="1"/>
    <col min="11972" max="11972" width="14.375" style="5" customWidth="1"/>
    <col min="11973" max="11973" width="13.75" style="5" customWidth="1"/>
    <col min="11974" max="11974" width="14.625" style="5" customWidth="1"/>
    <col min="11975" max="11975" width="14" style="5" customWidth="1"/>
    <col min="11976" max="11977" width="13.375" style="5" bestFit="1" customWidth="1"/>
    <col min="11978" max="11978" width="15.375" style="5" customWidth="1"/>
    <col min="11979" max="11979" width="13.375" style="5" bestFit="1" customWidth="1"/>
    <col min="11980" max="11980" width="14" style="5" customWidth="1"/>
    <col min="11981" max="11981" width="18.625" style="5" customWidth="1"/>
    <col min="11982" max="11982" width="8.125" style="5" bestFit="1" customWidth="1"/>
    <col min="11983" max="12225" width="9.125" style="5"/>
    <col min="12226" max="12226" width="7.875" style="5" customWidth="1"/>
    <col min="12227" max="12227" width="62.75" style="5" customWidth="1"/>
    <col min="12228" max="12228" width="14.375" style="5" customWidth="1"/>
    <col min="12229" max="12229" width="13.75" style="5" customWidth="1"/>
    <col min="12230" max="12230" width="14.625" style="5" customWidth="1"/>
    <col min="12231" max="12231" width="14" style="5" customWidth="1"/>
    <col min="12232" max="12233" width="13.375" style="5" bestFit="1" customWidth="1"/>
    <col min="12234" max="12234" width="15.375" style="5" customWidth="1"/>
    <col min="12235" max="12235" width="13.375" style="5" bestFit="1" customWidth="1"/>
    <col min="12236" max="12236" width="14" style="5" customWidth="1"/>
    <col min="12237" max="12237" width="18.625" style="5" customWidth="1"/>
    <col min="12238" max="12238" width="8.125" style="5" bestFit="1" customWidth="1"/>
    <col min="12239" max="12481" width="9.125" style="5"/>
    <col min="12482" max="12482" width="7.875" style="5" customWidth="1"/>
    <col min="12483" max="12483" width="62.75" style="5" customWidth="1"/>
    <col min="12484" max="12484" width="14.375" style="5" customWidth="1"/>
    <col min="12485" max="12485" width="13.75" style="5" customWidth="1"/>
    <col min="12486" max="12486" width="14.625" style="5" customWidth="1"/>
    <col min="12487" max="12487" width="14" style="5" customWidth="1"/>
    <col min="12488" max="12489" width="13.375" style="5" bestFit="1" customWidth="1"/>
    <col min="12490" max="12490" width="15.375" style="5" customWidth="1"/>
    <col min="12491" max="12491" width="13.375" style="5" bestFit="1" customWidth="1"/>
    <col min="12492" max="12492" width="14" style="5" customWidth="1"/>
    <col min="12493" max="12493" width="18.625" style="5" customWidth="1"/>
    <col min="12494" max="12494" width="8.125" style="5" bestFit="1" customWidth="1"/>
    <col min="12495" max="12737" width="9.125" style="5"/>
    <col min="12738" max="12738" width="7.875" style="5" customWidth="1"/>
    <col min="12739" max="12739" width="62.75" style="5" customWidth="1"/>
    <col min="12740" max="12740" width="14.375" style="5" customWidth="1"/>
    <col min="12741" max="12741" width="13.75" style="5" customWidth="1"/>
    <col min="12742" max="12742" width="14.625" style="5" customWidth="1"/>
    <col min="12743" max="12743" width="14" style="5" customWidth="1"/>
    <col min="12744" max="12745" width="13.375" style="5" bestFit="1" customWidth="1"/>
    <col min="12746" max="12746" width="15.375" style="5" customWidth="1"/>
    <col min="12747" max="12747" width="13.375" style="5" bestFit="1" customWidth="1"/>
    <col min="12748" max="12748" width="14" style="5" customWidth="1"/>
    <col min="12749" max="12749" width="18.625" style="5" customWidth="1"/>
    <col min="12750" max="12750" width="8.125" style="5" bestFit="1" customWidth="1"/>
    <col min="12751" max="12993" width="9.125" style="5"/>
    <col min="12994" max="12994" width="7.875" style="5" customWidth="1"/>
    <col min="12995" max="12995" width="62.75" style="5" customWidth="1"/>
    <col min="12996" max="12996" width="14.375" style="5" customWidth="1"/>
    <col min="12997" max="12997" width="13.75" style="5" customWidth="1"/>
    <col min="12998" max="12998" width="14.625" style="5" customWidth="1"/>
    <col min="12999" max="12999" width="14" style="5" customWidth="1"/>
    <col min="13000" max="13001" width="13.375" style="5" bestFit="1" customWidth="1"/>
    <col min="13002" max="13002" width="15.375" style="5" customWidth="1"/>
    <col min="13003" max="13003" width="13.375" style="5" bestFit="1" customWidth="1"/>
    <col min="13004" max="13004" width="14" style="5" customWidth="1"/>
    <col min="13005" max="13005" width="18.625" style="5" customWidth="1"/>
    <col min="13006" max="13006" width="8.125" style="5" bestFit="1" customWidth="1"/>
    <col min="13007" max="13249" width="9.125" style="5"/>
    <col min="13250" max="13250" width="7.875" style="5" customWidth="1"/>
    <col min="13251" max="13251" width="62.75" style="5" customWidth="1"/>
    <col min="13252" max="13252" width="14.375" style="5" customWidth="1"/>
    <col min="13253" max="13253" width="13.75" style="5" customWidth="1"/>
    <col min="13254" max="13254" width="14.625" style="5" customWidth="1"/>
    <col min="13255" max="13255" width="14" style="5" customWidth="1"/>
    <col min="13256" max="13257" width="13.375" style="5" bestFit="1" customWidth="1"/>
    <col min="13258" max="13258" width="15.375" style="5" customWidth="1"/>
    <col min="13259" max="13259" width="13.375" style="5" bestFit="1" customWidth="1"/>
    <col min="13260" max="13260" width="14" style="5" customWidth="1"/>
    <col min="13261" max="13261" width="18.625" style="5" customWidth="1"/>
    <col min="13262" max="13262" width="8.125" style="5" bestFit="1" customWidth="1"/>
    <col min="13263" max="13505" width="9.125" style="5"/>
    <col min="13506" max="13506" width="7.875" style="5" customWidth="1"/>
    <col min="13507" max="13507" width="62.75" style="5" customWidth="1"/>
    <col min="13508" max="13508" width="14.375" style="5" customWidth="1"/>
    <col min="13509" max="13509" width="13.75" style="5" customWidth="1"/>
    <col min="13510" max="13510" width="14.625" style="5" customWidth="1"/>
    <col min="13511" max="13511" width="14" style="5" customWidth="1"/>
    <col min="13512" max="13513" width="13.375" style="5" bestFit="1" customWidth="1"/>
    <col min="13514" max="13514" width="15.375" style="5" customWidth="1"/>
    <col min="13515" max="13515" width="13.375" style="5" bestFit="1" customWidth="1"/>
    <col min="13516" max="13516" width="14" style="5" customWidth="1"/>
    <col min="13517" max="13517" width="18.625" style="5" customWidth="1"/>
    <col min="13518" max="13518" width="8.125" style="5" bestFit="1" customWidth="1"/>
    <col min="13519" max="13761" width="9.125" style="5"/>
    <col min="13762" max="13762" width="7.875" style="5" customWidth="1"/>
    <col min="13763" max="13763" width="62.75" style="5" customWidth="1"/>
    <col min="13764" max="13764" width="14.375" style="5" customWidth="1"/>
    <col min="13765" max="13765" width="13.75" style="5" customWidth="1"/>
    <col min="13766" max="13766" width="14.625" style="5" customWidth="1"/>
    <col min="13767" max="13767" width="14" style="5" customWidth="1"/>
    <col min="13768" max="13769" width="13.375" style="5" bestFit="1" customWidth="1"/>
    <col min="13770" max="13770" width="15.375" style="5" customWidth="1"/>
    <col min="13771" max="13771" width="13.375" style="5" bestFit="1" customWidth="1"/>
    <col min="13772" max="13772" width="14" style="5" customWidth="1"/>
    <col min="13773" max="13773" width="18.625" style="5" customWidth="1"/>
    <col min="13774" max="13774" width="8.125" style="5" bestFit="1" customWidth="1"/>
    <col min="13775" max="14017" width="9.125" style="5"/>
    <col min="14018" max="14018" width="7.875" style="5" customWidth="1"/>
    <col min="14019" max="14019" width="62.75" style="5" customWidth="1"/>
    <col min="14020" max="14020" width="14.375" style="5" customWidth="1"/>
    <col min="14021" max="14021" width="13.75" style="5" customWidth="1"/>
    <col min="14022" max="14022" width="14.625" style="5" customWidth="1"/>
    <col min="14023" max="14023" width="14" style="5" customWidth="1"/>
    <col min="14024" max="14025" width="13.375" style="5" bestFit="1" customWidth="1"/>
    <col min="14026" max="14026" width="15.375" style="5" customWidth="1"/>
    <col min="14027" max="14027" width="13.375" style="5" bestFit="1" customWidth="1"/>
    <col min="14028" max="14028" width="14" style="5" customWidth="1"/>
    <col min="14029" max="14029" width="18.625" style="5" customWidth="1"/>
    <col min="14030" max="14030" width="8.125" style="5" bestFit="1" customWidth="1"/>
    <col min="14031" max="14273" width="9.125" style="5"/>
    <col min="14274" max="14274" width="7.875" style="5" customWidth="1"/>
    <col min="14275" max="14275" width="62.75" style="5" customWidth="1"/>
    <col min="14276" max="14276" width="14.375" style="5" customWidth="1"/>
    <col min="14277" max="14277" width="13.75" style="5" customWidth="1"/>
    <col min="14278" max="14278" width="14.625" style="5" customWidth="1"/>
    <col min="14279" max="14279" width="14" style="5" customWidth="1"/>
    <col min="14280" max="14281" width="13.375" style="5" bestFit="1" customWidth="1"/>
    <col min="14282" max="14282" width="15.375" style="5" customWidth="1"/>
    <col min="14283" max="14283" width="13.375" style="5" bestFit="1" customWidth="1"/>
    <col min="14284" max="14284" width="14" style="5" customWidth="1"/>
    <col min="14285" max="14285" width="18.625" style="5" customWidth="1"/>
    <col min="14286" max="14286" width="8.125" style="5" bestFit="1" customWidth="1"/>
    <col min="14287" max="14529" width="9.125" style="5"/>
    <col min="14530" max="14530" width="7.875" style="5" customWidth="1"/>
    <col min="14531" max="14531" width="62.75" style="5" customWidth="1"/>
    <col min="14532" max="14532" width="14.375" style="5" customWidth="1"/>
    <col min="14533" max="14533" width="13.75" style="5" customWidth="1"/>
    <col min="14534" max="14534" width="14.625" style="5" customWidth="1"/>
    <col min="14535" max="14535" width="14" style="5" customWidth="1"/>
    <col min="14536" max="14537" width="13.375" style="5" bestFit="1" customWidth="1"/>
    <col min="14538" max="14538" width="15.375" style="5" customWidth="1"/>
    <col min="14539" max="14539" width="13.375" style="5" bestFit="1" customWidth="1"/>
    <col min="14540" max="14540" width="14" style="5" customWidth="1"/>
    <col min="14541" max="14541" width="18.625" style="5" customWidth="1"/>
    <col min="14542" max="14542" width="8.125" style="5" bestFit="1" customWidth="1"/>
    <col min="14543" max="14785" width="9.125" style="5"/>
    <col min="14786" max="14786" width="7.875" style="5" customWidth="1"/>
    <col min="14787" max="14787" width="62.75" style="5" customWidth="1"/>
    <col min="14788" max="14788" width="14.375" style="5" customWidth="1"/>
    <col min="14789" max="14789" width="13.75" style="5" customWidth="1"/>
    <col min="14790" max="14790" width="14.625" style="5" customWidth="1"/>
    <col min="14791" max="14791" width="14" style="5" customWidth="1"/>
    <col min="14792" max="14793" width="13.375" style="5" bestFit="1" customWidth="1"/>
    <col min="14794" max="14794" width="15.375" style="5" customWidth="1"/>
    <col min="14795" max="14795" width="13.375" style="5" bestFit="1" customWidth="1"/>
    <col min="14796" max="14796" width="14" style="5" customWidth="1"/>
    <col min="14797" max="14797" width="18.625" style="5" customWidth="1"/>
    <col min="14798" max="14798" width="8.125" style="5" bestFit="1" customWidth="1"/>
    <col min="14799" max="15041" width="9.125" style="5"/>
    <col min="15042" max="15042" width="7.875" style="5" customWidth="1"/>
    <col min="15043" max="15043" width="62.75" style="5" customWidth="1"/>
    <col min="15044" max="15044" width="14.375" style="5" customWidth="1"/>
    <col min="15045" max="15045" width="13.75" style="5" customWidth="1"/>
    <col min="15046" max="15046" width="14.625" style="5" customWidth="1"/>
    <col min="15047" max="15047" width="14" style="5" customWidth="1"/>
    <col min="15048" max="15049" width="13.375" style="5" bestFit="1" customWidth="1"/>
    <col min="15050" max="15050" width="15.375" style="5" customWidth="1"/>
    <col min="15051" max="15051" width="13.375" style="5" bestFit="1" customWidth="1"/>
    <col min="15052" max="15052" width="14" style="5" customWidth="1"/>
    <col min="15053" max="15053" width="18.625" style="5" customWidth="1"/>
    <col min="15054" max="15054" width="8.125" style="5" bestFit="1" customWidth="1"/>
    <col min="15055" max="15297" width="9.125" style="5"/>
    <col min="15298" max="15298" width="7.875" style="5" customWidth="1"/>
    <col min="15299" max="15299" width="62.75" style="5" customWidth="1"/>
    <col min="15300" max="15300" width="14.375" style="5" customWidth="1"/>
    <col min="15301" max="15301" width="13.75" style="5" customWidth="1"/>
    <col min="15302" max="15302" width="14.625" style="5" customWidth="1"/>
    <col min="15303" max="15303" width="14" style="5" customWidth="1"/>
    <col min="15304" max="15305" width="13.375" style="5" bestFit="1" customWidth="1"/>
    <col min="15306" max="15306" width="15.375" style="5" customWidth="1"/>
    <col min="15307" max="15307" width="13.375" style="5" bestFit="1" customWidth="1"/>
    <col min="15308" max="15308" width="14" style="5" customWidth="1"/>
    <col min="15309" max="15309" width="18.625" style="5" customWidth="1"/>
    <col min="15310" max="15310" width="8.125" style="5" bestFit="1" customWidth="1"/>
    <col min="15311" max="15553" width="9.125" style="5"/>
    <col min="15554" max="15554" width="7.875" style="5" customWidth="1"/>
    <col min="15555" max="15555" width="62.75" style="5" customWidth="1"/>
    <col min="15556" max="15556" width="14.375" style="5" customWidth="1"/>
    <col min="15557" max="15557" width="13.75" style="5" customWidth="1"/>
    <col min="15558" max="15558" width="14.625" style="5" customWidth="1"/>
    <col min="15559" max="15559" width="14" style="5" customWidth="1"/>
    <col min="15560" max="15561" width="13.375" style="5" bestFit="1" customWidth="1"/>
    <col min="15562" max="15562" width="15.375" style="5" customWidth="1"/>
    <col min="15563" max="15563" width="13.375" style="5" bestFit="1" customWidth="1"/>
    <col min="15564" max="15564" width="14" style="5" customWidth="1"/>
    <col min="15565" max="15565" width="18.625" style="5" customWidth="1"/>
    <col min="15566" max="15566" width="8.125" style="5" bestFit="1" customWidth="1"/>
    <col min="15567" max="15809" width="9.125" style="5"/>
    <col min="15810" max="15810" width="7.875" style="5" customWidth="1"/>
    <col min="15811" max="15811" width="62.75" style="5" customWidth="1"/>
    <col min="15812" max="15812" width="14.375" style="5" customWidth="1"/>
    <col min="15813" max="15813" width="13.75" style="5" customWidth="1"/>
    <col min="15814" max="15814" width="14.625" style="5" customWidth="1"/>
    <col min="15815" max="15815" width="14" style="5" customWidth="1"/>
    <col min="15816" max="15817" width="13.375" style="5" bestFit="1" customWidth="1"/>
    <col min="15818" max="15818" width="15.375" style="5" customWidth="1"/>
    <col min="15819" max="15819" width="13.375" style="5" bestFit="1" customWidth="1"/>
    <col min="15820" max="15820" width="14" style="5" customWidth="1"/>
    <col min="15821" max="15821" width="18.625" style="5" customWidth="1"/>
    <col min="15822" max="15822" width="8.125" style="5" bestFit="1" customWidth="1"/>
    <col min="15823" max="16065" width="9.125" style="5"/>
    <col min="16066" max="16066" width="7.875" style="5" customWidth="1"/>
    <col min="16067" max="16067" width="62.75" style="5" customWidth="1"/>
    <col min="16068" max="16068" width="14.375" style="5" customWidth="1"/>
    <col min="16069" max="16069" width="13.75" style="5" customWidth="1"/>
    <col min="16070" max="16070" width="14.625" style="5" customWidth="1"/>
    <col min="16071" max="16071" width="14" style="5" customWidth="1"/>
    <col min="16072" max="16073" width="13.375" style="5" bestFit="1" customWidth="1"/>
    <col min="16074" max="16074" width="15.375" style="5" customWidth="1"/>
    <col min="16075" max="16075" width="13.375" style="5" bestFit="1" customWidth="1"/>
    <col min="16076" max="16076" width="14" style="5" customWidth="1"/>
    <col min="16077" max="16077" width="18.625" style="5" customWidth="1"/>
    <col min="16078" max="16078" width="8.125" style="5" bestFit="1" customWidth="1"/>
    <col min="16079" max="16384" width="9.125" style="5"/>
  </cols>
  <sheetData>
    <row r="1" spans="1:12" ht="18.350000000000001" x14ac:dyDescent="0.3">
      <c r="H1" s="51"/>
      <c r="I1" s="51"/>
      <c r="J1" s="51"/>
      <c r="K1" s="48" t="s">
        <v>56</v>
      </c>
    </row>
    <row r="2" spans="1:12" ht="18.350000000000001" x14ac:dyDescent="0.3">
      <c r="H2" s="51"/>
      <c r="I2" s="51"/>
      <c r="J2" s="51"/>
      <c r="K2" s="49" t="s">
        <v>53</v>
      </c>
    </row>
    <row r="3" spans="1:12" ht="18.350000000000001" x14ac:dyDescent="0.3">
      <c r="H3" s="51"/>
      <c r="I3" s="51"/>
      <c r="J3" s="51"/>
      <c r="K3" s="50" t="s">
        <v>54</v>
      </c>
    </row>
    <row r="4" spans="1:12" ht="18.350000000000001" x14ac:dyDescent="0.3">
      <c r="H4" s="51"/>
      <c r="I4" s="51"/>
      <c r="J4" s="51"/>
      <c r="K4" s="50" t="s">
        <v>55</v>
      </c>
    </row>
    <row r="5" spans="1:12" ht="18.350000000000001" x14ac:dyDescent="0.3">
      <c r="H5" s="51"/>
      <c r="I5" s="51"/>
      <c r="J5" s="51"/>
      <c r="K5" s="49" t="s">
        <v>49</v>
      </c>
    </row>
    <row r="6" spans="1:12" ht="18.350000000000001" x14ac:dyDescent="0.3">
      <c r="H6" s="51"/>
      <c r="I6" s="51"/>
      <c r="J6" s="51"/>
      <c r="K6" s="51"/>
    </row>
    <row r="7" spans="1:12" ht="18.350000000000001" x14ac:dyDescent="0.3">
      <c r="H7" s="52"/>
      <c r="I7" s="53" t="s">
        <v>50</v>
      </c>
      <c r="J7" s="53"/>
      <c r="K7" s="53"/>
    </row>
    <row r="8" spans="1:12" ht="18.350000000000001" x14ac:dyDescent="0.3">
      <c r="H8" s="53" t="s">
        <v>51</v>
      </c>
      <c r="I8" s="53"/>
      <c r="J8" s="53"/>
      <c r="K8" s="53"/>
    </row>
    <row r="9" spans="1:12" ht="18.350000000000001" x14ac:dyDescent="0.3">
      <c r="H9" s="52"/>
      <c r="I9" s="53" t="s">
        <v>49</v>
      </c>
      <c r="J9" s="53"/>
      <c r="K9" s="53"/>
    </row>
    <row r="10" spans="1:12" x14ac:dyDescent="0.25">
      <c r="H10" s="4"/>
      <c r="I10" s="6"/>
      <c r="J10" s="6"/>
      <c r="K10" s="6"/>
    </row>
    <row r="11" spans="1:12" x14ac:dyDescent="0.25">
      <c r="A11" s="54" t="s">
        <v>52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ht="16.3" thickBot="1" x14ac:dyDescent="0.3">
      <c r="A12" s="5"/>
      <c r="B12" s="7"/>
      <c r="E12" s="8"/>
      <c r="J12" s="9"/>
      <c r="K12" s="9" t="s">
        <v>0</v>
      </c>
    </row>
    <row r="13" spans="1:12" s="28" customFormat="1" ht="31.95" thickBot="1" x14ac:dyDescent="0.3">
      <c r="A13" s="22" t="s">
        <v>1</v>
      </c>
      <c r="B13" s="23" t="s">
        <v>2</v>
      </c>
      <c r="C13" s="24" t="s">
        <v>3</v>
      </c>
      <c r="D13" s="24" t="s">
        <v>4</v>
      </c>
      <c r="E13" s="24" t="s">
        <v>5</v>
      </c>
      <c r="F13" s="24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5" t="s">
        <v>11</v>
      </c>
    </row>
    <row r="14" spans="1:12" x14ac:dyDescent="0.25">
      <c r="A14" s="43">
        <v>1000000</v>
      </c>
      <c r="B14" s="29" t="s">
        <v>12</v>
      </c>
      <c r="C14" s="30">
        <f t="shared" ref="C14:J14" si="0">SUM(C15+C23+C26+C28+C36+C38)</f>
        <v>299539801</v>
      </c>
      <c r="D14" s="30">
        <f t="shared" si="0"/>
        <v>35028590</v>
      </c>
      <c r="E14" s="30">
        <f t="shared" si="0"/>
        <v>220647242</v>
      </c>
      <c r="F14" s="30">
        <f t="shared" si="0"/>
        <v>186910039</v>
      </c>
      <c r="G14" s="30">
        <f t="shared" si="0"/>
        <v>89470907</v>
      </c>
      <c r="H14" s="30">
        <f t="shared" si="0"/>
        <v>126145008</v>
      </c>
      <c r="I14" s="30">
        <f t="shared" si="0"/>
        <v>58059234</v>
      </c>
      <c r="J14" s="30">
        <f t="shared" si="0"/>
        <v>33068465</v>
      </c>
      <c r="K14" s="31">
        <f>SUM(C14:J14)</f>
        <v>1048869286</v>
      </c>
      <c r="L14" s="10"/>
    </row>
    <row r="15" spans="1:12" x14ac:dyDescent="0.25">
      <c r="A15" s="42">
        <v>1010000</v>
      </c>
      <c r="B15" s="14" t="s">
        <v>13</v>
      </c>
      <c r="C15" s="12">
        <f t="shared" ref="C15:J15" si="1">SUM(C16:C21)</f>
        <v>268766621</v>
      </c>
      <c r="D15" s="12">
        <f t="shared" si="1"/>
        <v>27151346</v>
      </c>
      <c r="E15" s="12">
        <f t="shared" si="1"/>
        <v>200319308</v>
      </c>
      <c r="F15" s="12">
        <f t="shared" si="1"/>
        <v>157975953</v>
      </c>
      <c r="G15" s="12">
        <f t="shared" si="1"/>
        <v>74848825</v>
      </c>
      <c r="H15" s="12">
        <f t="shared" si="1"/>
        <v>92415173</v>
      </c>
      <c r="I15" s="12">
        <f t="shared" si="1"/>
        <v>40309416</v>
      </c>
      <c r="J15" s="12">
        <f t="shared" si="1"/>
        <v>24716701</v>
      </c>
      <c r="K15" s="20">
        <f>SUM(C15:J15)</f>
        <v>886503343</v>
      </c>
      <c r="L15" s="10"/>
    </row>
    <row r="16" spans="1:12" ht="31.25" x14ac:dyDescent="0.25">
      <c r="A16" s="42">
        <v>1010100</v>
      </c>
      <c r="B16" s="13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20">
        <f t="shared" ref="K16:K24" si="2">SUM(C16:J16)</f>
        <v>0</v>
      </c>
      <c r="L16" s="10"/>
    </row>
    <row r="17" spans="1:12" ht="46.9" x14ac:dyDescent="0.25">
      <c r="A17" s="42">
        <v>1010200</v>
      </c>
      <c r="B17" s="13" t="s">
        <v>15</v>
      </c>
      <c r="C17" s="12">
        <f>75019096-329408</f>
        <v>74689688</v>
      </c>
      <c r="D17" s="12">
        <f>7862295-156561</f>
        <v>7705734</v>
      </c>
      <c r="E17" s="12">
        <f>94022561+388966+1967046</f>
        <v>96378573</v>
      </c>
      <c r="F17" s="12">
        <f>75413072+142169+400000</f>
        <v>75955241</v>
      </c>
      <c r="G17" s="12">
        <f>41815220+500547</f>
        <v>42315767</v>
      </c>
      <c r="H17" s="12">
        <f>49581222-92025</f>
        <v>49489197</v>
      </c>
      <c r="I17" s="12">
        <v>18884672</v>
      </c>
      <c r="J17" s="12">
        <v>12211090</v>
      </c>
      <c r="K17" s="20">
        <f t="shared" si="2"/>
        <v>377629962</v>
      </c>
      <c r="L17" s="10"/>
    </row>
    <row r="18" spans="1:12" ht="46.9" x14ac:dyDescent="0.25">
      <c r="A18" s="42">
        <v>1010500</v>
      </c>
      <c r="B18" s="15" t="s">
        <v>16</v>
      </c>
      <c r="C18" s="12">
        <v>7731334</v>
      </c>
      <c r="D18" s="12">
        <v>241753</v>
      </c>
      <c r="E18" s="12">
        <v>4530940</v>
      </c>
      <c r="F18" s="12">
        <v>3273551</v>
      </c>
      <c r="G18" s="12">
        <v>1343247</v>
      </c>
      <c r="H18" s="12">
        <v>3320862</v>
      </c>
      <c r="I18" s="12">
        <f>1543724-126574</f>
        <v>1417150</v>
      </c>
      <c r="J18" s="12">
        <v>1139618</v>
      </c>
      <c r="K18" s="20">
        <f t="shared" si="2"/>
        <v>22998455</v>
      </c>
      <c r="L18" s="10"/>
    </row>
    <row r="19" spans="1:12" ht="62.5" x14ac:dyDescent="0.25">
      <c r="A19" s="42">
        <v>1010600</v>
      </c>
      <c r="B19" s="13" t="s">
        <v>17</v>
      </c>
      <c r="C19" s="12">
        <f>4017678+717048</f>
        <v>4734726</v>
      </c>
      <c r="D19" s="12">
        <v>6516</v>
      </c>
      <c r="E19" s="12">
        <f>4546250+2070799</f>
        <v>6617049</v>
      </c>
      <c r="F19" s="12">
        <v>1191159</v>
      </c>
      <c r="G19" s="12">
        <v>550913</v>
      </c>
      <c r="H19" s="12">
        <f>932148+270872</f>
        <v>1203020</v>
      </c>
      <c r="I19" s="12">
        <v>87619</v>
      </c>
      <c r="J19" s="12">
        <v>12965</v>
      </c>
      <c r="K19" s="20">
        <f t="shared" si="2"/>
        <v>14403967</v>
      </c>
      <c r="L19" s="10"/>
    </row>
    <row r="20" spans="1:12" ht="62.5" x14ac:dyDescent="0.25">
      <c r="A20" s="42">
        <v>1010601</v>
      </c>
      <c r="B20" s="13" t="s">
        <v>18</v>
      </c>
      <c r="C20" s="12">
        <f>2659831+1008549</f>
        <v>3668380</v>
      </c>
      <c r="D20" s="12">
        <v>4342</v>
      </c>
      <c r="E20" s="12">
        <v>3935501</v>
      </c>
      <c r="F20" s="12">
        <v>1145877</v>
      </c>
      <c r="G20" s="12">
        <v>944263</v>
      </c>
      <c r="H20" s="12">
        <f>1475719+741604</f>
        <v>2217323</v>
      </c>
      <c r="I20" s="12">
        <v>428668</v>
      </c>
      <c r="J20" s="12">
        <v>296654</v>
      </c>
      <c r="K20" s="20">
        <f t="shared" si="2"/>
        <v>12641008</v>
      </c>
      <c r="L20" s="10"/>
    </row>
    <row r="21" spans="1:12" x14ac:dyDescent="0.25">
      <c r="A21" s="42">
        <v>1010700</v>
      </c>
      <c r="B21" s="13" t="s">
        <v>19</v>
      </c>
      <c r="C21" s="12">
        <f>161217006+7985900+1785791+6953796</f>
        <v>177942493</v>
      </c>
      <c r="D21" s="12">
        <f>18405102+717338+70561</f>
        <v>19193001</v>
      </c>
      <c r="E21" s="12">
        <f>77076723+4945352+1575817+5259353</f>
        <v>88857245</v>
      </c>
      <c r="F21" s="12">
        <f>71906160+3667017+836948</f>
        <v>76410125</v>
      </c>
      <c r="G21" s="12">
        <f>25241353+1830752+644406+1978124</f>
        <v>29694635</v>
      </c>
      <c r="H21" s="12">
        <f>29796712+2409461+929374+3049224</f>
        <v>36184771</v>
      </c>
      <c r="I21" s="12">
        <f>18275605+974327+241375</f>
        <v>19491307</v>
      </c>
      <c r="J21" s="12">
        <f>9522683+622806+200270+710615</f>
        <v>11056374</v>
      </c>
      <c r="K21" s="20">
        <f t="shared" si="2"/>
        <v>458829951</v>
      </c>
      <c r="L21" s="10"/>
    </row>
    <row r="22" spans="1:12" x14ac:dyDescent="0.25">
      <c r="A22" s="44"/>
      <c r="B22" s="13"/>
      <c r="C22" s="12"/>
      <c r="D22" s="12"/>
      <c r="E22" s="12"/>
      <c r="F22" s="12"/>
      <c r="G22" s="12"/>
      <c r="H22" s="12"/>
      <c r="I22" s="12"/>
      <c r="J22" s="12"/>
      <c r="K22" s="20"/>
      <c r="L22" s="10"/>
    </row>
    <row r="23" spans="1:12" ht="46.9" x14ac:dyDescent="0.25">
      <c r="A23" s="42">
        <v>1020000</v>
      </c>
      <c r="B23" s="38" t="s">
        <v>20</v>
      </c>
      <c r="C23" s="40">
        <f>SUM(C24)</f>
        <v>0</v>
      </c>
      <c r="D23" s="40">
        <f t="shared" ref="D23:J23" si="3">SUM(D24)</f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39">
        <f t="shared" si="2"/>
        <v>0</v>
      </c>
      <c r="L23" s="10"/>
    </row>
    <row r="24" spans="1:12" x14ac:dyDescent="0.25">
      <c r="A24" s="42">
        <v>1020100</v>
      </c>
      <c r="B24" s="13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20">
        <f t="shared" si="2"/>
        <v>0</v>
      </c>
      <c r="L24" s="10"/>
    </row>
    <row r="25" spans="1:12" x14ac:dyDescent="0.25">
      <c r="A25" s="42"/>
      <c r="B25" s="13"/>
      <c r="C25" s="12"/>
      <c r="D25" s="12"/>
      <c r="E25" s="12"/>
      <c r="F25" s="12"/>
      <c r="G25" s="12"/>
      <c r="H25" s="12"/>
      <c r="I25" s="12"/>
      <c r="J25" s="12"/>
      <c r="K25" s="20"/>
      <c r="L25" s="10"/>
    </row>
    <row r="26" spans="1:12" x14ac:dyDescent="0.25">
      <c r="A26" s="42">
        <v>1040000</v>
      </c>
      <c r="B26" s="13" t="s">
        <v>22</v>
      </c>
      <c r="C26" s="12">
        <v>3738259</v>
      </c>
      <c r="D26" s="12">
        <v>234017</v>
      </c>
      <c r="E26" s="12">
        <v>2860960</v>
      </c>
      <c r="F26" s="12">
        <v>2198827</v>
      </c>
      <c r="G26" s="12">
        <v>1554020</v>
      </c>
      <c r="H26" s="12">
        <v>2225319</v>
      </c>
      <c r="I26" s="12">
        <v>1141812</v>
      </c>
      <c r="J26" s="12">
        <v>700942</v>
      </c>
      <c r="K26" s="20">
        <f>SUM(C26:J26)</f>
        <v>14654156</v>
      </c>
      <c r="L26" s="10"/>
    </row>
    <row r="27" spans="1:12" x14ac:dyDescent="0.25">
      <c r="A27" s="44"/>
      <c r="B27" s="16"/>
      <c r="C27" s="12"/>
      <c r="D27" s="12"/>
      <c r="E27" s="12"/>
      <c r="F27" s="12"/>
      <c r="G27" s="12"/>
      <c r="H27" s="12"/>
      <c r="I27" s="12"/>
      <c r="J27" s="12"/>
      <c r="K27" s="20"/>
      <c r="L27" s="10"/>
    </row>
    <row r="28" spans="1:12" ht="31.25" x14ac:dyDescent="0.25">
      <c r="A28" s="42">
        <v>1050000</v>
      </c>
      <c r="B28" s="13" t="s">
        <v>23</v>
      </c>
      <c r="C28" s="12">
        <v>8098575</v>
      </c>
      <c r="D28" s="12">
        <v>76468</v>
      </c>
      <c r="E28" s="12">
        <v>9269232</v>
      </c>
      <c r="F28" s="12">
        <v>20808096</v>
      </c>
      <c r="G28" s="12">
        <v>9716331</v>
      </c>
      <c r="H28" s="12">
        <v>25553866</v>
      </c>
      <c r="I28" s="12">
        <v>14061761</v>
      </c>
      <c r="J28" s="12">
        <v>5564107</v>
      </c>
      <c r="K28" s="20">
        <f t="shared" ref="K28:K33" si="4">SUM(C28:J28)</f>
        <v>93148436</v>
      </c>
      <c r="L28" s="10"/>
    </row>
    <row r="29" spans="1:12" x14ac:dyDescent="0.25">
      <c r="A29" s="42">
        <v>1050100</v>
      </c>
      <c r="B29" s="13" t="s">
        <v>24</v>
      </c>
      <c r="C29" s="12">
        <f t="shared" ref="C29:J29" si="5">SUM(C30:C32)</f>
        <v>7887169</v>
      </c>
      <c r="D29" s="12">
        <f t="shared" si="5"/>
        <v>74947</v>
      </c>
      <c r="E29" s="12">
        <f t="shared" si="5"/>
        <v>9251680</v>
      </c>
      <c r="F29" s="12">
        <f t="shared" si="5"/>
        <v>17458969</v>
      </c>
      <c r="G29" s="12">
        <f t="shared" si="5"/>
        <v>9482849</v>
      </c>
      <c r="H29" s="12">
        <f t="shared" si="5"/>
        <v>23416198</v>
      </c>
      <c r="I29" s="12">
        <f t="shared" si="5"/>
        <v>9859364</v>
      </c>
      <c r="J29" s="12">
        <f t="shared" si="5"/>
        <v>4512264</v>
      </c>
      <c r="K29" s="20">
        <f t="shared" si="4"/>
        <v>81943440</v>
      </c>
      <c r="L29" s="10"/>
    </row>
    <row r="30" spans="1:12" ht="31.25" x14ac:dyDescent="0.25">
      <c r="A30" s="44">
        <v>1050101</v>
      </c>
      <c r="B30" s="16" t="s">
        <v>25</v>
      </c>
      <c r="C30" s="17">
        <v>418890</v>
      </c>
      <c r="D30" s="17">
        <v>0</v>
      </c>
      <c r="E30" s="17">
        <v>931130</v>
      </c>
      <c r="F30" s="17">
        <v>8568637</v>
      </c>
      <c r="G30" s="17">
        <v>6992927</v>
      </c>
      <c r="H30" s="17">
        <v>14165856</v>
      </c>
      <c r="I30" s="17">
        <v>7298898</v>
      </c>
      <c r="J30" s="17">
        <v>3066862</v>
      </c>
      <c r="K30" s="21">
        <f t="shared" si="4"/>
        <v>41443200</v>
      </c>
      <c r="L30" s="10"/>
    </row>
    <row r="31" spans="1:12" ht="31.25" x14ac:dyDescent="0.25">
      <c r="A31" s="44">
        <v>1050102</v>
      </c>
      <c r="B31" s="16" t="s">
        <v>26</v>
      </c>
      <c r="C31" s="17">
        <v>7400499</v>
      </c>
      <c r="D31" s="17">
        <v>73997</v>
      </c>
      <c r="E31" s="17">
        <v>8200350</v>
      </c>
      <c r="F31" s="17">
        <v>7837399</v>
      </c>
      <c r="G31" s="17">
        <v>1785329</v>
      </c>
      <c r="H31" s="17">
        <v>8560253</v>
      </c>
      <c r="I31" s="17">
        <v>2140000</v>
      </c>
      <c r="J31" s="17">
        <v>930200</v>
      </c>
      <c r="K31" s="21">
        <f t="shared" si="4"/>
        <v>36928027</v>
      </c>
      <c r="L31" s="10"/>
    </row>
    <row r="32" spans="1:12" x14ac:dyDescent="0.25">
      <c r="A32" s="44">
        <v>1050103</v>
      </c>
      <c r="B32" s="16" t="s">
        <v>27</v>
      </c>
      <c r="C32" s="17">
        <v>67780</v>
      </c>
      <c r="D32" s="17">
        <v>950</v>
      </c>
      <c r="E32" s="17">
        <v>120200</v>
      </c>
      <c r="F32" s="17">
        <v>1052933</v>
      </c>
      <c r="G32" s="17">
        <v>704593</v>
      </c>
      <c r="H32" s="17">
        <v>690089</v>
      </c>
      <c r="I32" s="17">
        <v>420466</v>
      </c>
      <c r="J32" s="17">
        <v>515202</v>
      </c>
      <c r="K32" s="21">
        <f t="shared" si="4"/>
        <v>3572213</v>
      </c>
      <c r="L32" s="10"/>
    </row>
    <row r="33" spans="1:12" ht="31.25" x14ac:dyDescent="0.25">
      <c r="A33" s="42">
        <v>1051100</v>
      </c>
      <c r="B33" s="13" t="s">
        <v>28</v>
      </c>
      <c r="C33" s="12">
        <v>59100</v>
      </c>
      <c r="D33" s="12">
        <v>0</v>
      </c>
      <c r="E33" s="12">
        <v>1232</v>
      </c>
      <c r="F33" s="12">
        <v>3308906</v>
      </c>
      <c r="G33" s="12">
        <v>229483</v>
      </c>
      <c r="H33" s="12">
        <v>2117668</v>
      </c>
      <c r="I33" s="12">
        <v>4202397</v>
      </c>
      <c r="J33" s="12">
        <v>1050892</v>
      </c>
      <c r="K33" s="20">
        <f t="shared" si="4"/>
        <v>10969678</v>
      </c>
      <c r="L33" s="10"/>
    </row>
    <row r="34" spans="1:12" x14ac:dyDescent="0.25">
      <c r="A34" s="44"/>
      <c r="B34" s="16"/>
      <c r="C34" s="17"/>
      <c r="D34" s="17"/>
      <c r="E34" s="17"/>
      <c r="F34" s="17"/>
      <c r="G34" s="17"/>
      <c r="H34" s="17"/>
      <c r="I34" s="17"/>
      <c r="J34" s="17"/>
      <c r="K34" s="21"/>
      <c r="L34" s="10"/>
    </row>
    <row r="35" spans="1:12" ht="31.25" x14ac:dyDescent="0.25">
      <c r="A35" s="42">
        <v>1060000</v>
      </c>
      <c r="B35" s="13" t="s">
        <v>29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20">
        <f>SUM(C35:J35)</f>
        <v>0</v>
      </c>
      <c r="L35" s="10"/>
    </row>
    <row r="36" spans="1:12" x14ac:dyDescent="0.25">
      <c r="A36" s="42"/>
      <c r="B36" s="13"/>
      <c r="C36" s="12"/>
      <c r="D36" s="12"/>
      <c r="E36" s="12"/>
      <c r="F36" s="12"/>
      <c r="G36" s="12"/>
      <c r="H36" s="12"/>
      <c r="I36" s="12"/>
      <c r="J36" s="12"/>
      <c r="K36" s="20"/>
      <c r="L36" s="10"/>
    </row>
    <row r="37" spans="1:12" x14ac:dyDescent="0.25">
      <c r="A37" s="42">
        <v>1400000</v>
      </c>
      <c r="B37" s="13" t="s">
        <v>30</v>
      </c>
      <c r="C37" s="12">
        <f t="shared" ref="C37:J37" si="6">SUM(C38:C39)</f>
        <v>18936346</v>
      </c>
      <c r="D37" s="12">
        <f t="shared" si="6"/>
        <v>7566759</v>
      </c>
      <c r="E37" s="12">
        <f t="shared" si="6"/>
        <v>8197742</v>
      </c>
      <c r="F37" s="12">
        <f t="shared" si="6"/>
        <v>5927163</v>
      </c>
      <c r="G37" s="12">
        <f t="shared" si="6"/>
        <v>3351731</v>
      </c>
      <c r="H37" s="12">
        <f t="shared" si="6"/>
        <v>5950650</v>
      </c>
      <c r="I37" s="12">
        <f t="shared" si="6"/>
        <v>2546245</v>
      </c>
      <c r="J37" s="12">
        <f t="shared" si="6"/>
        <v>2086715</v>
      </c>
      <c r="K37" s="20">
        <f t="shared" ref="K37:K38" si="7">SUM(C37:J37)</f>
        <v>54563351</v>
      </c>
      <c r="L37" s="10"/>
    </row>
    <row r="38" spans="1:12" s="11" customFormat="1" x14ac:dyDescent="0.25">
      <c r="A38" s="45">
        <v>1400400</v>
      </c>
      <c r="B38" s="18" t="s">
        <v>31</v>
      </c>
      <c r="C38" s="17">
        <f>17109296+1827050</f>
        <v>18936346</v>
      </c>
      <c r="D38" s="17">
        <f>6878503+688256</f>
        <v>7566759</v>
      </c>
      <c r="E38" s="17">
        <f>8152185+45557</f>
        <v>8197742</v>
      </c>
      <c r="F38" s="17">
        <v>5927163</v>
      </c>
      <c r="G38" s="17">
        <v>3351731</v>
      </c>
      <c r="H38" s="17">
        <v>5950650</v>
      </c>
      <c r="I38" s="17">
        <v>2546245</v>
      </c>
      <c r="J38" s="17">
        <v>2086715</v>
      </c>
      <c r="K38" s="21">
        <f t="shared" si="7"/>
        <v>54563351</v>
      </c>
    </row>
    <row r="39" spans="1:12" x14ac:dyDescent="0.25">
      <c r="A39" s="44"/>
      <c r="B39" s="16"/>
      <c r="C39" s="17"/>
      <c r="D39" s="17"/>
      <c r="E39" s="17"/>
      <c r="F39" s="17"/>
      <c r="G39" s="17"/>
      <c r="H39" s="17"/>
      <c r="I39" s="17"/>
      <c r="J39" s="17"/>
      <c r="K39" s="20"/>
      <c r="L39" s="10"/>
    </row>
    <row r="40" spans="1:12" x14ac:dyDescent="0.25">
      <c r="A40" s="46">
        <v>2000000</v>
      </c>
      <c r="B40" s="32" t="s">
        <v>32</v>
      </c>
      <c r="C40" s="33">
        <f>SUM(C41+C48+C51+C53+C55+C57)</f>
        <v>4923141</v>
      </c>
      <c r="D40" s="33">
        <f t="shared" ref="D40:J40" si="8">SUM(D41+D48+D51+D53+D55+D57)</f>
        <v>156539</v>
      </c>
      <c r="E40" s="33">
        <f t="shared" si="8"/>
        <v>5638250</v>
      </c>
      <c r="F40" s="33">
        <f t="shared" si="8"/>
        <v>4157134</v>
      </c>
      <c r="G40" s="33">
        <f t="shared" si="8"/>
        <v>1576780</v>
      </c>
      <c r="H40" s="33">
        <f t="shared" si="8"/>
        <v>4539823</v>
      </c>
      <c r="I40" s="33">
        <f t="shared" si="8"/>
        <v>3916146</v>
      </c>
      <c r="J40" s="33">
        <f t="shared" si="8"/>
        <v>3676025</v>
      </c>
      <c r="K40" s="34">
        <f t="shared" ref="K40:K46" si="9">SUM(C40:J40)</f>
        <v>28583838</v>
      </c>
      <c r="L40" s="10"/>
    </row>
    <row r="41" spans="1:12" ht="46.9" x14ac:dyDescent="0.25">
      <c r="A41" s="42">
        <v>2010000</v>
      </c>
      <c r="B41" s="13" t="s">
        <v>33</v>
      </c>
      <c r="C41" s="12">
        <f>SUM(C42:C46)</f>
        <v>1713642</v>
      </c>
      <c r="D41" s="12">
        <f t="shared" ref="D41:J41" si="10">SUM(D42:D46)</f>
        <v>63516</v>
      </c>
      <c r="E41" s="12">
        <f t="shared" si="10"/>
        <v>1388607</v>
      </c>
      <c r="F41" s="12">
        <f t="shared" si="10"/>
        <v>1341851</v>
      </c>
      <c r="G41" s="12">
        <f t="shared" si="10"/>
        <v>677995</v>
      </c>
      <c r="H41" s="12">
        <f t="shared" si="10"/>
        <v>1251359</v>
      </c>
      <c r="I41" s="12">
        <f t="shared" si="10"/>
        <v>3439001</v>
      </c>
      <c r="J41" s="12">
        <f t="shared" si="10"/>
        <v>2575121</v>
      </c>
      <c r="K41" s="20">
        <f t="shared" si="9"/>
        <v>12451092</v>
      </c>
      <c r="L41" s="10"/>
    </row>
    <row r="42" spans="1:12" ht="46.9" x14ac:dyDescent="0.25">
      <c r="A42" s="42">
        <v>2010200</v>
      </c>
      <c r="B42" s="13" t="s">
        <v>34</v>
      </c>
      <c r="C42" s="12">
        <f>849046+97620</f>
        <v>946666</v>
      </c>
      <c r="D42" s="12">
        <f>18160+39865</f>
        <v>58025</v>
      </c>
      <c r="E42" s="12">
        <f>557525+65636</f>
        <v>623161</v>
      </c>
      <c r="F42" s="12">
        <v>560169</v>
      </c>
      <c r="G42" s="12">
        <f>245352+4308</f>
        <v>249660</v>
      </c>
      <c r="H42" s="12">
        <f>277772+6854</f>
        <v>284626</v>
      </c>
      <c r="I42" s="12">
        <v>472586</v>
      </c>
      <c r="J42" s="12">
        <v>403648</v>
      </c>
      <c r="K42" s="20">
        <f t="shared" si="9"/>
        <v>3598541</v>
      </c>
      <c r="L42" s="10"/>
    </row>
    <row r="43" spans="1:12" ht="46.9" x14ac:dyDescent="0.25">
      <c r="A43" s="42">
        <v>2010300</v>
      </c>
      <c r="B43" s="13" t="s">
        <v>35</v>
      </c>
      <c r="C43" s="12">
        <v>18684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0">
        <f t="shared" si="9"/>
        <v>18684</v>
      </c>
      <c r="L43" s="10"/>
    </row>
    <row r="44" spans="1:12" ht="31.25" x14ac:dyDescent="0.25">
      <c r="A44" s="42">
        <v>2010400</v>
      </c>
      <c r="B44" s="13" t="s">
        <v>36</v>
      </c>
      <c r="C44" s="12">
        <v>568069</v>
      </c>
      <c r="D44" s="12"/>
      <c r="E44" s="12">
        <v>403338</v>
      </c>
      <c r="F44" s="12">
        <v>722089</v>
      </c>
      <c r="G44" s="12">
        <v>415835</v>
      </c>
      <c r="H44" s="12">
        <v>907267</v>
      </c>
      <c r="I44" s="12">
        <v>2882303</v>
      </c>
      <c r="J44" s="12">
        <v>2131270</v>
      </c>
      <c r="K44" s="20">
        <f t="shared" si="9"/>
        <v>8030171</v>
      </c>
      <c r="L44" s="10"/>
    </row>
    <row r="45" spans="1:12" ht="31.25" x14ac:dyDescent="0.25">
      <c r="A45" s="42">
        <v>2010500</v>
      </c>
      <c r="B45" s="13" t="s">
        <v>37</v>
      </c>
      <c r="C45" s="12">
        <v>14948</v>
      </c>
      <c r="D45" s="12"/>
      <c r="E45" s="12">
        <v>10217</v>
      </c>
      <c r="F45" s="12">
        <v>20298</v>
      </c>
      <c r="G45" s="12">
        <f>125000-112500</f>
        <v>12500</v>
      </c>
      <c r="H45" s="12">
        <v>9971</v>
      </c>
      <c r="I45" s="12">
        <v>30949</v>
      </c>
      <c r="J45" s="12">
        <v>23362</v>
      </c>
      <c r="K45" s="20">
        <f t="shared" si="9"/>
        <v>122245</v>
      </c>
      <c r="L45" s="10"/>
    </row>
    <row r="46" spans="1:12" ht="31.25" x14ac:dyDescent="0.25">
      <c r="A46" s="42">
        <v>2010900</v>
      </c>
      <c r="B46" s="13" t="s">
        <v>38</v>
      </c>
      <c r="C46" s="12">
        <v>165275</v>
      </c>
      <c r="D46" s="12">
        <v>5491</v>
      </c>
      <c r="E46" s="12">
        <v>351891</v>
      </c>
      <c r="F46" s="12">
        <v>39295</v>
      </c>
      <c r="G46" s="12">
        <v>0</v>
      </c>
      <c r="H46" s="12">
        <v>49495</v>
      </c>
      <c r="I46" s="12">
        <v>53163</v>
      </c>
      <c r="J46" s="12">
        <v>16841</v>
      </c>
      <c r="K46" s="20">
        <f t="shared" si="9"/>
        <v>681451</v>
      </c>
      <c r="L46" s="10"/>
    </row>
    <row r="47" spans="1:12" x14ac:dyDescent="0.25">
      <c r="A47" s="42"/>
      <c r="B47" s="13"/>
      <c r="C47" s="12"/>
      <c r="D47" s="12"/>
      <c r="E47" s="12"/>
      <c r="F47" s="12"/>
      <c r="G47" s="12"/>
      <c r="H47" s="12"/>
      <c r="I47" s="12"/>
      <c r="J47" s="12"/>
      <c r="K47" s="20"/>
      <c r="L47" s="10"/>
    </row>
    <row r="48" spans="1:12" ht="46.9" x14ac:dyDescent="0.25">
      <c r="A48" s="42">
        <v>2020000</v>
      </c>
      <c r="B48" s="13" t="s">
        <v>39</v>
      </c>
      <c r="C48" s="12">
        <f>878030+35119</f>
        <v>913149</v>
      </c>
      <c r="D48" s="12">
        <v>53138</v>
      </c>
      <c r="E48" s="12">
        <v>1604326</v>
      </c>
      <c r="F48" s="12">
        <v>2042026</v>
      </c>
      <c r="G48" s="12">
        <v>91437</v>
      </c>
      <c r="H48" s="12">
        <v>74060</v>
      </c>
      <c r="I48" s="12">
        <v>23574</v>
      </c>
      <c r="J48" s="12">
        <f>45688+415362+358708</f>
        <v>819758</v>
      </c>
      <c r="K48" s="20">
        <f>SUM(C48:J48)</f>
        <v>5621468</v>
      </c>
      <c r="L48" s="10"/>
    </row>
    <row r="49" spans="1:12" ht="46.9" x14ac:dyDescent="0.25">
      <c r="A49" s="44">
        <v>2020100</v>
      </c>
      <c r="B49" s="19" t="s">
        <v>40</v>
      </c>
      <c r="C49" s="17">
        <f>650000+35119</f>
        <v>685119</v>
      </c>
      <c r="D49" s="17">
        <v>53138</v>
      </c>
      <c r="E49" s="17">
        <v>1500000</v>
      </c>
      <c r="F49" s="17">
        <v>2000000</v>
      </c>
      <c r="G49" s="17">
        <v>80000</v>
      </c>
      <c r="H49" s="17">
        <v>50000</v>
      </c>
      <c r="I49" s="17">
        <v>0</v>
      </c>
      <c r="J49" s="17">
        <f>44836+415362+358708</f>
        <v>818906</v>
      </c>
      <c r="K49" s="21">
        <f>SUM(C49:J49)</f>
        <v>5187163</v>
      </c>
      <c r="L49" s="10"/>
    </row>
    <row r="50" spans="1:12" x14ac:dyDescent="0.25">
      <c r="A50" s="44"/>
      <c r="B50" s="16"/>
      <c r="C50" s="17"/>
      <c r="D50" s="17"/>
      <c r="E50" s="17"/>
      <c r="F50" s="17"/>
      <c r="G50" s="17"/>
      <c r="H50" s="17"/>
      <c r="I50" s="17"/>
      <c r="J50" s="17"/>
      <c r="K50" s="20"/>
      <c r="L50" s="10"/>
    </row>
    <row r="51" spans="1:12" x14ac:dyDescent="0.25">
      <c r="A51" s="42">
        <v>2060000</v>
      </c>
      <c r="B51" s="13" t="s">
        <v>41</v>
      </c>
      <c r="C51" s="12">
        <f>150893+290163</f>
        <v>441056</v>
      </c>
      <c r="D51" s="12">
        <v>277</v>
      </c>
      <c r="E51" s="12">
        <f>49256+222500</f>
        <v>271756</v>
      </c>
      <c r="F51" s="12">
        <v>6641</v>
      </c>
      <c r="G51" s="12">
        <v>4824</v>
      </c>
      <c r="H51" s="12">
        <v>17990</v>
      </c>
      <c r="I51" s="12">
        <v>312</v>
      </c>
      <c r="J51" s="12">
        <v>18088</v>
      </c>
      <c r="K51" s="20">
        <f>SUM(C51:J51)</f>
        <v>760944</v>
      </c>
      <c r="L51" s="10"/>
    </row>
    <row r="52" spans="1:12" x14ac:dyDescent="0.25">
      <c r="A52" s="44"/>
      <c r="B52" s="16"/>
      <c r="C52" s="12"/>
      <c r="D52" s="12"/>
      <c r="E52" s="12"/>
      <c r="F52" s="12"/>
      <c r="G52" s="12"/>
      <c r="H52" s="12"/>
      <c r="I52" s="12"/>
      <c r="J52" s="12"/>
      <c r="K52" s="20"/>
      <c r="L52" s="10"/>
    </row>
    <row r="53" spans="1:12" ht="31.25" x14ac:dyDescent="0.25">
      <c r="A53" s="42">
        <v>2070000</v>
      </c>
      <c r="B53" s="13" t="s">
        <v>42</v>
      </c>
      <c r="C53" s="12">
        <v>1855294</v>
      </c>
      <c r="D53" s="12">
        <f>30617+8991</f>
        <v>39608</v>
      </c>
      <c r="E53" s="12">
        <f>2272948+100613</f>
        <v>2373561</v>
      </c>
      <c r="F53" s="12">
        <v>766616</v>
      </c>
      <c r="G53" s="12">
        <v>802524</v>
      </c>
      <c r="H53" s="12">
        <f>823783+2372631</f>
        <v>3196414</v>
      </c>
      <c r="I53" s="12">
        <v>453259</v>
      </c>
      <c r="J53" s="12">
        <v>263058</v>
      </c>
      <c r="K53" s="20">
        <f>SUM(C53:J53)</f>
        <v>9750334</v>
      </c>
      <c r="L53" s="10"/>
    </row>
    <row r="54" spans="1:12" x14ac:dyDescent="0.25">
      <c r="A54" s="44"/>
      <c r="B54" s="16"/>
      <c r="C54" s="12"/>
      <c r="D54" s="12"/>
      <c r="E54" s="12"/>
      <c r="F54" s="12"/>
      <c r="G54" s="12"/>
      <c r="H54" s="12"/>
      <c r="I54" s="12"/>
      <c r="J54" s="12"/>
      <c r="K54" s="20"/>
      <c r="L54" s="10"/>
    </row>
    <row r="55" spans="1:12" ht="31.25" x14ac:dyDescent="0.25">
      <c r="A55" s="42">
        <v>2080000</v>
      </c>
      <c r="B55" s="13" t="s">
        <v>43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20">
        <f>SUM(C55:J55)</f>
        <v>0</v>
      </c>
      <c r="L55" s="10"/>
    </row>
    <row r="56" spans="1:12" x14ac:dyDescent="0.25">
      <c r="A56" s="44"/>
      <c r="B56" s="16"/>
      <c r="C56" s="12"/>
      <c r="D56" s="12"/>
      <c r="E56" s="12"/>
      <c r="F56" s="12"/>
      <c r="G56" s="12"/>
      <c r="H56" s="12"/>
      <c r="I56" s="12"/>
      <c r="J56" s="12"/>
      <c r="K56" s="20"/>
      <c r="L56" s="10"/>
    </row>
    <row r="57" spans="1:12" x14ac:dyDescent="0.25">
      <c r="A57" s="42">
        <v>2090000</v>
      </c>
      <c r="B57" s="13" t="s">
        <v>44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20">
        <f>SUM(C57:J57)</f>
        <v>0</v>
      </c>
      <c r="L57" s="10"/>
    </row>
    <row r="58" spans="1:12" x14ac:dyDescent="0.25">
      <c r="A58" s="44"/>
      <c r="B58" s="13"/>
      <c r="C58" s="12"/>
      <c r="D58" s="12"/>
      <c r="E58" s="12"/>
      <c r="F58" s="12"/>
      <c r="G58" s="12"/>
      <c r="H58" s="12"/>
      <c r="I58" s="12"/>
      <c r="J58" s="12"/>
      <c r="K58" s="20"/>
      <c r="L58" s="10"/>
    </row>
    <row r="59" spans="1:12" x14ac:dyDescent="0.25">
      <c r="A59" s="46">
        <v>4000000</v>
      </c>
      <c r="B59" s="32" t="s">
        <v>45</v>
      </c>
      <c r="C59" s="33">
        <f t="shared" ref="C59:J59" si="11">SUM(C60)</f>
        <v>5065992</v>
      </c>
      <c r="D59" s="33">
        <f t="shared" si="11"/>
        <v>2084823</v>
      </c>
      <c r="E59" s="33">
        <f t="shared" si="11"/>
        <v>1644224</v>
      </c>
      <c r="F59" s="33">
        <f t="shared" si="11"/>
        <v>3053027</v>
      </c>
      <c r="G59" s="33">
        <f t="shared" si="11"/>
        <v>659460</v>
      </c>
      <c r="H59" s="33">
        <f t="shared" si="11"/>
        <v>1870214</v>
      </c>
      <c r="I59" s="33">
        <f t="shared" si="11"/>
        <v>542206</v>
      </c>
      <c r="J59" s="33">
        <f t="shared" si="11"/>
        <v>416791</v>
      </c>
      <c r="K59" s="34">
        <f t="shared" ref="K59:K60" si="12">SUM(C59:J59)</f>
        <v>15336737</v>
      </c>
      <c r="L59" s="10"/>
    </row>
    <row r="60" spans="1:12" ht="31.25" x14ac:dyDescent="0.25">
      <c r="A60" s="42">
        <v>4020200</v>
      </c>
      <c r="B60" s="13" t="s">
        <v>46</v>
      </c>
      <c r="C60" s="12">
        <f>4662929+403063</f>
        <v>5065992</v>
      </c>
      <c r="D60" s="12">
        <v>2084823</v>
      </c>
      <c r="E60" s="12">
        <v>1644224</v>
      </c>
      <c r="F60" s="12">
        <f>1073549+1979478</f>
        <v>3053027</v>
      </c>
      <c r="G60" s="12">
        <v>659460</v>
      </c>
      <c r="H60" s="12">
        <v>1870214</v>
      </c>
      <c r="I60" s="12">
        <v>542206</v>
      </c>
      <c r="J60" s="12">
        <v>416791</v>
      </c>
      <c r="K60" s="20">
        <f t="shared" si="12"/>
        <v>15336737</v>
      </c>
      <c r="L60" s="10"/>
    </row>
    <row r="61" spans="1:12" x14ac:dyDescent="0.25">
      <c r="A61" s="42"/>
      <c r="B61" s="13"/>
      <c r="C61" s="12"/>
      <c r="D61" s="12"/>
      <c r="E61" s="12"/>
      <c r="F61" s="12"/>
      <c r="G61" s="12"/>
      <c r="H61" s="12"/>
      <c r="I61" s="12"/>
      <c r="J61" s="12"/>
      <c r="K61" s="20"/>
      <c r="L61" s="10"/>
    </row>
    <row r="62" spans="1:12" ht="31.95" thickBot="1" x14ac:dyDescent="0.3">
      <c r="A62" s="47">
        <v>5000000</v>
      </c>
      <c r="B62" s="35" t="s">
        <v>47</v>
      </c>
      <c r="C62" s="36">
        <f>25352403-5561609</f>
        <v>19790794</v>
      </c>
      <c r="D62" s="36">
        <f>521962+712232</f>
        <v>1234194</v>
      </c>
      <c r="E62" s="36">
        <v>21497680</v>
      </c>
      <c r="F62" s="36">
        <v>9510687</v>
      </c>
      <c r="G62" s="36">
        <f>3256710+60625</f>
        <v>3317335</v>
      </c>
      <c r="H62" s="36">
        <v>6171273</v>
      </c>
      <c r="I62" s="36">
        <v>6617364</v>
      </c>
      <c r="J62" s="36">
        <v>3114122</v>
      </c>
      <c r="K62" s="37">
        <f>SUM(C62:J62)</f>
        <v>71253449</v>
      </c>
      <c r="L62" s="10"/>
    </row>
    <row r="63" spans="1:12" ht="16.3" thickBot="1" x14ac:dyDescent="0.3">
      <c r="A63" s="26"/>
      <c r="B63" s="27" t="s">
        <v>48</v>
      </c>
      <c r="C63" s="41">
        <f>SUM(C14+C40+C59+C62)</f>
        <v>329319728</v>
      </c>
      <c r="D63" s="41">
        <f t="shared" ref="D63:J63" si="13">SUM(D14+D40+D59+D62)</f>
        <v>38504146</v>
      </c>
      <c r="E63" s="41">
        <f t="shared" si="13"/>
        <v>249427396</v>
      </c>
      <c r="F63" s="41">
        <f t="shared" si="13"/>
        <v>203630887</v>
      </c>
      <c r="G63" s="41">
        <f t="shared" si="13"/>
        <v>95024482</v>
      </c>
      <c r="H63" s="41">
        <f t="shared" si="13"/>
        <v>138726318</v>
      </c>
      <c r="I63" s="41">
        <f t="shared" si="13"/>
        <v>69134950</v>
      </c>
      <c r="J63" s="41">
        <f t="shared" si="13"/>
        <v>40275403</v>
      </c>
      <c r="K63" s="25">
        <f>SUM(C63:J63)</f>
        <v>1164043310</v>
      </c>
      <c r="L63" s="10"/>
    </row>
  </sheetData>
  <mergeCells count="4">
    <mergeCell ref="I7:K7"/>
    <mergeCell ref="H8:K8"/>
    <mergeCell ref="I9:K9"/>
    <mergeCell ref="A11:K11"/>
  </mergeCells>
  <pageMargins left="0.39370078740157483" right="0.39370078740157483" top="0.47244094488188981" bottom="0.19685039370078741" header="0" footer="0"/>
  <pageSetup paperSize="9" scale="72" firstPageNumber="197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 (333)</vt:lpstr>
      <vt:lpstr>'Приложение №3.1 (333)'!Заголовки_для_печати</vt:lpstr>
      <vt:lpstr>'Приложение №3.1 (333)'!Область_печати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2021-11-12T13:41:34Z</dcterms:modified>
</cp:coreProperties>
</file>