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46" activeTab="0"/>
  </bookViews>
  <sheets>
    <sheet name="Приложение №8.1 (осн)" sheetId="1" r:id="rId1"/>
  </sheets>
  <definedNames>
    <definedName name="_xlnm.Print_Titles" localSheetId="0">'Приложение №8.1 (осн)'!$7:$8</definedName>
    <definedName name="_xlnm.Print_Area" localSheetId="0">'Приложение №8.1 (осн)'!$A$1:$I$121</definedName>
  </definedNames>
  <calcPr fullCalcOnLoad="1"/>
</workbook>
</file>

<file path=xl/sharedStrings.xml><?xml version="1.0" encoding="utf-8"?>
<sst xmlns="http://schemas.openxmlformats.org/spreadsheetml/2006/main" count="200" uniqueCount="134">
  <si>
    <t>№ п/п</t>
  </si>
  <si>
    <t>Статьи расходов</t>
  </si>
  <si>
    <t>РАСХОДЫ,  в т.ч.:</t>
  </si>
  <si>
    <t xml:space="preserve"> </t>
  </si>
  <si>
    <t>Ремонт дорог и дорожный сервис:</t>
  </si>
  <si>
    <t>КАПИТАЛЬНЫЙ   РЕМОНТ</t>
  </si>
  <si>
    <t>СРЕДНИЙ  РЕМОНТ</t>
  </si>
  <si>
    <t>а)</t>
  </si>
  <si>
    <t>б)</t>
  </si>
  <si>
    <t>в)</t>
  </si>
  <si>
    <t>г)</t>
  </si>
  <si>
    <t>1)</t>
  </si>
  <si>
    <t>Объемы работ, кв.м</t>
  </si>
  <si>
    <t>Организация и функционирование уличного освещения</t>
  </si>
  <si>
    <t>3)</t>
  </si>
  <si>
    <t>Развитие производственных баз</t>
  </si>
  <si>
    <t>Резерв на ликвидацию аварийных ситуаций</t>
  </si>
  <si>
    <t>ДОХОДЫ, в т.ч.:</t>
  </si>
  <si>
    <t>Рыбница-Броштяны-гр. Украины, км 0-34 (выборочно)</t>
  </si>
  <si>
    <t xml:space="preserve">ВСЕГО РАСХОДОВ </t>
  </si>
  <si>
    <t>Тирасполь-Каменка, км 11-23 (выборочно)</t>
  </si>
  <si>
    <t>Тирасполь-Каменка, км 88-143 (выборочно)</t>
  </si>
  <si>
    <t>Содержание дорог общего пользования</t>
  </si>
  <si>
    <t>Брест-Кишинев-Одесса, км 935-956 (выборочно)</t>
  </si>
  <si>
    <t>Григориополь-Карманово-гр.Украины, км 2-23,4 (выборочно)</t>
  </si>
  <si>
    <t>2)</t>
  </si>
  <si>
    <t>Рашково - Янтарное (перевод гравийно-щебеночного покрытия в асфальтобетонное)</t>
  </si>
  <si>
    <t>Рыбницкий район и                              г. Рыбница</t>
  </si>
  <si>
    <t>Каменский район и                               г. Каменка</t>
  </si>
  <si>
    <t>ремонт асфальтобетонных покрытий</t>
  </si>
  <si>
    <t>поверхностная обработка, устранение неровностей покрытия</t>
  </si>
  <si>
    <t>ремонт гравийных и щебеночных покрытий</t>
  </si>
  <si>
    <t>искусственные сооружения</t>
  </si>
  <si>
    <t>В том числе по районам,   руб.</t>
  </si>
  <si>
    <t>Гидирим-Воронково-гр. Украины, км 0-8 (выборочно)</t>
  </si>
  <si>
    <t>укрепление обочин</t>
  </si>
  <si>
    <t xml:space="preserve">технические средства регулирования дорожного движения </t>
  </si>
  <si>
    <t>Каменка- Кр. Октябрь, км 0-1 с устройством ливневой канализации</t>
  </si>
  <si>
    <t>Проектные работы</t>
  </si>
  <si>
    <r>
      <t xml:space="preserve">разметка проезжей части </t>
    </r>
    <r>
      <rPr>
        <sz val="12"/>
        <rFont val="Times New Roman"/>
        <family val="1"/>
      </rPr>
      <t>(км линии)</t>
    </r>
  </si>
  <si>
    <t>ремонт тротуаров</t>
  </si>
  <si>
    <t>Григориополь-ский район и                               г. Григори-     ополь</t>
  </si>
  <si>
    <t>работы по обеспечению безопасности дорожного движения, в т. ч.:</t>
  </si>
  <si>
    <t>ИТОГО по автомобиль-ным дорогам гос. собственнос-      ти,  руб.</t>
  </si>
  <si>
    <t>Тирасполь-Каменка, км 144-168 (выборочно)</t>
  </si>
  <si>
    <t>Каменка-Хрустовая-гр.Украины, км 5-12 (выборочно)</t>
  </si>
  <si>
    <t>к Закону Приднестровской Молдавской Республики</t>
  </si>
  <si>
    <t>д)</t>
  </si>
  <si>
    <t>Слободзей-     ский район и                          г. Слободзея</t>
  </si>
  <si>
    <t>Дубос-            сарский район и                              г. Дубос-     сары</t>
  </si>
  <si>
    <t>Григориопольский ДЭУ(с.Ташлык, г. Григориополь)</t>
  </si>
  <si>
    <t xml:space="preserve">Дубоссарский ДЭУ (а/д Тирасполь - Каменка, в т.ч. обход г. Дубоссары),  а/д Волгоград - Кишинев, местные автодороги  </t>
  </si>
  <si>
    <t>Тирасполь-Каменка, км 48-88 (выборочно)</t>
  </si>
  <si>
    <t>7.</t>
  </si>
  <si>
    <t xml:space="preserve">  "О республиканском бюджете на 2022 год"</t>
  </si>
  <si>
    <t>Субсидии республиканского бюджета на 2022 год</t>
  </si>
  <si>
    <t>1.</t>
  </si>
  <si>
    <t>2.</t>
  </si>
  <si>
    <t>3.</t>
  </si>
  <si>
    <t>4.</t>
  </si>
  <si>
    <t>5.</t>
  </si>
  <si>
    <t>6.</t>
  </si>
  <si>
    <t>е)</t>
  </si>
  <si>
    <t>1.1.</t>
  </si>
  <si>
    <t>1.2.</t>
  </si>
  <si>
    <t>и)</t>
  </si>
  <si>
    <t>ж)</t>
  </si>
  <si>
    <t>(Тирасполь-Каменка)-Терновка км 7-12 (выборочно)</t>
  </si>
  <si>
    <t>(Тирасполь - Каменка)-Спея-Бычок-Парканы, км 0-15 (перевод чёрногравийного покрытия в цементобетонное)</t>
  </si>
  <si>
    <t>(Тирасполь - Каменка)-Спея-Бычок-Парканы (с.Красногорка), км 23-24 (перевод чёрногравийного покрытия в асфальтобетонное)</t>
  </si>
  <si>
    <t>(Тирасполь-Каменка) - Гармацкое-Цыбулёвка, км 10-11 (перевод гравийного покрытия в цементобетонное)</t>
  </si>
  <si>
    <t>Рыбница-Андреевка, км 8-9 (перевод гравийно-щебёночного покрытия в асфальтобетонное)</t>
  </si>
  <si>
    <t>Тирасполь-Каменка, км 38,5-39,5 (выборочно)</t>
  </si>
  <si>
    <t>Тирасполь-Каменка, км 72-74</t>
  </si>
  <si>
    <t>1.3.</t>
  </si>
  <si>
    <t>1.3.1.</t>
  </si>
  <si>
    <t>1.3.2.</t>
  </si>
  <si>
    <t>1.3.3.</t>
  </si>
  <si>
    <t>1.3.4.</t>
  </si>
  <si>
    <t>1.3.5.</t>
  </si>
  <si>
    <t>1.3.5.1.</t>
  </si>
  <si>
    <t>1.3.5.2.</t>
  </si>
  <si>
    <t>1.3.5.3.</t>
  </si>
  <si>
    <t>1.3.5.4.</t>
  </si>
  <si>
    <t>Тирасполь-Каменка, км 24-47 (выборочно)</t>
  </si>
  <si>
    <t>з)</t>
  </si>
  <si>
    <t>к)</t>
  </si>
  <si>
    <t>Владимировка- Фрунзе - Н.Котовск</t>
  </si>
  <si>
    <t>Григориополь-Шипка-Карманово-Котовка, км 16-17 (выборочно)</t>
  </si>
  <si>
    <t>Григориополь-Шипка-Карманово-Котовка, км 3-6 (выборочно)</t>
  </si>
  <si>
    <t>(Тирасполь-Каменка)-Б.Молокиш-Гараба (выборочно)</t>
  </si>
  <si>
    <t>Рыбница-Андреевка по с. Пыкалово</t>
  </si>
  <si>
    <t>(Тирасполь-Каменка)-Жура-Бутучаны, км 0-5 (выборочно)</t>
  </si>
  <si>
    <t>Рыбница - М.Ульма, км 3-4</t>
  </si>
  <si>
    <t>Хрустовая - Ротар - Соколовка</t>
  </si>
  <si>
    <t>Буторы-Виноградное-Малаешты-Красногорка,  км 15-17 (выборочно)</t>
  </si>
  <si>
    <t>Гояны-Дубово-Н.Гояны, км 18 - 19+500</t>
  </si>
  <si>
    <t>(Волгоград-Кишинёв)-Н.Комиссаровка, км 2-10 (выборочно)</t>
  </si>
  <si>
    <t>Тирасполь - Каменка, г. Каменка, ул. Кирова</t>
  </si>
  <si>
    <t>Каменка - Хрустовая, г. Каменка, ул. Гагарина</t>
  </si>
  <si>
    <t>Гояны-Дубово- Н.Гояны</t>
  </si>
  <si>
    <t>Рыбницкое ДЭСУ (а/д Тирасполь - Каменка, Рыбница-Броштяны-гр. Украины, в т.ч. обход г. Рыбницы, местные автодороги)</t>
  </si>
  <si>
    <t>СТРОИТЕЛЬСТВО, РЕКОНСТРУКЦИЯ</t>
  </si>
  <si>
    <t>А/д (Тирасполь - Каменка) - Спея-Бычок-Парканы км 34-36 (выборочно)</t>
  </si>
  <si>
    <t>Бендеры-Кицканы-Копанка</t>
  </si>
  <si>
    <t>1.3.5.5.</t>
  </si>
  <si>
    <t>Резерв*</t>
  </si>
  <si>
    <t>Программа развития дорожной отрасли по автомобильным дорогам  общего пользования, находящимся в государственной собственности,                                            на 2022 год</t>
  </si>
  <si>
    <t>республиканские автодороги</t>
  </si>
  <si>
    <t>Тирасполь-Незавертайловка (участок по                       с. Коротное) (расширение проезжей части)</t>
  </si>
  <si>
    <t>местные автодороги</t>
  </si>
  <si>
    <t>а/п к а/д Спея-Бычок-Парканы км 0-2,7 (выборочно)</t>
  </si>
  <si>
    <t>магистральные автодороги</t>
  </si>
  <si>
    <t>республиканске автодороги</t>
  </si>
  <si>
    <t>Григориополь-Карманово-гр.Украины, км 1-1,5 (выборочно)</t>
  </si>
  <si>
    <t>Тирасполь-Каменка (обход г. Григориополя), км 2-9 (выборочно)</t>
  </si>
  <si>
    <t>Красненькое-М.Молокиш-Вадатурково-Белочи-Строенцы (выборочно)</t>
  </si>
  <si>
    <t>(Рыбница-Броштяны-гр.Украины) – Ержово, км 3+330-3+600</t>
  </si>
  <si>
    <t>Григориполь-Карманово-гр.Украины, км 23,4-33,9 (выборочно)</t>
  </si>
  <si>
    <t>Победа-Кр. Бессарабия, км 3,4-11,7 (выборочно)</t>
  </si>
  <si>
    <t>модернизация и реконструкция дорожных знаков (шт.)</t>
  </si>
  <si>
    <t xml:space="preserve"> установка дорожных знаков и панно на автодорогах (Тирасполь-Каменка)-Спея-Бычок-Парканы и Григориополь-Шипка-Карманово-Котовка</t>
  </si>
  <si>
    <t>установка технических средств регулирования дорожного движения</t>
  </si>
  <si>
    <t>реконструкция и строительство новых остановочных пунктов, шт.</t>
  </si>
  <si>
    <t>Тирасполь - Каменка</t>
  </si>
  <si>
    <t>в т.ч. Слободзейское ДЭСУ (г. Слободзея,                 с. Карагаш, с. Суклея, с. Глиное, с. Коротное,  пос. Первомайск, с. Парканы, с. Малаешты)</t>
  </si>
  <si>
    <t>на новые объекты по устройству уличного освещения в пределах населенных пунктов</t>
  </si>
  <si>
    <t>ремонт производственной базы</t>
  </si>
  <si>
    <t>ремонт кровли АБК</t>
  </si>
  <si>
    <t>ремонт кровли боксов, кровли админ.здания АБЗ</t>
  </si>
  <si>
    <t>Приложение № 8.1</t>
  </si>
  <si>
    <t>Ержово - цем. завод, км 0-3 (выборочно)</t>
  </si>
  <si>
    <t>Рыбница - Броштяны - гр. Украины, км 3-4,                             ул. Степная</t>
  </si>
  <si>
    <t>* расходование  средств допускается после внесения соответствующих изменений в настоящее Приложение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</si>
</sst>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L&quot;;\-#,##0\ &quot;L&quot;"/>
    <numFmt numFmtId="167" formatCode="#,##0\ &quot;L&quot;;[Red]\-#,##0\ &quot;L&quot;"/>
    <numFmt numFmtId="168" formatCode="#,##0.00\ &quot;L&quot;;\-#,##0.00\ &quot;L&quot;"/>
    <numFmt numFmtId="169" formatCode="#,##0.00\ &quot;L&quot;;[Red]\-#,##0.00\ &quot;L&quot;"/>
    <numFmt numFmtId="170" formatCode="_-* #,##0\ &quot;L&quot;_-;\-* #,##0\ &quot;L&quot;_-;_-* &quot;-&quot;\ &quot;L&quot;_-;_-@_-"/>
    <numFmt numFmtId="171" formatCode="_-* #,##0\ _L_-;\-* #,##0\ _L_-;_-* &quot;-&quot;\ _L_-;_-@_-"/>
    <numFmt numFmtId="172" formatCode="_-* #,##0.00\ &quot;L&quot;_-;\-* #,##0.00\ &quot;L&quot;_-;_-* &quot;-&quot;??\ &quot;L&quot;_-;_-@_-"/>
    <numFmt numFmtId="173" formatCode="_-* #,##0.00\ _L_-;\-* #,##0.00\ _L_-;_-* &quot;-&quot;??\ _L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\ _L_-;\-* #,##0.0\ _L_-;_-* &quot;-&quot;??\ _L_-;_-@_-"/>
    <numFmt numFmtId="189" formatCode="_-* #,##0\ _L_-;\-* #,##0\ _L_-;_-* &quot;-&quot;??\ _L_-;_-@_-"/>
  </numFmts>
  <fonts count="39">
    <font>
      <sz val="10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5700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right" vertical="center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38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189" fontId="2" fillId="0" borderId="10" xfId="61" applyNumberFormat="1" applyFont="1" applyFill="1" applyBorder="1" applyAlignment="1">
      <alignment horizontal="center" vertical="center"/>
    </xf>
    <xf numFmtId="189" fontId="2" fillId="0" borderId="17" xfId="61" applyNumberFormat="1" applyFont="1" applyFill="1" applyBorder="1" applyAlignment="1">
      <alignment horizontal="center" vertical="center"/>
    </xf>
    <xf numFmtId="189" fontId="3" fillId="0" borderId="17" xfId="61" applyNumberFormat="1" applyFont="1" applyFill="1" applyBorder="1" applyAlignment="1">
      <alignment horizontal="center" vertical="center"/>
    </xf>
    <xf numFmtId="189" fontId="3" fillId="0" borderId="10" xfId="61" applyNumberFormat="1" applyFont="1" applyFill="1" applyBorder="1" applyAlignment="1">
      <alignment horizontal="center" vertical="center"/>
    </xf>
    <xf numFmtId="189" fontId="2" fillId="0" borderId="10" xfId="61" applyNumberFormat="1" applyFont="1" applyFill="1" applyBorder="1" applyAlignment="1">
      <alignment horizontal="center" vertical="center" wrapText="1"/>
    </xf>
    <xf numFmtId="189" fontId="2" fillId="0" borderId="17" xfId="61" applyNumberFormat="1" applyFont="1" applyFill="1" applyBorder="1" applyAlignment="1">
      <alignment horizontal="center" vertical="center" wrapText="1"/>
    </xf>
    <xf numFmtId="189" fontId="3" fillId="0" borderId="10" xfId="61" applyNumberFormat="1" applyFont="1" applyFill="1" applyBorder="1" applyAlignment="1">
      <alignment horizontal="center" vertical="center" wrapText="1"/>
    </xf>
    <xf numFmtId="189" fontId="38" fillId="0" borderId="10" xfId="61" applyNumberFormat="1" applyFont="1" applyFill="1" applyBorder="1" applyAlignment="1">
      <alignment horizontal="center" vertical="center" wrapText="1"/>
    </xf>
    <xf numFmtId="189" fontId="38" fillId="0" borderId="10" xfId="61" applyNumberFormat="1" applyFont="1" applyFill="1" applyBorder="1" applyAlignment="1">
      <alignment horizontal="center" vertical="center"/>
    </xf>
    <xf numFmtId="189" fontId="38" fillId="0" borderId="17" xfId="61" applyNumberFormat="1" applyFont="1" applyFill="1" applyBorder="1" applyAlignment="1">
      <alignment horizontal="center" vertical="center"/>
    </xf>
    <xf numFmtId="189" fontId="2" fillId="0" borderId="12" xfId="61" applyNumberFormat="1" applyFont="1" applyFill="1" applyBorder="1" applyAlignment="1">
      <alignment horizontal="center" vertical="center" wrapText="1"/>
    </xf>
    <xf numFmtId="189" fontId="2" fillId="0" borderId="12" xfId="61" applyNumberFormat="1" applyFont="1" applyFill="1" applyBorder="1" applyAlignment="1">
      <alignment horizontal="center" vertical="center"/>
    </xf>
    <xf numFmtId="189" fontId="2" fillId="0" borderId="13" xfId="61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53" applyNumberFormat="1" applyFont="1" applyFill="1" applyAlignment="1">
      <alignment horizontal="right" vertical="center"/>
      <protection/>
    </xf>
    <xf numFmtId="182" fontId="2" fillId="0" borderId="19" xfId="0" applyNumberFormat="1" applyFont="1" applyFill="1" applyBorder="1" applyAlignment="1">
      <alignment horizontal="center" vertical="center" wrapText="1"/>
    </xf>
    <xf numFmtId="182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tabSelected="1" view="pageBreakPreview" zoomScale="75" zoomScaleNormal="80" zoomScaleSheetLayoutView="75" zoomScalePageLayoutView="0" workbookViewId="0" topLeftCell="A1">
      <pane xSplit="9" ySplit="8" topLeftCell="J119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A122" sqref="A122"/>
    </sheetView>
  </sheetViews>
  <sheetFormatPr defaultColWidth="8.75390625" defaultRowHeight="12.75"/>
  <cols>
    <col min="1" max="1" width="8.375" style="1" bestFit="1" customWidth="1"/>
    <col min="2" max="2" width="44.375" style="1" customWidth="1"/>
    <col min="3" max="3" width="12.00390625" style="1" customWidth="1"/>
    <col min="4" max="4" width="15.375" style="1" customWidth="1"/>
    <col min="5" max="5" width="15.75390625" style="1" customWidth="1"/>
    <col min="6" max="6" width="16.25390625" style="1" bestFit="1" customWidth="1"/>
    <col min="7" max="7" width="15.375" style="1" customWidth="1"/>
    <col min="8" max="8" width="16.125" style="1" customWidth="1"/>
    <col min="9" max="9" width="15.875" style="1" customWidth="1"/>
    <col min="10" max="16384" width="8.75390625" style="1" customWidth="1"/>
  </cols>
  <sheetData>
    <row r="1" spans="1:9" ht="15">
      <c r="A1" s="43" t="s">
        <v>130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3" t="s">
        <v>46</v>
      </c>
      <c r="B2" s="43"/>
      <c r="C2" s="43"/>
      <c r="D2" s="43"/>
      <c r="E2" s="43"/>
      <c r="F2" s="43"/>
      <c r="G2" s="43"/>
      <c r="H2" s="43"/>
      <c r="I2" s="43"/>
    </row>
    <row r="3" spans="1:9" ht="15">
      <c r="A3" s="43" t="s">
        <v>54</v>
      </c>
      <c r="B3" s="43"/>
      <c r="C3" s="43"/>
      <c r="D3" s="43"/>
      <c r="E3" s="43"/>
      <c r="F3" s="43"/>
      <c r="G3" s="43"/>
      <c r="H3" s="43"/>
      <c r="I3" s="43"/>
    </row>
    <row r="4" ht="9.75" customHeight="1">
      <c r="A4" s="10"/>
    </row>
    <row r="5" spans="1:9" ht="29.25" customHeight="1">
      <c r="A5" s="51" t="s">
        <v>107</v>
      </c>
      <c r="B5" s="51"/>
      <c r="C5" s="51"/>
      <c r="D5" s="51"/>
      <c r="E5" s="51"/>
      <c r="F5" s="51"/>
      <c r="G5" s="51"/>
      <c r="H5" s="51"/>
      <c r="I5" s="51"/>
    </row>
    <row r="6" spans="1:9" ht="15.75" thickBot="1">
      <c r="A6" s="3"/>
      <c r="B6" s="3"/>
      <c r="C6" s="3"/>
      <c r="D6" s="3"/>
      <c r="E6" s="3"/>
      <c r="F6" s="3"/>
      <c r="G6" s="3"/>
      <c r="H6" s="3"/>
      <c r="I6" s="3"/>
    </row>
    <row r="7" spans="1:9" ht="22.5" customHeight="1">
      <c r="A7" s="46" t="s">
        <v>0</v>
      </c>
      <c r="B7" s="48" t="s">
        <v>1</v>
      </c>
      <c r="C7" s="48" t="s">
        <v>12</v>
      </c>
      <c r="D7" s="44" t="s">
        <v>43</v>
      </c>
      <c r="E7" s="44" t="s">
        <v>33</v>
      </c>
      <c r="F7" s="44"/>
      <c r="G7" s="44"/>
      <c r="H7" s="44"/>
      <c r="I7" s="45"/>
    </row>
    <row r="8" spans="1:9" ht="78" customHeight="1" thickBot="1">
      <c r="A8" s="47"/>
      <c r="B8" s="49"/>
      <c r="C8" s="49"/>
      <c r="D8" s="50"/>
      <c r="E8" s="16" t="s">
        <v>48</v>
      </c>
      <c r="F8" s="16" t="s">
        <v>41</v>
      </c>
      <c r="G8" s="16" t="s">
        <v>49</v>
      </c>
      <c r="H8" s="16" t="s">
        <v>27</v>
      </c>
      <c r="I8" s="17" t="s">
        <v>28</v>
      </c>
    </row>
    <row r="9" spans="1:9" ht="15">
      <c r="A9" s="18"/>
      <c r="B9" s="14" t="s">
        <v>17</v>
      </c>
      <c r="C9" s="39"/>
      <c r="D9" s="15"/>
      <c r="E9" s="40"/>
      <c r="F9" s="40"/>
      <c r="G9" s="40"/>
      <c r="H9" s="40"/>
      <c r="I9" s="41"/>
    </row>
    <row r="10" spans="1:9" ht="30.75">
      <c r="A10" s="19" t="s">
        <v>56</v>
      </c>
      <c r="B10" s="5" t="s">
        <v>55</v>
      </c>
      <c r="C10" s="30"/>
      <c r="D10" s="26">
        <f>SUM(E10:I10)</f>
        <v>67162685</v>
      </c>
      <c r="E10" s="26">
        <v>20362295</v>
      </c>
      <c r="F10" s="26">
        <v>9458527</v>
      </c>
      <c r="G10" s="26">
        <v>11347349</v>
      </c>
      <c r="H10" s="26">
        <v>15875226</v>
      </c>
      <c r="I10" s="27">
        <v>10119288</v>
      </c>
    </row>
    <row r="11" spans="1:9" ht="15">
      <c r="A11" s="20"/>
      <c r="B11" s="5"/>
      <c r="C11" s="32"/>
      <c r="D11" s="26"/>
      <c r="E11" s="26"/>
      <c r="F11" s="26"/>
      <c r="G11" s="26"/>
      <c r="H11" s="26"/>
      <c r="I11" s="28"/>
    </row>
    <row r="12" spans="1:9" ht="15">
      <c r="A12" s="21"/>
      <c r="B12" s="6" t="s">
        <v>2</v>
      </c>
      <c r="C12" s="32" t="s">
        <v>3</v>
      </c>
      <c r="D12" s="29"/>
      <c r="E12" s="29"/>
      <c r="F12" s="29"/>
      <c r="G12" s="29"/>
      <c r="H12" s="29"/>
      <c r="I12" s="28"/>
    </row>
    <row r="13" spans="1:9" s="11" customFormat="1" ht="15">
      <c r="A13" s="22" t="s">
        <v>56</v>
      </c>
      <c r="B13" s="5" t="s">
        <v>4</v>
      </c>
      <c r="C13" s="30">
        <f>C20+C30+C15</f>
        <v>85443</v>
      </c>
      <c r="D13" s="26">
        <f>SUM(E13:I13)</f>
        <v>29226688</v>
      </c>
      <c r="E13" s="30">
        <f>E20+E30+E15</f>
        <v>7952758</v>
      </c>
      <c r="F13" s="30">
        <f>F20+F30+F15</f>
        <v>4952237</v>
      </c>
      <c r="G13" s="30">
        <f>G20+G30+G15</f>
        <v>4346000</v>
      </c>
      <c r="H13" s="30">
        <f>H20+H30+H15</f>
        <v>6637830</v>
      </c>
      <c r="I13" s="31">
        <f>I20+I30+I15</f>
        <v>5337863</v>
      </c>
    </row>
    <row r="14" spans="1:9" s="11" customFormat="1" ht="15">
      <c r="A14" s="22"/>
      <c r="B14" s="5"/>
      <c r="C14" s="30"/>
      <c r="D14" s="26"/>
      <c r="E14" s="26"/>
      <c r="F14" s="26"/>
      <c r="G14" s="26"/>
      <c r="H14" s="26"/>
      <c r="I14" s="27"/>
    </row>
    <row r="15" spans="1:9" s="11" customFormat="1" ht="15">
      <c r="A15" s="22" t="s">
        <v>63</v>
      </c>
      <c r="B15" s="5" t="s">
        <v>102</v>
      </c>
      <c r="C15" s="30">
        <f>SUM(C16)</f>
        <v>1100</v>
      </c>
      <c r="D15" s="30">
        <f>SUM(E15:I15)</f>
        <v>700000</v>
      </c>
      <c r="E15" s="30">
        <f>SUM(E16)</f>
        <v>700000</v>
      </c>
      <c r="F15" s="30">
        <f>SUM(F16)</f>
        <v>0</v>
      </c>
      <c r="G15" s="30">
        <f>SUM(G16)</f>
        <v>0</v>
      </c>
      <c r="H15" s="30">
        <f>SUM(H16)</f>
        <v>0</v>
      </c>
      <c r="I15" s="31">
        <f>SUM(I16)</f>
        <v>0</v>
      </c>
    </row>
    <row r="16" spans="1:9" ht="15">
      <c r="A16" s="22" t="s">
        <v>11</v>
      </c>
      <c r="B16" s="5" t="s">
        <v>108</v>
      </c>
      <c r="C16" s="26">
        <f>SUM(C17:C18)</f>
        <v>1100</v>
      </c>
      <c r="D16" s="26">
        <f>SUM(E16:I16)</f>
        <v>700000</v>
      </c>
      <c r="E16" s="26">
        <f>SUM(E17:E18)</f>
        <v>700000</v>
      </c>
      <c r="F16" s="26">
        <f>SUM(F17:F18)</f>
        <v>0</v>
      </c>
      <c r="G16" s="26">
        <f>SUM(G17:G18)</f>
        <v>0</v>
      </c>
      <c r="H16" s="26">
        <f>SUM(H17:H18)</f>
        <v>0</v>
      </c>
      <c r="I16" s="27">
        <f>SUM(I17:I18)</f>
        <v>0</v>
      </c>
    </row>
    <row r="17" spans="1:9" s="11" customFormat="1" ht="30.75">
      <c r="A17" s="21" t="s">
        <v>7</v>
      </c>
      <c r="B17" s="4" t="s">
        <v>109</v>
      </c>
      <c r="C17" s="32"/>
      <c r="D17" s="29">
        <f>SUM(E17:I17)</f>
        <v>0</v>
      </c>
      <c r="E17" s="29"/>
      <c r="F17" s="29"/>
      <c r="G17" s="29"/>
      <c r="H17" s="29"/>
      <c r="I17" s="27"/>
    </row>
    <row r="18" spans="1:9" s="11" customFormat="1" ht="30.75">
      <c r="A18" s="21" t="s">
        <v>8</v>
      </c>
      <c r="B18" s="4" t="s">
        <v>103</v>
      </c>
      <c r="C18" s="32">
        <v>1100</v>
      </c>
      <c r="D18" s="29">
        <f>SUM(E18:I18)</f>
        <v>700000</v>
      </c>
      <c r="E18" s="29">
        <v>700000</v>
      </c>
      <c r="F18" s="29"/>
      <c r="G18" s="29"/>
      <c r="H18" s="29"/>
      <c r="I18" s="27"/>
    </row>
    <row r="19" spans="1:9" s="11" customFormat="1" ht="15">
      <c r="A19" s="22"/>
      <c r="B19" s="5"/>
      <c r="C19" s="30"/>
      <c r="D19" s="26"/>
      <c r="E19" s="26"/>
      <c r="F19" s="26"/>
      <c r="G19" s="26"/>
      <c r="H19" s="26"/>
      <c r="I19" s="27"/>
    </row>
    <row r="20" spans="1:9" s="11" customFormat="1" ht="15">
      <c r="A20" s="22" t="s">
        <v>64</v>
      </c>
      <c r="B20" s="5" t="s">
        <v>5</v>
      </c>
      <c r="C20" s="30">
        <f>SUM(C21)</f>
        <v>9706</v>
      </c>
      <c r="D20" s="30">
        <f aca="true" t="shared" si="0" ref="D20:D28">SUM(E20:I20)</f>
        <v>6863539</v>
      </c>
      <c r="E20" s="30">
        <f>SUM(E21)</f>
        <v>2588056</v>
      </c>
      <c r="F20" s="30">
        <f>SUM(F21)</f>
        <v>1160483</v>
      </c>
      <c r="G20" s="30">
        <f>SUM(G21)</f>
        <v>1465000</v>
      </c>
      <c r="H20" s="30">
        <f>SUM(H21)</f>
        <v>650000</v>
      </c>
      <c r="I20" s="31">
        <f>SUM(I21)</f>
        <v>1000000</v>
      </c>
    </row>
    <row r="21" spans="1:9" ht="15">
      <c r="A21" s="22" t="s">
        <v>11</v>
      </c>
      <c r="B21" s="5" t="s">
        <v>110</v>
      </c>
      <c r="C21" s="26">
        <f>SUM(C22:C28)</f>
        <v>9706</v>
      </c>
      <c r="D21" s="26">
        <f t="shared" si="0"/>
        <v>6863539</v>
      </c>
      <c r="E21" s="26">
        <f>SUM(E22:E28)</f>
        <v>2588056</v>
      </c>
      <c r="F21" s="26">
        <f>SUM(F22:F28)</f>
        <v>1160483</v>
      </c>
      <c r="G21" s="26">
        <f>SUM(G22:G28)</f>
        <v>1465000</v>
      </c>
      <c r="H21" s="26">
        <f>SUM(H22:H28)</f>
        <v>650000</v>
      </c>
      <c r="I21" s="27">
        <f>SUM(I22:I28)</f>
        <v>1000000</v>
      </c>
    </row>
    <row r="22" spans="1:9" s="11" customFormat="1" ht="30.75">
      <c r="A22" s="21" t="s">
        <v>7</v>
      </c>
      <c r="B22" s="4" t="s">
        <v>111</v>
      </c>
      <c r="C22" s="32">
        <v>1500</v>
      </c>
      <c r="D22" s="29">
        <f t="shared" si="0"/>
        <v>500000</v>
      </c>
      <c r="E22" s="29">
        <v>500000</v>
      </c>
      <c r="F22" s="29"/>
      <c r="G22" s="29"/>
      <c r="H22" s="29"/>
      <c r="I22" s="27"/>
    </row>
    <row r="23" spans="1:9" s="11" customFormat="1" ht="30.75">
      <c r="A23" s="21" t="s">
        <v>8</v>
      </c>
      <c r="B23" s="4" t="s">
        <v>67</v>
      </c>
      <c r="C23" s="32">
        <v>796</v>
      </c>
      <c r="D23" s="29">
        <f t="shared" si="0"/>
        <v>2088056</v>
      </c>
      <c r="E23" s="29">
        <v>2088056</v>
      </c>
      <c r="F23" s="29"/>
      <c r="G23" s="29"/>
      <c r="H23" s="29"/>
      <c r="I23" s="27"/>
    </row>
    <row r="24" spans="1:9" s="11" customFormat="1" ht="62.25">
      <c r="A24" s="21" t="s">
        <v>9</v>
      </c>
      <c r="B24" s="4" t="s">
        <v>68</v>
      </c>
      <c r="C24" s="32">
        <v>1500</v>
      </c>
      <c r="D24" s="29">
        <f t="shared" si="0"/>
        <v>910483</v>
      </c>
      <c r="E24" s="29"/>
      <c r="F24" s="29">
        <v>910483</v>
      </c>
      <c r="G24" s="29"/>
      <c r="H24" s="29"/>
      <c r="I24" s="27"/>
    </row>
    <row r="25" spans="1:9" ht="62.25">
      <c r="A25" s="21" t="s">
        <v>10</v>
      </c>
      <c r="B25" s="4" t="s">
        <v>69</v>
      </c>
      <c r="C25" s="32">
        <v>380</v>
      </c>
      <c r="D25" s="29">
        <f t="shared" si="0"/>
        <v>250000</v>
      </c>
      <c r="E25" s="29"/>
      <c r="F25" s="29">
        <v>250000</v>
      </c>
      <c r="G25" s="29"/>
      <c r="H25" s="29"/>
      <c r="I25" s="28"/>
    </row>
    <row r="26" spans="1:9" ht="46.5">
      <c r="A26" s="21" t="s">
        <v>47</v>
      </c>
      <c r="B26" s="4" t="s">
        <v>70</v>
      </c>
      <c r="C26" s="32">
        <v>2660</v>
      </c>
      <c r="D26" s="29">
        <f t="shared" si="0"/>
        <v>1465000</v>
      </c>
      <c r="E26" s="29"/>
      <c r="F26" s="29"/>
      <c r="G26" s="29">
        <v>1465000</v>
      </c>
      <c r="H26" s="29"/>
      <c r="I26" s="28"/>
    </row>
    <row r="27" spans="1:9" ht="46.5">
      <c r="A27" s="21" t="s">
        <v>62</v>
      </c>
      <c r="B27" s="4" t="s">
        <v>71</v>
      </c>
      <c r="C27" s="32">
        <v>1200</v>
      </c>
      <c r="D27" s="29">
        <f t="shared" si="0"/>
        <v>650000</v>
      </c>
      <c r="E27" s="29"/>
      <c r="F27" s="29"/>
      <c r="G27" s="29"/>
      <c r="H27" s="29">
        <v>650000</v>
      </c>
      <c r="I27" s="28"/>
    </row>
    <row r="28" spans="1:9" ht="46.5">
      <c r="A28" s="21" t="s">
        <v>66</v>
      </c>
      <c r="B28" s="4" t="s">
        <v>26</v>
      </c>
      <c r="C28" s="32">
        <v>1670</v>
      </c>
      <c r="D28" s="29">
        <f t="shared" si="0"/>
        <v>1000000</v>
      </c>
      <c r="E28" s="29"/>
      <c r="F28" s="29"/>
      <c r="G28" s="29"/>
      <c r="H28" s="29"/>
      <c r="I28" s="28">
        <v>1000000</v>
      </c>
    </row>
    <row r="29" spans="1:9" ht="8.25" customHeight="1">
      <c r="A29" s="22"/>
      <c r="B29" s="4"/>
      <c r="C29" s="32"/>
      <c r="D29" s="29"/>
      <c r="E29" s="29"/>
      <c r="F29" s="29"/>
      <c r="G29" s="29"/>
      <c r="H29" s="29"/>
      <c r="I29" s="28"/>
    </row>
    <row r="30" spans="1:9" ht="15">
      <c r="A30" s="22" t="s">
        <v>74</v>
      </c>
      <c r="B30" s="5" t="s">
        <v>6</v>
      </c>
      <c r="C30" s="30">
        <f>C31+C41+C66+C75+C77</f>
        <v>74637</v>
      </c>
      <c r="D30" s="26">
        <f aca="true" t="shared" si="1" ref="D30:D39">SUM(E30:I30)</f>
        <v>21663149</v>
      </c>
      <c r="E30" s="26">
        <f>E31+E41+E66+E75+E77</f>
        <v>4664702</v>
      </c>
      <c r="F30" s="26">
        <f>F31+F41+F66+F75+F77</f>
        <v>3791754</v>
      </c>
      <c r="G30" s="26">
        <f>G31+G41+G66+G75+G77</f>
        <v>2881000</v>
      </c>
      <c r="H30" s="26">
        <f>H31+H41+H66+H75+H77</f>
        <v>5987830</v>
      </c>
      <c r="I30" s="27">
        <f>I31+I41+I66+I75+I77</f>
        <v>4337863</v>
      </c>
    </row>
    <row r="31" spans="1:9" s="11" customFormat="1" ht="30.75">
      <c r="A31" s="22" t="s">
        <v>75</v>
      </c>
      <c r="B31" s="5" t="s">
        <v>30</v>
      </c>
      <c r="C31" s="30">
        <f>C32+C37</f>
        <v>17800</v>
      </c>
      <c r="D31" s="26">
        <f t="shared" si="1"/>
        <v>4793000</v>
      </c>
      <c r="E31" s="30">
        <f>E32+E37</f>
        <v>2500000</v>
      </c>
      <c r="F31" s="30">
        <f>F32+F37</f>
        <v>1200000</v>
      </c>
      <c r="G31" s="30">
        <f>G32+G37</f>
        <v>1093000</v>
      </c>
      <c r="H31" s="30">
        <f>H32+H37</f>
        <v>0</v>
      </c>
      <c r="I31" s="31">
        <f>I32+I37</f>
        <v>0</v>
      </c>
    </row>
    <row r="32" spans="1:9" ht="15">
      <c r="A32" s="22" t="s">
        <v>11</v>
      </c>
      <c r="B32" s="5" t="s">
        <v>112</v>
      </c>
      <c r="C32" s="30">
        <f>SUM(C33:C36)</f>
        <v>13900</v>
      </c>
      <c r="D32" s="26">
        <f t="shared" si="1"/>
        <v>3593000</v>
      </c>
      <c r="E32" s="30">
        <f>SUM(E33:E36)</f>
        <v>1800000</v>
      </c>
      <c r="F32" s="30">
        <f>SUM(F33:F36)</f>
        <v>700000</v>
      </c>
      <c r="G32" s="30">
        <f>SUM(G33:G36)</f>
        <v>1093000</v>
      </c>
      <c r="H32" s="30">
        <f>SUM(H33:H36)</f>
        <v>0</v>
      </c>
      <c r="I32" s="31">
        <f>SUM(I33:I36)</f>
        <v>0</v>
      </c>
    </row>
    <row r="33" spans="1:9" ht="15">
      <c r="A33" s="21" t="s">
        <v>7</v>
      </c>
      <c r="B33" s="4" t="s">
        <v>20</v>
      </c>
      <c r="C33" s="32">
        <v>8000</v>
      </c>
      <c r="D33" s="29">
        <f t="shared" si="1"/>
        <v>1800000</v>
      </c>
      <c r="E33" s="29">
        <v>1800000</v>
      </c>
      <c r="F33" s="29"/>
      <c r="G33" s="29"/>
      <c r="H33" s="29"/>
      <c r="I33" s="28"/>
    </row>
    <row r="34" spans="1:9" ht="30.75">
      <c r="A34" s="21" t="s">
        <v>8</v>
      </c>
      <c r="B34" s="4" t="s">
        <v>23</v>
      </c>
      <c r="C34" s="32">
        <v>0</v>
      </c>
      <c r="D34" s="29">
        <f t="shared" si="1"/>
        <v>0</v>
      </c>
      <c r="E34" s="29">
        <v>0</v>
      </c>
      <c r="F34" s="29"/>
      <c r="G34" s="29"/>
      <c r="H34" s="29"/>
      <c r="I34" s="28"/>
    </row>
    <row r="35" spans="1:9" ht="30.75">
      <c r="A35" s="21" t="s">
        <v>9</v>
      </c>
      <c r="B35" s="4" t="s">
        <v>72</v>
      </c>
      <c r="C35" s="32">
        <v>2000</v>
      </c>
      <c r="D35" s="29">
        <f t="shared" si="1"/>
        <v>700000</v>
      </c>
      <c r="E35" s="29"/>
      <c r="F35" s="29">
        <v>700000</v>
      </c>
      <c r="G35" s="29"/>
      <c r="H35" s="29"/>
      <c r="I35" s="28"/>
    </row>
    <row r="36" spans="1:9" ht="15">
      <c r="A36" s="21" t="s">
        <v>10</v>
      </c>
      <c r="B36" s="4" t="s">
        <v>73</v>
      </c>
      <c r="C36" s="32">
        <v>3900</v>
      </c>
      <c r="D36" s="29">
        <f t="shared" si="1"/>
        <v>1093000</v>
      </c>
      <c r="E36" s="29"/>
      <c r="F36" s="29"/>
      <c r="G36" s="29">
        <v>1093000</v>
      </c>
      <c r="H36" s="29"/>
      <c r="I36" s="28"/>
    </row>
    <row r="37" spans="1:9" s="2" customFormat="1" ht="15">
      <c r="A37" s="22" t="s">
        <v>25</v>
      </c>
      <c r="B37" s="5" t="s">
        <v>113</v>
      </c>
      <c r="C37" s="30">
        <f>SUM(C38:C39)</f>
        <v>3900</v>
      </c>
      <c r="D37" s="26">
        <f t="shared" si="1"/>
        <v>1200000</v>
      </c>
      <c r="E37" s="30">
        <f>SUM(E38:E39)</f>
        <v>700000</v>
      </c>
      <c r="F37" s="30">
        <f>SUM(F38:F39)</f>
        <v>500000</v>
      </c>
      <c r="G37" s="30">
        <f>SUM(G38:G39)</f>
        <v>0</v>
      </c>
      <c r="H37" s="30">
        <f>SUM(H38:H39)</f>
        <v>0</v>
      </c>
      <c r="I37" s="31">
        <f>SUM(I38:I39)</f>
        <v>0</v>
      </c>
    </row>
    <row r="38" spans="1:9" ht="30.75">
      <c r="A38" s="21" t="s">
        <v>7</v>
      </c>
      <c r="B38" s="4" t="s">
        <v>114</v>
      </c>
      <c r="C38" s="32">
        <v>1400</v>
      </c>
      <c r="D38" s="29">
        <f t="shared" si="1"/>
        <v>500000</v>
      </c>
      <c r="E38" s="29"/>
      <c r="F38" s="29">
        <v>500000</v>
      </c>
      <c r="G38" s="29"/>
      <c r="H38" s="29"/>
      <c r="I38" s="28"/>
    </row>
    <row r="39" spans="1:9" ht="15">
      <c r="A39" s="21" t="s">
        <v>8</v>
      </c>
      <c r="B39" s="4" t="s">
        <v>104</v>
      </c>
      <c r="C39" s="32">
        <v>2500</v>
      </c>
      <c r="D39" s="29">
        <f t="shared" si="1"/>
        <v>700000</v>
      </c>
      <c r="E39" s="29">
        <v>700000</v>
      </c>
      <c r="F39" s="29"/>
      <c r="G39" s="29"/>
      <c r="H39" s="29"/>
      <c r="I39" s="28"/>
    </row>
    <row r="40" spans="1:9" ht="7.5" customHeight="1">
      <c r="A40" s="23"/>
      <c r="B40" s="7"/>
      <c r="C40" s="33"/>
      <c r="D40" s="34"/>
      <c r="E40" s="34"/>
      <c r="F40" s="34"/>
      <c r="G40" s="34"/>
      <c r="H40" s="34"/>
      <c r="I40" s="35"/>
    </row>
    <row r="41" spans="1:9" ht="15">
      <c r="A41" s="22" t="s">
        <v>76</v>
      </c>
      <c r="B41" s="5" t="s">
        <v>29</v>
      </c>
      <c r="C41" s="30">
        <f>C42+C48+C53</f>
        <v>41312</v>
      </c>
      <c r="D41" s="26">
        <f aca="true" t="shared" si="2" ref="D41:D46">SUM(E41:I41)</f>
        <v>10809156</v>
      </c>
      <c r="E41" s="26">
        <f>E42+E48+E53</f>
        <v>1211502</v>
      </c>
      <c r="F41" s="26">
        <f>F42+F48+F53</f>
        <v>1414854</v>
      </c>
      <c r="G41" s="26">
        <f>G42+G48+G53</f>
        <v>299000</v>
      </c>
      <c r="H41" s="26">
        <f>H42+H48+H53</f>
        <v>4483800</v>
      </c>
      <c r="I41" s="27">
        <f>I42+I48+I53</f>
        <v>3400000</v>
      </c>
    </row>
    <row r="42" spans="1:9" ht="15">
      <c r="A42" s="22" t="s">
        <v>11</v>
      </c>
      <c r="B42" s="5" t="s">
        <v>112</v>
      </c>
      <c r="C42" s="30">
        <f>SUM(C43:C47)</f>
        <v>7782</v>
      </c>
      <c r="D42" s="26">
        <f>SUM(E42:I42)</f>
        <v>2749654</v>
      </c>
      <c r="E42" s="30">
        <f>SUM(E43:E47)</f>
        <v>0</v>
      </c>
      <c r="F42" s="30">
        <f>SUM(F43:F47)</f>
        <v>800000</v>
      </c>
      <c r="G42" s="30">
        <f>SUM(G43:G47)</f>
        <v>299000</v>
      </c>
      <c r="H42" s="30">
        <f>SUM(H43:H47)</f>
        <v>850654</v>
      </c>
      <c r="I42" s="31">
        <f>SUM(I43:I47)</f>
        <v>800000</v>
      </c>
    </row>
    <row r="43" spans="1:9" ht="15">
      <c r="A43" s="21" t="s">
        <v>7</v>
      </c>
      <c r="B43" s="4" t="s">
        <v>84</v>
      </c>
      <c r="C43" s="32">
        <v>450</v>
      </c>
      <c r="D43" s="29">
        <f t="shared" si="2"/>
        <v>250000</v>
      </c>
      <c r="E43" s="29"/>
      <c r="F43" s="29">
        <v>250000</v>
      </c>
      <c r="G43" s="29"/>
      <c r="H43" s="29"/>
      <c r="I43" s="28"/>
    </row>
    <row r="44" spans="1:9" s="2" customFormat="1" ht="30.75">
      <c r="A44" s="21" t="s">
        <v>8</v>
      </c>
      <c r="B44" s="4" t="s">
        <v>115</v>
      </c>
      <c r="C44" s="32">
        <v>950</v>
      </c>
      <c r="D44" s="29">
        <f t="shared" si="2"/>
        <v>550000</v>
      </c>
      <c r="E44" s="29"/>
      <c r="F44" s="29">
        <v>550000</v>
      </c>
      <c r="G44" s="29"/>
      <c r="H44" s="29"/>
      <c r="I44" s="28"/>
    </row>
    <row r="45" spans="1:9" ht="15">
      <c r="A45" s="21" t="s">
        <v>9</v>
      </c>
      <c r="B45" s="4" t="s">
        <v>52</v>
      </c>
      <c r="C45" s="32">
        <v>672</v>
      </c>
      <c r="D45" s="29">
        <f t="shared" si="2"/>
        <v>299000</v>
      </c>
      <c r="E45" s="29"/>
      <c r="F45" s="29"/>
      <c r="G45" s="29">
        <v>299000</v>
      </c>
      <c r="H45" s="29"/>
      <c r="I45" s="28"/>
    </row>
    <row r="46" spans="1:9" ht="30.75">
      <c r="A46" s="21" t="s">
        <v>10</v>
      </c>
      <c r="B46" s="4" t="s">
        <v>21</v>
      </c>
      <c r="C46" s="32">
        <v>2830</v>
      </c>
      <c r="D46" s="29">
        <f t="shared" si="2"/>
        <v>850654</v>
      </c>
      <c r="E46" s="29"/>
      <c r="F46" s="29"/>
      <c r="G46" s="29"/>
      <c r="H46" s="29">
        <v>850654</v>
      </c>
      <c r="I46" s="28"/>
    </row>
    <row r="47" spans="1:9" ht="30.75">
      <c r="A47" s="21" t="s">
        <v>47</v>
      </c>
      <c r="B47" s="4" t="s">
        <v>44</v>
      </c>
      <c r="C47" s="32">
        <v>2880</v>
      </c>
      <c r="D47" s="29">
        <f>E47+F47+G47+H47+I47</f>
        <v>800000</v>
      </c>
      <c r="E47" s="29"/>
      <c r="F47" s="29"/>
      <c r="G47" s="29"/>
      <c r="H47" s="29"/>
      <c r="I47" s="28">
        <f>1000000-200000</f>
        <v>800000</v>
      </c>
    </row>
    <row r="48" spans="1:9" ht="15">
      <c r="A48" s="22" t="s">
        <v>25</v>
      </c>
      <c r="B48" s="5" t="s">
        <v>108</v>
      </c>
      <c r="C48" s="30">
        <f>SUM(C49:C52)</f>
        <v>8500</v>
      </c>
      <c r="D48" s="26">
        <f aca="true" t="shared" si="3" ref="D48:D53">SUM(E48:I48)</f>
        <v>1939706</v>
      </c>
      <c r="E48" s="30">
        <f>SUM(E49:E52)</f>
        <v>0</v>
      </c>
      <c r="F48" s="30">
        <f>SUM(F49:F52)</f>
        <v>150000</v>
      </c>
      <c r="G48" s="30">
        <f>SUM(G49:G52)</f>
        <v>0</v>
      </c>
      <c r="H48" s="30">
        <f>SUM(H49:H52)</f>
        <v>1189706</v>
      </c>
      <c r="I48" s="31">
        <f>SUM(I49:I52)</f>
        <v>600000</v>
      </c>
    </row>
    <row r="49" spans="1:9" ht="30.75">
      <c r="A49" s="21" t="s">
        <v>7</v>
      </c>
      <c r="B49" s="4" t="s">
        <v>24</v>
      </c>
      <c r="C49" s="32">
        <v>400</v>
      </c>
      <c r="D49" s="29">
        <f t="shared" si="3"/>
        <v>150000</v>
      </c>
      <c r="E49" s="29"/>
      <c r="F49" s="29">
        <v>150000</v>
      </c>
      <c r="G49" s="29"/>
      <c r="H49" s="29"/>
      <c r="I49" s="28"/>
    </row>
    <row r="50" spans="1:9" ht="30.75">
      <c r="A50" s="21" t="s">
        <v>8</v>
      </c>
      <c r="B50" s="4" t="s">
        <v>18</v>
      </c>
      <c r="C50" s="32">
        <v>3700</v>
      </c>
      <c r="D50" s="29">
        <f t="shared" si="3"/>
        <v>740367</v>
      </c>
      <c r="E50" s="29"/>
      <c r="F50" s="29"/>
      <c r="G50" s="29"/>
      <c r="H50" s="29">
        <v>740367</v>
      </c>
      <c r="I50" s="28"/>
    </row>
    <row r="51" spans="1:9" ht="30.75">
      <c r="A51" s="21" t="s">
        <v>9</v>
      </c>
      <c r="B51" s="4" t="s">
        <v>34</v>
      </c>
      <c r="C51" s="32">
        <v>2400</v>
      </c>
      <c r="D51" s="29">
        <f t="shared" si="3"/>
        <v>449339</v>
      </c>
      <c r="E51" s="29"/>
      <c r="F51" s="29"/>
      <c r="G51" s="29"/>
      <c r="H51" s="29">
        <v>449339</v>
      </c>
      <c r="I51" s="28"/>
    </row>
    <row r="52" spans="1:9" ht="30.75">
      <c r="A52" s="21" t="s">
        <v>10</v>
      </c>
      <c r="B52" s="4" t="s">
        <v>45</v>
      </c>
      <c r="C52" s="32">
        <v>2000</v>
      </c>
      <c r="D52" s="29">
        <f t="shared" si="3"/>
        <v>600000</v>
      </c>
      <c r="E52" s="29"/>
      <c r="F52" s="29"/>
      <c r="G52" s="29"/>
      <c r="H52" s="29"/>
      <c r="I52" s="28">
        <v>600000</v>
      </c>
    </row>
    <row r="53" spans="1:9" ht="15">
      <c r="A53" s="22" t="s">
        <v>14</v>
      </c>
      <c r="B53" s="5" t="s">
        <v>110</v>
      </c>
      <c r="C53" s="30">
        <f>SUM(C54:C65)</f>
        <v>25030</v>
      </c>
      <c r="D53" s="26">
        <f t="shared" si="3"/>
        <v>6119796</v>
      </c>
      <c r="E53" s="30">
        <f>SUM(E54:E65)</f>
        <v>1211502</v>
      </c>
      <c r="F53" s="30">
        <f>SUM(F54:F65)</f>
        <v>464854</v>
      </c>
      <c r="G53" s="30">
        <f>SUM(G54:G65)</f>
        <v>0</v>
      </c>
      <c r="H53" s="30">
        <f>SUM(H54:H65)</f>
        <v>2443440</v>
      </c>
      <c r="I53" s="31">
        <f>SUM(I54:I65)</f>
        <v>2000000</v>
      </c>
    </row>
    <row r="54" spans="1:9" s="11" customFormat="1" ht="15">
      <c r="A54" s="21" t="s">
        <v>7</v>
      </c>
      <c r="B54" s="4" t="s">
        <v>87</v>
      </c>
      <c r="C54" s="32">
        <v>4050</v>
      </c>
      <c r="D54" s="29">
        <f aca="true" t="shared" si="4" ref="D54:D94">SUM(E54:I54)</f>
        <v>1211502</v>
      </c>
      <c r="E54" s="29">
        <f>1115544+95958</f>
        <v>1211502</v>
      </c>
      <c r="F54" s="29"/>
      <c r="G54" s="29"/>
      <c r="H54" s="29"/>
      <c r="I54" s="28"/>
    </row>
    <row r="55" spans="1:9" ht="30.75">
      <c r="A55" s="21" t="s">
        <v>8</v>
      </c>
      <c r="B55" s="4" t="s">
        <v>88</v>
      </c>
      <c r="C55" s="32">
        <v>1000</v>
      </c>
      <c r="D55" s="29">
        <f t="shared" si="4"/>
        <v>300000</v>
      </c>
      <c r="E55" s="29"/>
      <c r="F55" s="29">
        <v>300000</v>
      </c>
      <c r="G55" s="29"/>
      <c r="H55" s="29"/>
      <c r="I55" s="27"/>
    </row>
    <row r="56" spans="1:9" s="11" customFormat="1" ht="30.75">
      <c r="A56" s="21" t="s">
        <v>9</v>
      </c>
      <c r="B56" s="4" t="s">
        <v>89</v>
      </c>
      <c r="C56" s="32">
        <v>550</v>
      </c>
      <c r="D56" s="29">
        <f t="shared" si="4"/>
        <v>164854</v>
      </c>
      <c r="E56" s="29"/>
      <c r="F56" s="29">
        <v>164854</v>
      </c>
      <c r="G56" s="29"/>
      <c r="H56" s="29"/>
      <c r="I56" s="28"/>
    </row>
    <row r="57" spans="1:9" ht="30.75">
      <c r="A57" s="21" t="s">
        <v>10</v>
      </c>
      <c r="B57" s="4" t="s">
        <v>90</v>
      </c>
      <c r="C57" s="32">
        <v>1500</v>
      </c>
      <c r="D57" s="29">
        <f t="shared" si="4"/>
        <v>280000</v>
      </c>
      <c r="E57" s="29"/>
      <c r="F57" s="29"/>
      <c r="G57" s="29"/>
      <c r="H57" s="29">
        <v>280000</v>
      </c>
      <c r="I57" s="27"/>
    </row>
    <row r="58" spans="1:9" s="11" customFormat="1" ht="15">
      <c r="A58" s="21" t="s">
        <v>47</v>
      </c>
      <c r="B58" s="4" t="s">
        <v>91</v>
      </c>
      <c r="C58" s="32">
        <v>2850</v>
      </c>
      <c r="D58" s="29">
        <f t="shared" si="4"/>
        <v>530000</v>
      </c>
      <c r="E58" s="29"/>
      <c r="F58" s="26"/>
      <c r="G58" s="26"/>
      <c r="H58" s="29">
        <v>530000</v>
      </c>
      <c r="I58" s="28"/>
    </row>
    <row r="59" spans="1:9" ht="30.75">
      <c r="A59" s="21" t="s">
        <v>62</v>
      </c>
      <c r="B59" s="4" t="s">
        <v>116</v>
      </c>
      <c r="C59" s="32">
        <v>2040</v>
      </c>
      <c r="D59" s="29">
        <f t="shared" si="4"/>
        <v>380000</v>
      </c>
      <c r="E59" s="29"/>
      <c r="F59" s="26"/>
      <c r="G59" s="26"/>
      <c r="H59" s="29">
        <v>380000</v>
      </c>
      <c r="I59" s="27"/>
    </row>
    <row r="60" spans="1:9" ht="30.75">
      <c r="A60" s="21"/>
      <c r="B60" s="4" t="s">
        <v>92</v>
      </c>
      <c r="C60" s="32">
        <v>1840</v>
      </c>
      <c r="D60" s="29">
        <f t="shared" si="4"/>
        <v>350000</v>
      </c>
      <c r="E60" s="29"/>
      <c r="F60" s="26"/>
      <c r="G60" s="26"/>
      <c r="H60" s="29">
        <v>350000</v>
      </c>
      <c r="I60" s="28"/>
    </row>
    <row r="61" spans="1:9" ht="30.75">
      <c r="A61" s="21" t="s">
        <v>62</v>
      </c>
      <c r="B61" s="4" t="s">
        <v>117</v>
      </c>
      <c r="C61" s="32">
        <v>1620</v>
      </c>
      <c r="D61" s="29">
        <f t="shared" si="4"/>
        <v>300000</v>
      </c>
      <c r="E61" s="29"/>
      <c r="F61" s="26"/>
      <c r="G61" s="26"/>
      <c r="H61" s="29">
        <v>300000</v>
      </c>
      <c r="I61" s="28"/>
    </row>
    <row r="62" spans="1:9" ht="15">
      <c r="A62" s="21" t="s">
        <v>66</v>
      </c>
      <c r="B62" s="4" t="s">
        <v>93</v>
      </c>
      <c r="C62" s="32">
        <v>1890</v>
      </c>
      <c r="D62" s="29">
        <f>SUM(E62:I62)</f>
        <v>353440</v>
      </c>
      <c r="E62" s="29"/>
      <c r="F62" s="26"/>
      <c r="G62" s="26"/>
      <c r="H62" s="29">
        <v>353440</v>
      </c>
      <c r="I62" s="28"/>
    </row>
    <row r="63" spans="1:9" ht="15">
      <c r="A63" s="21" t="s">
        <v>85</v>
      </c>
      <c r="B63" s="4" t="s">
        <v>131</v>
      </c>
      <c r="C63" s="32">
        <v>1340</v>
      </c>
      <c r="D63" s="29">
        <f>SUM(E63:I63)</f>
        <v>250000</v>
      </c>
      <c r="E63" s="29"/>
      <c r="F63" s="26"/>
      <c r="G63" s="26"/>
      <c r="H63" s="29">
        <v>250000</v>
      </c>
      <c r="I63" s="28"/>
    </row>
    <row r="64" spans="1:9" ht="30.75">
      <c r="A64" s="21" t="s">
        <v>65</v>
      </c>
      <c r="B64" s="4" t="s">
        <v>37</v>
      </c>
      <c r="C64" s="32">
        <v>3000</v>
      </c>
      <c r="D64" s="29">
        <f>SUM(E64:I64)</f>
        <v>1000000</v>
      </c>
      <c r="E64" s="29"/>
      <c r="F64" s="26"/>
      <c r="G64" s="26"/>
      <c r="H64" s="29"/>
      <c r="I64" s="28">
        <v>1000000</v>
      </c>
    </row>
    <row r="65" spans="1:9" ht="15">
      <c r="A65" s="21" t="s">
        <v>86</v>
      </c>
      <c r="B65" s="8" t="s">
        <v>94</v>
      </c>
      <c r="C65" s="32">
        <v>3350</v>
      </c>
      <c r="D65" s="29">
        <f>SUM(E65:I65)</f>
        <v>1000000</v>
      </c>
      <c r="E65" s="29"/>
      <c r="F65" s="26"/>
      <c r="G65" s="26"/>
      <c r="H65" s="29"/>
      <c r="I65" s="28">
        <v>1000000</v>
      </c>
    </row>
    <row r="66" spans="1:9" ht="30.75">
      <c r="A66" s="22" t="s">
        <v>77</v>
      </c>
      <c r="B66" s="5" t="s">
        <v>31</v>
      </c>
      <c r="C66" s="30">
        <f>C69+C67</f>
        <v>11550</v>
      </c>
      <c r="D66" s="30">
        <f aca="true" t="shared" si="5" ref="D66:I66">D69+D67</f>
        <v>1314000</v>
      </c>
      <c r="E66" s="30">
        <f t="shared" si="5"/>
        <v>0</v>
      </c>
      <c r="F66" s="30">
        <f t="shared" si="5"/>
        <v>500000</v>
      </c>
      <c r="G66" s="30">
        <f t="shared" si="5"/>
        <v>814000</v>
      </c>
      <c r="H66" s="30">
        <f t="shared" si="5"/>
        <v>0</v>
      </c>
      <c r="I66" s="31">
        <f t="shared" si="5"/>
        <v>0</v>
      </c>
    </row>
    <row r="67" spans="1:9" ht="15">
      <c r="A67" s="22" t="s">
        <v>11</v>
      </c>
      <c r="B67" s="5" t="s">
        <v>108</v>
      </c>
      <c r="C67" s="26">
        <f>SUM(C68:C68)</f>
        <v>1700</v>
      </c>
      <c r="D67" s="26">
        <f aca="true" t="shared" si="6" ref="D67:I67">SUM(D68:D68)</f>
        <v>150000</v>
      </c>
      <c r="E67" s="26">
        <f t="shared" si="6"/>
        <v>0</v>
      </c>
      <c r="F67" s="26">
        <f t="shared" si="6"/>
        <v>150000</v>
      </c>
      <c r="G67" s="26">
        <f t="shared" si="6"/>
        <v>0</v>
      </c>
      <c r="H67" s="26">
        <f t="shared" si="6"/>
        <v>0</v>
      </c>
      <c r="I67" s="27">
        <f t="shared" si="6"/>
        <v>0</v>
      </c>
    </row>
    <row r="68" spans="1:9" ht="30.75">
      <c r="A68" s="21" t="s">
        <v>7</v>
      </c>
      <c r="B68" s="4" t="s">
        <v>118</v>
      </c>
      <c r="C68" s="32">
        <v>1700</v>
      </c>
      <c r="D68" s="29">
        <f>SUM(E68:I68)</f>
        <v>150000</v>
      </c>
      <c r="E68" s="29"/>
      <c r="F68" s="29">
        <v>150000</v>
      </c>
      <c r="G68" s="29"/>
      <c r="H68" s="29"/>
      <c r="I68" s="28"/>
    </row>
    <row r="69" spans="1:9" ht="15">
      <c r="A69" s="22" t="s">
        <v>25</v>
      </c>
      <c r="B69" s="5" t="s">
        <v>110</v>
      </c>
      <c r="C69" s="26">
        <f>SUM(C70:C73)</f>
        <v>9850</v>
      </c>
      <c r="D69" s="26">
        <f t="shared" si="4"/>
        <v>1164000</v>
      </c>
      <c r="E69" s="26">
        <f>SUM(E70:E73)</f>
        <v>0</v>
      </c>
      <c r="F69" s="26">
        <f>SUM(F70:F73)</f>
        <v>350000</v>
      </c>
      <c r="G69" s="26">
        <f>SUM(G70:G73)</f>
        <v>814000</v>
      </c>
      <c r="H69" s="26">
        <f>SUM(H70:H73)</f>
        <v>0</v>
      </c>
      <c r="I69" s="27">
        <f>SUM(I70:I73)</f>
        <v>0</v>
      </c>
    </row>
    <row r="70" spans="1:9" s="11" customFormat="1" ht="30.75">
      <c r="A70" s="21" t="s">
        <v>7</v>
      </c>
      <c r="B70" s="4" t="s">
        <v>95</v>
      </c>
      <c r="C70" s="32">
        <v>2300</v>
      </c>
      <c r="D70" s="29">
        <f t="shared" si="4"/>
        <v>200000</v>
      </c>
      <c r="E70" s="29"/>
      <c r="F70" s="29">
        <v>200000</v>
      </c>
      <c r="G70" s="29"/>
      <c r="H70" s="29"/>
      <c r="I70" s="28"/>
    </row>
    <row r="71" spans="1:9" ht="30.75">
      <c r="A71" s="21" t="s">
        <v>8</v>
      </c>
      <c r="B71" s="4" t="s">
        <v>119</v>
      </c>
      <c r="C71" s="32">
        <v>1700</v>
      </c>
      <c r="D71" s="29">
        <f t="shared" si="4"/>
        <v>150000</v>
      </c>
      <c r="E71" s="29"/>
      <c r="F71" s="29">
        <v>150000</v>
      </c>
      <c r="G71" s="29"/>
      <c r="H71" s="26"/>
      <c r="I71" s="27"/>
    </row>
    <row r="72" spans="1:9" ht="15">
      <c r="A72" s="21" t="s">
        <v>9</v>
      </c>
      <c r="B72" s="4" t="s">
        <v>96</v>
      </c>
      <c r="C72" s="32">
        <v>4050</v>
      </c>
      <c r="D72" s="29">
        <f t="shared" si="4"/>
        <v>485000</v>
      </c>
      <c r="E72" s="29"/>
      <c r="F72" s="29"/>
      <c r="G72" s="29">
        <v>485000</v>
      </c>
      <c r="H72" s="26"/>
      <c r="I72" s="28"/>
    </row>
    <row r="73" spans="1:9" ht="30.75">
      <c r="A73" s="21" t="s">
        <v>10</v>
      </c>
      <c r="B73" s="4" t="s">
        <v>97</v>
      </c>
      <c r="C73" s="32">
        <v>1800</v>
      </c>
      <c r="D73" s="29">
        <f>SUM(E73:I73)</f>
        <v>329000</v>
      </c>
      <c r="E73" s="29"/>
      <c r="F73" s="29"/>
      <c r="G73" s="29">
        <v>329000</v>
      </c>
      <c r="H73" s="26"/>
      <c r="I73" s="28"/>
    </row>
    <row r="74" spans="1:9" ht="8.25" customHeight="1">
      <c r="A74" s="21"/>
      <c r="B74" s="4"/>
      <c r="C74" s="32"/>
      <c r="D74" s="29"/>
      <c r="E74" s="29"/>
      <c r="F74" s="29"/>
      <c r="G74" s="29"/>
      <c r="H74" s="26"/>
      <c r="I74" s="28"/>
    </row>
    <row r="75" spans="1:9" ht="15">
      <c r="A75" s="22" t="s">
        <v>78</v>
      </c>
      <c r="B75" s="5" t="s">
        <v>32</v>
      </c>
      <c r="C75" s="26"/>
      <c r="D75" s="26"/>
      <c r="E75" s="26"/>
      <c r="F75" s="26"/>
      <c r="G75" s="26"/>
      <c r="H75" s="26"/>
      <c r="I75" s="28"/>
    </row>
    <row r="76" spans="1:9" ht="6" customHeight="1">
      <c r="A76" s="22"/>
      <c r="B76" s="5"/>
      <c r="C76" s="30"/>
      <c r="D76" s="26"/>
      <c r="E76" s="26"/>
      <c r="F76" s="26"/>
      <c r="G76" s="26"/>
      <c r="H76" s="26"/>
      <c r="I76" s="28"/>
    </row>
    <row r="77" spans="1:9" ht="30.75">
      <c r="A77" s="22" t="s">
        <v>79</v>
      </c>
      <c r="B77" s="5" t="s">
        <v>42</v>
      </c>
      <c r="C77" s="30">
        <f>SUM(C79+C91)</f>
        <v>3975</v>
      </c>
      <c r="D77" s="26">
        <f t="shared" si="4"/>
        <v>4746993</v>
      </c>
      <c r="E77" s="30">
        <f>SUM(E78+E79+E86+E91+E96)</f>
        <v>953200</v>
      </c>
      <c r="F77" s="30">
        <f>SUM(F78+F79+F86+F91+F96)</f>
        <v>676900</v>
      </c>
      <c r="G77" s="30">
        <f>SUM(G78+G79+G86+G91+G96)</f>
        <v>675000</v>
      </c>
      <c r="H77" s="30">
        <f>SUM(H78+H79+H86+H91+H96)</f>
        <v>1504030</v>
      </c>
      <c r="I77" s="31">
        <f>SUM(I78+I79+I86+I91+I96)</f>
        <v>937863</v>
      </c>
    </row>
    <row r="78" spans="1:9" ht="15">
      <c r="A78" s="22" t="s">
        <v>80</v>
      </c>
      <c r="B78" s="5" t="s">
        <v>39</v>
      </c>
      <c r="C78" s="30">
        <v>277</v>
      </c>
      <c r="D78" s="26">
        <f t="shared" si="4"/>
        <v>1620000</v>
      </c>
      <c r="E78" s="26">
        <v>800000</v>
      </c>
      <c r="F78" s="26">
        <v>280000</v>
      </c>
      <c r="G78" s="26">
        <v>290000</v>
      </c>
      <c r="H78" s="26">
        <v>250000</v>
      </c>
      <c r="I78" s="27"/>
    </row>
    <row r="79" spans="1:9" s="12" customFormat="1" ht="15">
      <c r="A79" s="22" t="s">
        <v>81</v>
      </c>
      <c r="B79" s="5" t="s">
        <v>35</v>
      </c>
      <c r="C79" s="30">
        <f>SUM(C80+C82+C84)</f>
        <v>1800</v>
      </c>
      <c r="D79" s="26">
        <f t="shared" si="4"/>
        <v>225000</v>
      </c>
      <c r="E79" s="30">
        <f>SUM(E80+E82+E84)</f>
        <v>0</v>
      </c>
      <c r="F79" s="30">
        <f>SUM(F80+F82+F84)</f>
        <v>0</v>
      </c>
      <c r="G79" s="30">
        <f>SUM(G80+G82+G84)</f>
        <v>225000</v>
      </c>
      <c r="H79" s="30">
        <f>SUM(H80+H82+H84)</f>
        <v>0</v>
      </c>
      <c r="I79" s="31">
        <f>SUM(I80+I82+I84)</f>
        <v>0</v>
      </c>
    </row>
    <row r="80" spans="1:9" s="11" customFormat="1" ht="15">
      <c r="A80" s="22" t="s">
        <v>11</v>
      </c>
      <c r="B80" s="5" t="s">
        <v>112</v>
      </c>
      <c r="C80" s="30">
        <f>SUM(C81)</f>
        <v>1800</v>
      </c>
      <c r="D80" s="26">
        <f t="shared" si="4"/>
        <v>225000</v>
      </c>
      <c r="E80" s="26">
        <f>E81</f>
        <v>0</v>
      </c>
      <c r="F80" s="26">
        <f>F81</f>
        <v>0</v>
      </c>
      <c r="G80" s="26">
        <f>G81</f>
        <v>225000</v>
      </c>
      <c r="H80" s="26">
        <f>H81</f>
        <v>0</v>
      </c>
      <c r="I80" s="27">
        <f>I81</f>
        <v>0</v>
      </c>
    </row>
    <row r="81" spans="1:9" ht="15">
      <c r="A81" s="21" t="s">
        <v>7</v>
      </c>
      <c r="B81" s="4" t="s">
        <v>73</v>
      </c>
      <c r="C81" s="32">
        <v>1800</v>
      </c>
      <c r="D81" s="29">
        <f t="shared" si="4"/>
        <v>225000</v>
      </c>
      <c r="E81" s="29"/>
      <c r="F81" s="29"/>
      <c r="G81" s="29">
        <v>225000</v>
      </c>
      <c r="H81" s="29"/>
      <c r="I81" s="27"/>
    </row>
    <row r="82" spans="1:9" ht="15">
      <c r="A82" s="22" t="s">
        <v>25</v>
      </c>
      <c r="B82" s="5" t="s">
        <v>108</v>
      </c>
      <c r="C82" s="30"/>
      <c r="D82" s="26">
        <f t="shared" si="4"/>
        <v>0</v>
      </c>
      <c r="E82" s="26">
        <f>E83</f>
        <v>0</v>
      </c>
      <c r="F82" s="26">
        <f>F83</f>
        <v>0</v>
      </c>
      <c r="G82" s="26">
        <f>G83</f>
        <v>0</v>
      </c>
      <c r="H82" s="26">
        <f>H83</f>
        <v>0</v>
      </c>
      <c r="I82" s="27">
        <f>I83</f>
        <v>0</v>
      </c>
    </row>
    <row r="83" spans="1:9" ht="7.5" customHeight="1">
      <c r="A83" s="21"/>
      <c r="B83" s="4"/>
      <c r="C83" s="32"/>
      <c r="D83" s="29">
        <f t="shared" si="4"/>
        <v>0</v>
      </c>
      <c r="E83" s="29"/>
      <c r="F83" s="29"/>
      <c r="G83" s="29"/>
      <c r="H83" s="29"/>
      <c r="I83" s="28"/>
    </row>
    <row r="84" spans="1:9" ht="15">
      <c r="A84" s="22" t="s">
        <v>14</v>
      </c>
      <c r="B84" s="5" t="s">
        <v>110</v>
      </c>
      <c r="C84" s="30"/>
      <c r="D84" s="26">
        <f>SUM(E84:I84)</f>
        <v>0</v>
      </c>
      <c r="E84" s="26">
        <f>E85</f>
        <v>0</v>
      </c>
      <c r="F84" s="26">
        <f>F85</f>
        <v>0</v>
      </c>
      <c r="G84" s="26">
        <f>G85</f>
        <v>0</v>
      </c>
      <c r="H84" s="26">
        <f>H85</f>
        <v>0</v>
      </c>
      <c r="I84" s="27">
        <f>I85</f>
        <v>0</v>
      </c>
    </row>
    <row r="85" spans="1:9" ht="7.5" customHeight="1">
      <c r="A85" s="21"/>
      <c r="B85" s="4"/>
      <c r="C85" s="32"/>
      <c r="D85" s="29">
        <f>SUM(E85:I85)</f>
        <v>0</v>
      </c>
      <c r="E85" s="29"/>
      <c r="F85" s="29"/>
      <c r="G85" s="29"/>
      <c r="H85" s="29"/>
      <c r="I85" s="28"/>
    </row>
    <row r="86" spans="1:9" ht="30.75">
      <c r="A86" s="22" t="s">
        <v>82</v>
      </c>
      <c r="B86" s="5" t="s">
        <v>36</v>
      </c>
      <c r="C86" s="30">
        <f>SUM(C87:C89)</f>
        <v>147</v>
      </c>
      <c r="D86" s="26">
        <f>SUM(E86:I86)</f>
        <v>473893</v>
      </c>
      <c r="E86" s="30">
        <f>SUM(E87:E89)</f>
        <v>0</v>
      </c>
      <c r="F86" s="30">
        <f>SUM(F87:F89)</f>
        <v>82000</v>
      </c>
      <c r="G86" s="30">
        <f>SUM(G87:G89)</f>
        <v>0</v>
      </c>
      <c r="H86" s="30">
        <f>SUM(H87:H89)</f>
        <v>254030</v>
      </c>
      <c r="I86" s="31">
        <f>SUM(I87:I89)</f>
        <v>137863</v>
      </c>
    </row>
    <row r="87" spans="1:9" ht="30.75">
      <c r="A87" s="21" t="s">
        <v>7</v>
      </c>
      <c r="B87" s="4" t="s">
        <v>120</v>
      </c>
      <c r="C87" s="32">
        <v>147</v>
      </c>
      <c r="D87" s="29">
        <f t="shared" si="4"/>
        <v>254030</v>
      </c>
      <c r="E87" s="29"/>
      <c r="F87" s="29"/>
      <c r="G87" s="29"/>
      <c r="H87" s="29">
        <v>254030</v>
      </c>
      <c r="I87" s="28"/>
    </row>
    <row r="88" spans="1:9" ht="62.25">
      <c r="A88" s="21" t="s">
        <v>8</v>
      </c>
      <c r="B88" s="4" t="s">
        <v>121</v>
      </c>
      <c r="C88" s="32"/>
      <c r="D88" s="29">
        <f>SUM(E88:I88)</f>
        <v>82000</v>
      </c>
      <c r="E88" s="29"/>
      <c r="F88" s="29">
        <v>82000</v>
      </c>
      <c r="G88" s="29"/>
      <c r="H88" s="29"/>
      <c r="I88" s="28"/>
    </row>
    <row r="89" spans="1:9" ht="30.75">
      <c r="A89" s="21" t="s">
        <v>9</v>
      </c>
      <c r="B89" s="4" t="s">
        <v>122</v>
      </c>
      <c r="C89" s="32"/>
      <c r="D89" s="29">
        <f t="shared" si="4"/>
        <v>137863</v>
      </c>
      <c r="E89" s="29"/>
      <c r="F89" s="29"/>
      <c r="G89" s="29"/>
      <c r="H89" s="29"/>
      <c r="I89" s="28">
        <v>137863</v>
      </c>
    </row>
    <row r="90" spans="1:9" ht="8.25" customHeight="1">
      <c r="A90" s="21"/>
      <c r="B90" s="4"/>
      <c r="C90" s="32"/>
      <c r="D90" s="29"/>
      <c r="E90" s="29"/>
      <c r="F90" s="29"/>
      <c r="G90" s="29"/>
      <c r="H90" s="29"/>
      <c r="I90" s="28"/>
    </row>
    <row r="91" spans="1:9" ht="15">
      <c r="A91" s="22" t="s">
        <v>83</v>
      </c>
      <c r="B91" s="5" t="s">
        <v>40</v>
      </c>
      <c r="C91" s="30">
        <f>SUM(C92:C94)</f>
        <v>2175</v>
      </c>
      <c r="D91" s="26">
        <f t="shared" si="4"/>
        <v>1240000</v>
      </c>
      <c r="E91" s="30">
        <f>SUM(E92:E94)</f>
        <v>0</v>
      </c>
      <c r="F91" s="30">
        <f>SUM(F92:F94)</f>
        <v>0</v>
      </c>
      <c r="G91" s="30">
        <f>SUM(G92:G94)</f>
        <v>0</v>
      </c>
      <c r="H91" s="30">
        <f>SUM(H92:H94)</f>
        <v>640000</v>
      </c>
      <c r="I91" s="31">
        <f>SUM(I92:I94)</f>
        <v>600000</v>
      </c>
    </row>
    <row r="92" spans="1:9" ht="30.75">
      <c r="A92" s="21" t="s">
        <v>7</v>
      </c>
      <c r="B92" s="4" t="s">
        <v>132</v>
      </c>
      <c r="C92" s="32">
        <v>1125</v>
      </c>
      <c r="D92" s="29">
        <f t="shared" si="4"/>
        <v>640000</v>
      </c>
      <c r="E92" s="26"/>
      <c r="F92" s="26"/>
      <c r="G92" s="26"/>
      <c r="H92" s="26">
        <v>640000</v>
      </c>
      <c r="I92" s="28"/>
    </row>
    <row r="93" spans="1:9" ht="30.75">
      <c r="A93" s="21" t="s">
        <v>8</v>
      </c>
      <c r="B93" s="4" t="s">
        <v>98</v>
      </c>
      <c r="C93" s="32">
        <v>525</v>
      </c>
      <c r="D93" s="29">
        <f>SUM(E93:I93)</f>
        <v>300000</v>
      </c>
      <c r="E93" s="26"/>
      <c r="F93" s="26"/>
      <c r="G93" s="26"/>
      <c r="H93" s="29"/>
      <c r="I93" s="28">
        <v>300000</v>
      </c>
    </row>
    <row r="94" spans="1:9" ht="30.75">
      <c r="A94" s="21" t="s">
        <v>9</v>
      </c>
      <c r="B94" s="4" t="s">
        <v>99</v>
      </c>
      <c r="C94" s="32">
        <v>525</v>
      </c>
      <c r="D94" s="29">
        <f t="shared" si="4"/>
        <v>300000</v>
      </c>
      <c r="E94" s="26"/>
      <c r="F94" s="26"/>
      <c r="G94" s="26"/>
      <c r="H94" s="26"/>
      <c r="I94" s="28">
        <v>300000</v>
      </c>
    </row>
    <row r="95" spans="1:9" ht="9" customHeight="1">
      <c r="A95" s="21"/>
      <c r="B95" s="4"/>
      <c r="C95" s="32"/>
      <c r="D95" s="29"/>
      <c r="E95" s="26"/>
      <c r="F95" s="26"/>
      <c r="G95" s="26"/>
      <c r="H95" s="26"/>
      <c r="I95" s="28"/>
    </row>
    <row r="96" spans="1:9" ht="30.75">
      <c r="A96" s="22" t="s">
        <v>105</v>
      </c>
      <c r="B96" s="5" t="s">
        <v>123</v>
      </c>
      <c r="C96" s="30">
        <v>53</v>
      </c>
      <c r="D96" s="26">
        <f>SUM(E96:I96)</f>
        <v>1188100</v>
      </c>
      <c r="E96" s="30">
        <f>153200+0</f>
        <v>153200</v>
      </c>
      <c r="F96" s="30">
        <f>114900+200000</f>
        <v>314900</v>
      </c>
      <c r="G96" s="30">
        <f>0+160000</f>
        <v>160000</v>
      </c>
      <c r="H96" s="30">
        <f>0+360000</f>
        <v>360000</v>
      </c>
      <c r="I96" s="31">
        <v>200000</v>
      </c>
    </row>
    <row r="97" spans="1:9" ht="7.5" customHeight="1">
      <c r="A97" s="21"/>
      <c r="B97" s="4"/>
      <c r="C97" s="32"/>
      <c r="D97" s="29"/>
      <c r="E97" s="29"/>
      <c r="F97" s="29"/>
      <c r="G97" s="29"/>
      <c r="H97" s="29"/>
      <c r="I97" s="28"/>
    </row>
    <row r="98" spans="1:9" s="13" customFormat="1" ht="15">
      <c r="A98" s="22" t="s">
        <v>57</v>
      </c>
      <c r="B98" s="5" t="s">
        <v>38</v>
      </c>
      <c r="C98" s="30">
        <f>SUM(C99)</f>
        <v>0</v>
      </c>
      <c r="D98" s="26">
        <f aca="true" t="shared" si="7" ref="D98:D114">SUM(E98:I98)</f>
        <v>450000</v>
      </c>
      <c r="E98" s="30">
        <f>SUM(E99:E100)</f>
        <v>0</v>
      </c>
      <c r="F98" s="30">
        <f>SUM(F99:F100)</f>
        <v>0</v>
      </c>
      <c r="G98" s="30">
        <f>SUM(G99:G100)</f>
        <v>350000</v>
      </c>
      <c r="H98" s="30">
        <f>SUM(H99:H100)</f>
        <v>100000</v>
      </c>
      <c r="I98" s="31">
        <f>SUM(I99:I100)</f>
        <v>0</v>
      </c>
    </row>
    <row r="99" spans="1:9" ht="15">
      <c r="A99" s="21" t="s">
        <v>7</v>
      </c>
      <c r="B99" s="4" t="s">
        <v>100</v>
      </c>
      <c r="C99" s="32"/>
      <c r="D99" s="29">
        <f t="shared" si="7"/>
        <v>350000</v>
      </c>
      <c r="E99" s="29"/>
      <c r="F99" s="29"/>
      <c r="G99" s="29">
        <v>350000</v>
      </c>
      <c r="H99" s="29"/>
      <c r="I99" s="28"/>
    </row>
    <row r="100" spans="1:9" ht="15">
      <c r="A100" s="21" t="s">
        <v>8</v>
      </c>
      <c r="B100" s="4" t="s">
        <v>124</v>
      </c>
      <c r="C100" s="32"/>
      <c r="D100" s="29">
        <f t="shared" si="7"/>
        <v>100000</v>
      </c>
      <c r="E100" s="29"/>
      <c r="F100" s="29"/>
      <c r="G100" s="29"/>
      <c r="H100" s="29">
        <v>100000</v>
      </c>
      <c r="I100" s="28"/>
    </row>
    <row r="101" spans="1:9" ht="9.75" customHeight="1">
      <c r="A101" s="22"/>
      <c r="B101" s="5"/>
      <c r="C101" s="30"/>
      <c r="D101" s="26"/>
      <c r="E101" s="26"/>
      <c r="F101" s="26"/>
      <c r="G101" s="26"/>
      <c r="H101" s="26"/>
      <c r="I101" s="28"/>
    </row>
    <row r="102" spans="1:9" ht="15">
      <c r="A102" s="22" t="s">
        <v>58</v>
      </c>
      <c r="B102" s="5" t="s">
        <v>22</v>
      </c>
      <c r="C102" s="30"/>
      <c r="D102" s="26">
        <f>SUM(E102:I102)</f>
        <v>28501624</v>
      </c>
      <c r="E102" s="26">
        <f>9390942-19471+16870</f>
        <v>9388341</v>
      </c>
      <c r="F102" s="26">
        <f>3676855-9154+7930</f>
        <v>3675631</v>
      </c>
      <c r="G102" s="26">
        <f>4927561-10837+9388</f>
        <v>4926112</v>
      </c>
      <c r="H102" s="26">
        <f>6500000-14748+12776</f>
        <v>6498028</v>
      </c>
      <c r="I102" s="27">
        <f>4014822-9800+8490</f>
        <v>4013512</v>
      </c>
    </row>
    <row r="103" spans="1:9" ht="6" customHeight="1">
      <c r="A103" s="21"/>
      <c r="B103" s="4"/>
      <c r="C103" s="32"/>
      <c r="D103" s="29"/>
      <c r="E103" s="29"/>
      <c r="F103" s="29"/>
      <c r="G103" s="29"/>
      <c r="H103" s="29"/>
      <c r="I103" s="28"/>
    </row>
    <row r="104" spans="1:9" ht="30.75">
      <c r="A104" s="22" t="s">
        <v>59</v>
      </c>
      <c r="B104" s="5" t="s">
        <v>13</v>
      </c>
      <c r="C104" s="30"/>
      <c r="D104" s="26">
        <f t="shared" si="7"/>
        <v>2735960</v>
      </c>
      <c r="E104" s="26">
        <f>SUM(E105:E109)</f>
        <v>1438185</v>
      </c>
      <c r="F104" s="26">
        <f>SUM(F105:F109)</f>
        <v>100000</v>
      </c>
      <c r="G104" s="26">
        <f>SUM(G105:G109)</f>
        <v>560271</v>
      </c>
      <c r="H104" s="26">
        <f>SUM(H105:H109)</f>
        <v>637504</v>
      </c>
      <c r="I104" s="27">
        <f>SUM(I105:I109)</f>
        <v>0</v>
      </c>
    </row>
    <row r="105" spans="1:9" ht="62.25">
      <c r="A105" s="21" t="s">
        <v>7</v>
      </c>
      <c r="B105" s="4" t="s">
        <v>125</v>
      </c>
      <c r="C105" s="32"/>
      <c r="D105" s="29">
        <f t="shared" si="7"/>
        <v>300000</v>
      </c>
      <c r="E105" s="29">
        <v>300000</v>
      </c>
      <c r="F105" s="29"/>
      <c r="G105" s="29"/>
      <c r="H105" s="29"/>
      <c r="I105" s="28"/>
    </row>
    <row r="106" spans="1:9" ht="30.75">
      <c r="A106" s="21" t="s">
        <v>8</v>
      </c>
      <c r="B106" s="9" t="s">
        <v>50</v>
      </c>
      <c r="C106" s="32"/>
      <c r="D106" s="29">
        <f t="shared" si="7"/>
        <v>100000</v>
      </c>
      <c r="E106" s="29"/>
      <c r="F106" s="29">
        <v>100000</v>
      </c>
      <c r="G106" s="29"/>
      <c r="H106" s="29"/>
      <c r="I106" s="28"/>
    </row>
    <row r="107" spans="1:9" ht="46.5">
      <c r="A107" s="21" t="s">
        <v>9</v>
      </c>
      <c r="B107" s="9" t="s">
        <v>51</v>
      </c>
      <c r="C107" s="32"/>
      <c r="D107" s="29">
        <f t="shared" si="7"/>
        <v>299000</v>
      </c>
      <c r="E107" s="29"/>
      <c r="F107" s="29"/>
      <c r="G107" s="29">
        <v>299000</v>
      </c>
      <c r="H107" s="29"/>
      <c r="I107" s="28"/>
    </row>
    <row r="108" spans="1:9" ht="62.25">
      <c r="A108" s="21" t="s">
        <v>10</v>
      </c>
      <c r="B108" s="9" t="s">
        <v>101</v>
      </c>
      <c r="C108" s="32"/>
      <c r="D108" s="29">
        <f t="shared" si="7"/>
        <v>100000</v>
      </c>
      <c r="E108" s="29"/>
      <c r="F108" s="29"/>
      <c r="G108" s="29"/>
      <c r="H108" s="29">
        <v>100000</v>
      </c>
      <c r="I108" s="28"/>
    </row>
    <row r="109" spans="1:9" ht="46.5">
      <c r="A109" s="21" t="s">
        <v>47</v>
      </c>
      <c r="B109" s="9" t="s">
        <v>126</v>
      </c>
      <c r="C109" s="32"/>
      <c r="D109" s="29">
        <f t="shared" si="7"/>
        <v>1936960</v>
      </c>
      <c r="E109" s="29">
        <v>1138185</v>
      </c>
      <c r="F109" s="29">
        <v>0</v>
      </c>
      <c r="G109" s="29">
        <v>261271</v>
      </c>
      <c r="H109" s="29">
        <v>537504</v>
      </c>
      <c r="I109" s="28">
        <v>0</v>
      </c>
    </row>
    <row r="110" spans="1:9" ht="7.5" customHeight="1">
      <c r="A110" s="21"/>
      <c r="B110" s="4"/>
      <c r="C110" s="32"/>
      <c r="D110" s="29"/>
      <c r="E110" s="29"/>
      <c r="F110" s="29"/>
      <c r="G110" s="29"/>
      <c r="H110" s="29"/>
      <c r="I110" s="28"/>
    </row>
    <row r="111" spans="1:9" ht="30.75">
      <c r="A111" s="22" t="s">
        <v>60</v>
      </c>
      <c r="B111" s="5" t="s">
        <v>16</v>
      </c>
      <c r="C111" s="30"/>
      <c r="D111" s="26">
        <f>SUM(E111:I111)</f>
        <v>476598</v>
      </c>
      <c r="E111" s="26"/>
      <c r="F111" s="26"/>
      <c r="G111" s="26">
        <v>226598</v>
      </c>
      <c r="H111" s="26">
        <v>150000</v>
      </c>
      <c r="I111" s="27">
        <v>100000</v>
      </c>
    </row>
    <row r="112" spans="1:9" ht="7.5" customHeight="1">
      <c r="A112" s="21"/>
      <c r="B112" s="4"/>
      <c r="C112" s="32"/>
      <c r="D112" s="29"/>
      <c r="E112" s="29"/>
      <c r="F112" s="29"/>
      <c r="G112" s="29"/>
      <c r="H112" s="29"/>
      <c r="I112" s="28"/>
    </row>
    <row r="113" spans="1:9" ht="15">
      <c r="A113" s="22" t="s">
        <v>61</v>
      </c>
      <c r="B113" s="5" t="s">
        <v>15</v>
      </c>
      <c r="C113" s="30"/>
      <c r="D113" s="26">
        <f t="shared" si="7"/>
        <v>342474</v>
      </c>
      <c r="E113" s="30">
        <f>SUM(E114:E116)</f>
        <v>0</v>
      </c>
      <c r="F113" s="30">
        <f>SUM(F114:F116)</f>
        <v>100000</v>
      </c>
      <c r="G113" s="30">
        <f>SUM(G114:G116)</f>
        <v>42474</v>
      </c>
      <c r="H113" s="30">
        <f>SUM(H114:H116)</f>
        <v>200000</v>
      </c>
      <c r="I113" s="31">
        <f>SUM(I114:I116)</f>
        <v>0</v>
      </c>
    </row>
    <row r="114" spans="1:9" ht="15">
      <c r="A114" s="21" t="s">
        <v>7</v>
      </c>
      <c r="B114" s="4" t="s">
        <v>127</v>
      </c>
      <c r="C114" s="32"/>
      <c r="D114" s="29">
        <f t="shared" si="7"/>
        <v>100000</v>
      </c>
      <c r="E114" s="29"/>
      <c r="F114" s="29">
        <v>100000</v>
      </c>
      <c r="G114" s="29"/>
      <c r="H114" s="29"/>
      <c r="I114" s="28"/>
    </row>
    <row r="115" spans="1:9" ht="15">
      <c r="A115" s="21" t="s">
        <v>8</v>
      </c>
      <c r="B115" s="4" t="s">
        <v>128</v>
      </c>
      <c r="C115" s="32"/>
      <c r="D115" s="29">
        <f>SUM(E115:I115)</f>
        <v>42474</v>
      </c>
      <c r="E115" s="29"/>
      <c r="F115" s="29"/>
      <c r="G115" s="29">
        <v>42474</v>
      </c>
      <c r="H115" s="29"/>
      <c r="I115" s="28"/>
    </row>
    <row r="116" spans="1:9" ht="30.75">
      <c r="A116" s="21" t="s">
        <v>9</v>
      </c>
      <c r="B116" s="4" t="s">
        <v>129</v>
      </c>
      <c r="C116" s="32"/>
      <c r="D116" s="29">
        <f>SUM(E116:I116)</f>
        <v>200000</v>
      </c>
      <c r="E116" s="29"/>
      <c r="F116" s="29"/>
      <c r="G116" s="29"/>
      <c r="H116" s="29">
        <v>200000</v>
      </c>
      <c r="I116" s="28"/>
    </row>
    <row r="117" spans="1:9" ht="6" customHeight="1">
      <c r="A117" s="21"/>
      <c r="B117" s="4"/>
      <c r="C117" s="32"/>
      <c r="D117" s="29"/>
      <c r="E117" s="29"/>
      <c r="F117" s="29"/>
      <c r="G117" s="29"/>
      <c r="H117" s="29"/>
      <c r="I117" s="28"/>
    </row>
    <row r="118" spans="1:9" ht="15">
      <c r="A118" s="22" t="s">
        <v>53</v>
      </c>
      <c r="B118" s="5" t="s">
        <v>106</v>
      </c>
      <c r="C118" s="30"/>
      <c r="D118" s="26">
        <f>SUM(E118:I118)</f>
        <v>5429341</v>
      </c>
      <c r="E118" s="26">
        <v>1583011</v>
      </c>
      <c r="F118" s="26">
        <v>630659</v>
      </c>
      <c r="G118" s="26">
        <v>895894</v>
      </c>
      <c r="H118" s="26">
        <v>1651864</v>
      </c>
      <c r="I118" s="27">
        <v>667913</v>
      </c>
    </row>
    <row r="119" spans="1:9" ht="9" customHeight="1">
      <c r="A119" s="21"/>
      <c r="B119" s="4"/>
      <c r="C119" s="32"/>
      <c r="D119" s="29"/>
      <c r="E119" s="29"/>
      <c r="F119" s="29"/>
      <c r="G119" s="29"/>
      <c r="H119" s="29"/>
      <c r="I119" s="28"/>
    </row>
    <row r="120" spans="1:9" ht="15.75" thickBot="1">
      <c r="A120" s="24"/>
      <c r="B120" s="25" t="s">
        <v>19</v>
      </c>
      <c r="C120" s="36"/>
      <c r="D120" s="37">
        <f>SUM(E120:I120)</f>
        <v>67162685</v>
      </c>
      <c r="E120" s="37">
        <f>E13+E98+E102+E104+E111+E113+E118</f>
        <v>20362295</v>
      </c>
      <c r="F120" s="37">
        <f>F13+F98+F102+F104+F111+F113+F118</f>
        <v>9458527</v>
      </c>
      <c r="G120" s="37">
        <f>G13+G98+G102+G104+G111+G113+G118</f>
        <v>11347349</v>
      </c>
      <c r="H120" s="37">
        <f>H13+H98+H102+H104+H111+H113+H118</f>
        <v>15875226</v>
      </c>
      <c r="I120" s="38">
        <f>I13+I98+I102+I104+I111+I113+I118</f>
        <v>10119288</v>
      </c>
    </row>
    <row r="121" spans="1:6" ht="15">
      <c r="A121" s="42" t="s">
        <v>133</v>
      </c>
      <c r="B121" s="42"/>
      <c r="C121" s="42"/>
      <c r="D121" s="42"/>
      <c r="E121" s="42"/>
      <c r="F121" s="42"/>
    </row>
  </sheetData>
  <sheetProtection/>
  <mergeCells count="10">
    <mergeCell ref="A121:F121"/>
    <mergeCell ref="A2:I2"/>
    <mergeCell ref="A1:I1"/>
    <mergeCell ref="E7:I7"/>
    <mergeCell ref="A7:A8"/>
    <mergeCell ref="B7:B8"/>
    <mergeCell ref="C7:C8"/>
    <mergeCell ref="D7:D8"/>
    <mergeCell ref="A3:I3"/>
    <mergeCell ref="A5:I5"/>
  </mergeCells>
  <printOptions/>
  <pageMargins left="0.1968503937007874" right="0.1968503937007874" top="0.7874015748031497" bottom="0.3937007874015748" header="0.5905511811023623" footer="0.31496062992125984"/>
  <pageSetup firstPageNumber="295" useFirstPageNumber="1" fitToHeight="12" fitToWidth="1" horizontalDpi="600" verticalDpi="600" orientation="landscape" paperSize="9" scale="9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ГСТиДХ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maslova</dc:creator>
  <cp:keywords/>
  <dc:description/>
  <cp:lastModifiedBy>Дротенко</cp:lastModifiedBy>
  <cp:lastPrinted>2021-12-28T12:25:04Z</cp:lastPrinted>
  <dcterms:created xsi:type="dcterms:W3CDTF">2014-12-25T06:21:39Z</dcterms:created>
  <dcterms:modified xsi:type="dcterms:W3CDTF">2021-12-28T12:25:20Z</dcterms:modified>
  <cp:category/>
  <cp:version/>
  <cp:contentType/>
  <cp:contentStatus/>
</cp:coreProperties>
</file>