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7 июль\Закон № 1422 п. 599 (Б22-19) (VII)\Приложения от Ларисы\"/>
    </mc:Choice>
  </mc:AlternateContent>
  <bookViews>
    <workbookView xWindow="-120" yWindow="-120" windowWidth="29040" windowHeight="15840"/>
  </bookViews>
  <sheets>
    <sheet name="Приложение №2.2 (599)" sheetId="1" r:id="rId1"/>
  </sheets>
  <definedNames>
    <definedName name="_xlnm.Print_Titles" localSheetId="0">'Приложение №2.2 (599)'!$13:$13</definedName>
    <definedName name="_xlnm.Print_Area" localSheetId="0">'Приложение №2.2 (599)'!$A$1:$C$292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6" i="1" l="1"/>
  <c r="C61" i="1"/>
  <c r="C276" i="1" l="1"/>
  <c r="C271" i="1"/>
  <c r="C263" i="1"/>
  <c r="C255" i="1"/>
  <c r="C242" i="1"/>
  <c r="C239" i="1"/>
  <c r="C236" i="1"/>
  <c r="C231" i="1"/>
  <c r="C230" i="1"/>
  <c r="C223" i="1"/>
  <c r="C218" i="1"/>
  <c r="C215" i="1"/>
  <c r="C210" i="1"/>
  <c r="C209" i="1"/>
  <c r="C201" i="1"/>
  <c r="C198" i="1"/>
  <c r="C197" i="1"/>
  <c r="C191" i="1"/>
  <c r="C277" i="1" l="1"/>
  <c r="C187" i="1"/>
  <c r="C185" i="1"/>
  <c r="C184" i="1"/>
  <c r="C183" i="1"/>
  <c r="C180" i="1"/>
  <c r="C176" i="1"/>
  <c r="C169" i="1"/>
  <c r="C168" i="1"/>
  <c r="C167" i="1"/>
  <c r="C166" i="1"/>
  <c r="C159" i="1"/>
  <c r="C156" i="1"/>
  <c r="C155" i="1"/>
  <c r="C152" i="1"/>
  <c r="C151" i="1"/>
  <c r="C150" i="1"/>
  <c r="C149" i="1"/>
  <c r="C136" i="1"/>
  <c r="C132" i="1"/>
  <c r="C102" i="1"/>
  <c r="C93" i="1"/>
  <c r="C91" i="1"/>
  <c r="C87" i="1"/>
  <c r="C85" i="1"/>
  <c r="C84" i="1"/>
  <c r="C70" i="1"/>
  <c r="C56" i="1"/>
  <c r="C53" i="1"/>
  <c r="C51" i="1"/>
  <c r="C48" i="1"/>
  <c r="C47" i="1"/>
  <c r="C46" i="1"/>
  <c r="C43" i="1"/>
  <c r="C42" i="1"/>
  <c r="C41" i="1"/>
  <c r="C40" i="1"/>
  <c r="C39" i="1"/>
  <c r="C31" i="1"/>
  <c r="C29" i="1"/>
  <c r="C105" i="1" l="1"/>
  <c r="C268" i="1"/>
  <c r="C63" i="1"/>
  <c r="C177" i="1"/>
  <c r="C175" i="1"/>
  <c r="C67" i="1" l="1"/>
  <c r="C278" i="1"/>
  <c r="C265" i="1"/>
  <c r="C164" i="1"/>
  <c r="C128" i="1"/>
  <c r="C15" i="1"/>
  <c r="C21" i="1" l="1"/>
  <c r="C153" i="1" l="1"/>
  <c r="C194" i="1"/>
  <c r="C170" i="1"/>
  <c r="C219" i="1" l="1"/>
  <c r="C228" i="1"/>
  <c r="C125" i="1" l="1"/>
  <c r="C246" i="1"/>
  <c r="C116" i="1"/>
  <c r="C122" i="1"/>
  <c r="C243" i="1"/>
  <c r="C237" i="1"/>
  <c r="C233" i="1"/>
  <c r="C157" i="1"/>
  <c r="C44" i="1"/>
  <c r="C213" i="1"/>
  <c r="C205" i="1"/>
  <c r="C100" i="1"/>
  <c r="C199" i="1"/>
  <c r="C89" i="1"/>
  <c r="C78" i="1"/>
  <c r="C133" i="1"/>
  <c r="C178" i="1"/>
  <c r="C173" i="1"/>
  <c r="C137" i="1" l="1"/>
  <c r="C82" i="1"/>
  <c r="C58" i="1"/>
  <c r="C181" i="1"/>
  <c r="C49" i="1"/>
  <c r="C189" i="1"/>
  <c r="C224" i="1" l="1"/>
  <c r="C32" i="1" l="1"/>
  <c r="C261" i="1" l="1"/>
  <c r="C272" i="1" l="1"/>
  <c r="C256" i="1"/>
  <c r="C251" i="1"/>
  <c r="C240" i="1"/>
  <c r="C141" i="1"/>
  <c r="C113" i="1"/>
  <c r="C110" i="1"/>
  <c r="C247" i="1" l="1"/>
  <c r="C129" i="1"/>
  <c r="C35" i="1"/>
  <c r="C142" i="1"/>
  <c r="C216" i="1"/>
  <c r="C252" i="1"/>
  <c r="C257" i="1"/>
  <c r="C220" i="1" l="1"/>
  <c r="C36" i="1"/>
  <c r="C273" i="1" l="1"/>
  <c r="C143" i="1"/>
  <c r="C23" i="1" l="1"/>
  <c r="C286" i="1"/>
</calcChain>
</file>

<file path=xl/sharedStrings.xml><?xml version="1.0" encoding="utf-8"?>
<sst xmlns="http://schemas.openxmlformats.org/spreadsheetml/2006/main" count="425" uniqueCount="225">
  <si>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</si>
  <si>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</si>
  <si>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</si>
  <si>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</si>
  <si>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</si>
  <si>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</si>
  <si>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</si>
  <si>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</si>
  <si>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</si>
  <si>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</si>
  <si>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</si>
  <si>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</si>
  <si>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</si>
  <si>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</si>
  <si>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</si>
  <si>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</si>
  <si>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</si>
  <si>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</si>
  <si>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</si>
  <si>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</si>
  <si>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</si>
  <si>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</si>
  <si>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</si>
  <si>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</si>
  <si>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</si>
  <si>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</si>
  <si>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</si>
  <si>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</si>
  <si>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</si>
  <si>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</si>
  <si>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Капитальные вложения в строительство коммунальных объектов (240 250)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</si>
  <si>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</si>
  <si>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</si>
  <si>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</si>
  <si>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</si>
  <si>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</si>
  <si>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</si>
  <si>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</si>
  <si>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</si>
  <si>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</si>
  <si>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Восстановление парка Витгенштейна, г. Каменка, в том числе проектные работы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</si>
  <si>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</si>
  <si>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</si>
  <si>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</si>
  <si>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</si>
  <si>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</si>
  <si>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</si>
  <si>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</si>
  <si>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 xml:space="preserve">Государственная служба по спорту Приднестровской Молдавской Республики </t>
  </si>
  <si>
    <t>Капитальный ремонт СВА с. Парканы ГУ "Бендерский центр амбулаторно-поликлинической помощи", расположенного по адресу: с. Парканы, ул. Ленина, 83, в том числе проектные работы</t>
  </si>
  <si>
    <t>Реконструкция объекта "Кицканский плацдарм", в том числе проектные работы</t>
  </si>
  <si>
    <t>Отчисления от единого таможенного платежа в размере 29,92%</t>
  </si>
  <si>
    <t xml:space="preserve">"О республиканском бюджете на 2022 год" </t>
  </si>
  <si>
    <t>1.</t>
  </si>
  <si>
    <t>4.</t>
  </si>
  <si>
    <t>8.</t>
  </si>
  <si>
    <t>2.</t>
  </si>
  <si>
    <t>5.</t>
  </si>
  <si>
    <t>3.</t>
  </si>
  <si>
    <t>6.</t>
  </si>
  <si>
    <t>9.</t>
  </si>
  <si>
    <t>7.</t>
  </si>
  <si>
    <t>Капитальный ремонт СВА Коротное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</si>
  <si>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Капитальный ремонт Дома культуры с. Фрунзе</t>
  </si>
  <si>
    <t>Модернизация пищевых блоков в образовательных учреждениях Приднестровской Молдавской Республики</t>
  </si>
  <si>
    <t>Итого по модернизации пищевых блоков в образовательных учреждениях Приднестровской Молдавской Республики</t>
  </si>
  <si>
    <t>Приложение № 2.2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</si>
  <si>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</si>
  <si>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</si>
  <si>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</si>
  <si>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Благоустройство центрального парка культуры и отдыха г. Григориополя</t>
  </si>
  <si>
    <t>Установка мачты на территории административного здания, расположенного по адресу: г. Слободзея, ул. Фрунзе, 17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</si>
  <si>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</si>
  <si>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</si>
  <si>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</si>
  <si>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"Мэрцишорий", с. Бутор</t>
  </si>
  <si>
    <t>Капитальный ремонт зданий в ГУП ОК"Днестровские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</si>
  <si>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</si>
  <si>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Капитальный ремонт зданий УЭПиК и УУР, расположенных по адресу: г. Тирасполь, ул. К. Либнехта, 167, в том числе проектные работы</t>
  </si>
  <si>
    <t>Капитальный ремонт административного здания УГАИ, г. Бендеры, ул. Тимирязева, 2а, в том числе проектные работы (переходящий)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</si>
  <si>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</si>
  <si>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</si>
  <si>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</si>
  <si>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</si>
  <si>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</si>
  <si>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</si>
  <si>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</si>
  <si>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</si>
  <si>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</si>
  <si>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</si>
  <si>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</si>
  <si>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</si>
  <si>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</si>
  <si>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</si>
  <si>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</si>
  <si>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ОСТАТКИ по состоянию на 01.01.2022 г. ВСЕГО, в том числе:</t>
  </si>
  <si>
    <t>Отчисления от единого таможенного платежа</t>
  </si>
  <si>
    <t>Отчисления от единого социального налога</t>
  </si>
  <si>
    <t>Прочие поступления</t>
  </si>
  <si>
    <t>Реконструкция стадиона, расположенного на прилегающей территории к МОУ "ТСШГК № 18"</t>
  </si>
  <si>
    <t>Реконструкция центральной части г. Слободзеи (парк молодоженов), в том числе проектные работы (кредиторская задолженность за 2021 год)</t>
  </si>
  <si>
    <t>Министерство финансов Приднестровской Молдавской Республики</t>
  </si>
  <si>
    <t>Строительство баскетбольного поля на территории  МОУ "Григориопольская ОСШ им. Стоева с лицейскими классами № 2", корпус 3, в том числе проектные работы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</si>
  <si>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                                                на 2022 год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</si>
  <si>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</si>
  <si>
    <t>Строительство детского аттракциона "Электромобили" на территории городского парка им. Кирова в г. Рыбнице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</si>
  <si>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                                            г. Рыбница, ул. Кирова, 134, в том числе проектные работы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</si>
  <si>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</si>
  <si>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Строительство очистных сооружений для МДОУ "Детский сад "Березонька",                                                   с. Парканы, в том числе проектные работы</t>
  </si>
  <si>
    <t>Капитальный ремонт спорткомплекса МОУ ДО "Григориопольская ДЮСШ",                                                   г. Григориополь</t>
  </si>
  <si>
    <t>Капитальный ремонт здания № 6, казарма, военный городок № 17, г. Бендеры</t>
  </si>
  <si>
    <t>Капитальный ремонт административного  здания, расположенного по адресу:                                                   г. Тирасполь, ул. Манойлова, 42</t>
  </si>
  <si>
    <t>Резерв Фонда капитальных вложений Приднестровской Молдавской Республики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</si>
  <si>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</si>
  <si>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Погашение кредиторской задолженности по состоянию на 1 января 2022 года (подстатья 110360)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</si>
  <si>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110360)</t>
  </si>
  <si>
    <t>Погашение кредиторской задолженности по состоянию на 1 января 2022 года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</si>
  <si>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</si>
  <si>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(статья 240120)</t>
  </si>
  <si>
    <t>Разработка и экспертиза проектно-сметной документации по капитальному ремонту зданий и сооружений (в том числе кредиторская задолженность за 2021 год в сумме 23 784 руб.)</t>
  </si>
  <si>
    <t>Приобретение 2 (двух) единиц транспортных средств</t>
  </si>
  <si>
    <t>Строительство нового хирургического корпуса ГУ «Республиканская клиническая больница», расположенного по адресу: г. Тирасполь, ул. Мира, 33, в том числе проектные работы</t>
  </si>
  <si>
    <t>Благоустройство (мощение плиткой)  МОУ "Ержовская средняя общеобразовательная школа"</t>
  </si>
  <si>
    <t>Строительство централизованного водоснабжения 3-4 района с. Красненькое Рыбницкого района</t>
  </si>
  <si>
    <t>Приобретение мебели, оборудования, оргтехники, оборудования и аксессуаров для экспозиций, выставочных экспонатов для оснащения Мемориального музея Бендерской трагедии по ул. Советской</t>
  </si>
  <si>
    <t>Приобретение офисной мебели и кондиционеров для административного  здания, расположенного по адресу: г. Тирасполь, ул. Манойлова, 42</t>
  </si>
  <si>
    <t>ВСЕГО расходов по Фонду капитальных вложений Приднестровской Молдавской Республики</t>
  </si>
  <si>
    <t>На покрытие дефицита республиканского бюджета</t>
  </si>
  <si>
    <t>Благоустройство (мощение плиткой) территории МДОУ "Рыбницкий центр развития ребенка № 3"</t>
  </si>
  <si>
    <t>Капитальный ремонт здания № 3, казарма, военный городок № 17, г. Бендеры</t>
  </si>
  <si>
    <t>Министерство финансов Приднестровской Молдавской Республики *</t>
  </si>
  <si>
    <t>* средства расходуются в соответствии со статьей 5 (секретно)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</si>
  <si>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</si>
  <si>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</si>
  <si>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</si>
  <si>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</si>
  <si>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Приложение №  3</t>
  </si>
  <si>
    <t>Реконструкция поликлиники ГУ "Григориопольская центральная районная больница", расположенного по адресу: г. Григориополь, ул. Дзержинского, 34, в том числе проектные работы и благоустройство</t>
  </si>
  <si>
    <t>Приобретение оборудования и мебели для ГОУ ДО "Республиканская спортивная детско-юношеская школа олимпийского резерва футбола", расположенного по адресу: с. Чобручи, ул. С.Лазо, 32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</si>
  <si>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расположенного по адресу: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</si>
  <si>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расположенного по адресу: г. Каменка, ул. Кирова, 300б, в том числе проектные работы</t>
  </si>
  <si>
    <t>Строительство здания в ГУ "Бендерский психоневрологический дом-интернат",                                                         расположенного по адресу: г. Бендеры, ул. Пионерская, 15, в том чиле проектные работы</t>
  </si>
  <si>
    <t>Строительство демонстрационного вольера для декоративных птиц на территории Екатерининского парка в городе Тирасполе</t>
  </si>
  <si>
    <t>Благоустройство (мощение плиткой) территории МДОУ № 3 "Теремок", расположенного по адресу: г. Днестровск, ул. Терпиловского, 2а</t>
  </si>
  <si>
    <t>Благоустройство (мощение плиткой) территории МОУ "Первомайская СОШ № 1", расположенного по адресу: п. Первомайск, ул. Садовая, 4</t>
  </si>
  <si>
    <t>Благоустройство (мощение плиткой) территории МОУ "Слободзейская СОШ № 1", расположенного по адресу: г. Слободзея, ул. Ленина, 80</t>
  </si>
  <si>
    <t>Благоустройство (мощение плиткой) территории МДОУ "Детский сад "Теремок", расположенного по адресу: с. Чобручи, ул. Школьная, 15</t>
  </si>
  <si>
    <t xml:space="preserve">Создание парка энергетиков, г. Дубоссары, в том числе проектные работы </t>
  </si>
  <si>
    <t>Благоустройство (мощение плиткой) МДОУ "Звездочка", Григориопольский район, с. Красная Горка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</si>
  <si>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</si>
  <si>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Благоустройство (мощение плиткой) территории МОУ "Окницкая ООШ – детский сад", расположенного по адресу: с. Окница, ул. Шевченко, 70</t>
  </si>
  <si>
    <t>Реконструкция  Учреждения исполнения наказаний № 2, расположенного по адресу: г. Тирасполь, Гребеницкий проезд, 18</t>
  </si>
  <si>
    <t>Реконструкция Учреждения исполнения наказаний № 3, расположенного по адресу: г. Тирасполь, ул. Лазо, 7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</si>
  <si>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                                          расположенного по адресу: г. Рыбница, ул. Грибоедова, 3, в том числе проектные работы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</si>
  <si>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 г. Каменка, ул. Кирова, 300б, в том числе проектные работы</t>
  </si>
  <si>
    <t>Капитальный ремонт ГУ "Республиканский специализированный дом ребенка",                                                              расположенного по адресу:  г. Тирасполь, ул. 1 Мая, 26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</si>
  <si>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</si>
  <si>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комплекса строений учебного корпуса ГОУ СПО "Дубоссарский индустриальный техникум", расположенного по адресу: г. Дубоссары, ул. Энергетиков, 7, в том числе проектные работы</t>
  </si>
  <si>
    <t>Капитальный ремонт ГОУ СПО "Бендерский торгово-технологический техникум", расположенного по адресу: г.Бендеры, ул.Тимирязева, 5, в том числе проектные работы</t>
  </si>
  <si>
    <t>Капитальный ремонт ГОУ СПО "Промышленно-строительный техникум", расположенного по адресу:  г.Тирасполь, ул. Христо Ботева, 24, в том числе проектные работы</t>
  </si>
  <si>
    <t>Капитальный ремонт  ГОУ СПО " Тираспольский аграрно-технический колледж                                                   им. М. Фрунзе", расположенного по адресу: г. Тирасполь, пгт. Новотираспольский, ул. Советская, 14, в том числе проектные работы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</si>
  <si>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</si>
  <si>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 xml:space="preserve"> Капитальный ремонт МДОУ "Бендерский детский сад № 47", расположенного по адресу:   ул. Школьная, 6</t>
  </si>
  <si>
    <t>Капитальный ремонт МОУ "Парканская ООШ № 3 им. А. Ф. Романенко", расположенного по адресу: с. Парканы, ул. Романенко, 27а</t>
  </si>
  <si>
    <t>Капитальный ремонт МОУ "Слободзейский ТЛК им. П. К. Спельник", расположенного по адресу:  г. Слободзея, ул. Ленина, 156</t>
  </si>
  <si>
    <t>Капитальный ремонт  МОУ "Детский сад общеразвивающего вида № 12 "Стелуца", расположенного по адресу:  г. Дубоссары, ул. Шевцовой, 5</t>
  </si>
  <si>
    <t>Капитальный ремонт спортивного центра для людей с ограниченными возможностями,  расположенного по адресу:  г. Дубоссары, ул. Ленина, 112</t>
  </si>
  <si>
    <t xml:space="preserve">Капитальный ремонт МОУ"Катериновская  ОСШ  им. А.С.Пушкина",                                                             расположенного по адресу:  с. Катериновка, ул. Приходского, 16 </t>
  </si>
  <si>
    <t xml:space="preserve">Капитальный ремонт административного здания Министерства юстиции, расположенного по адресу: г. Тирасполь,  ул. Ленина, 46 </t>
  </si>
  <si>
    <t>Капитальный ремонт здания, расположенного по адресу: г. Тирасполь, ул. Свердлова, 57</t>
  </si>
  <si>
    <t>Приобретение оборудования для тренажерного зала МУ "Спорткомплекс "Юбилейный", расположенного по адресу: г. Рыбница, ул. Юбилейная, 33а</t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</si>
  <si>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(240120))</t>
    </r>
  </si>
  <si>
    <t>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эксертизы жизнеспособности), образовавшихся в рамках реализации мероприятий Программы развития материально-технической базы Фонда капитальных вложений за 2021 год  (подстатья 110350)</t>
  </si>
  <si>
    <t>Реконструкция акушерско-гинекологического стационара ГУ "Бендерский центр матери и ребенка", расположенного по адресу: г. Бендеры, ул.  Протягайловская, 6, в том числе проектные работы</t>
  </si>
  <si>
    <t>Строительство пристройки к зданию корпуса ГУ "Тираспольский психоневрологический дом-интернат", расположенного по адресу:  г. Тирасполь,                                                                             ул. Гвардейская, 9, в том числе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</si>
  <si>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расположенного по адресу:                                                                             г. Тирасполь, ул. Краснодонская, 62</t>
  </si>
  <si>
    <t>Благоустройство территории, прилегающей к филиалу поликлиники № 3, расположенного по адресу: г. Тирасполь, ул. Зелинского, 3/1</t>
  </si>
  <si>
    <t xml:space="preserve">Благоустройство (мощение плиткой) территории МОУ "Бендерский                                                                                                 детский сад № 7", расположенного по адресу: г. Бендеры, ул. Коммунистическая, 54 </t>
  </si>
  <si>
    <t>Благоустройство (мощение плиткой) территории МОУ "Бендерский                                                                                                 детский сад № 35", расположенного по адресу: г. Бендеры, ул. Ленинградская, 40</t>
  </si>
  <si>
    <t>Строительство здания раздевалки сельского стадиона, расположенного по адресу:                                                                               с. Чобручи, ул. С. Лазо, д. 32 (кредиторская задолженность за 2021 год)</t>
  </si>
  <si>
    <t>Благоустройство (мощение плиткой) территории МОУ "Ближнехуторская СОШ", расположенного по адресу: с. Ближний Хутор, ул. Октябрьская, 125</t>
  </si>
  <si>
    <t xml:space="preserve">Благоустройство (мощение плиткой)  территории МОУ "Детский сад   комбинированного вида № 13 "Радуга", расположенного по адресу: г. Дубоссары,                                                             ул. Петровского, 7 </t>
  </si>
  <si>
    <t>Реконструкция картодрома, расположенного по адресу:  г. Григориополь,                                                                   ул. Васканова, в том числе проектные работы</t>
  </si>
  <si>
    <t>Строительство мини-футбольного поля в городе Рыбнице, ул. Юбилейная, 33а</t>
  </si>
  <si>
    <t>Благоустройство (мощение плиткой) территории МДОУ "Рыбницкий                                                                детский сад № 17 комбинированного вида"</t>
  </si>
  <si>
    <t>Благоустройство (мощение плиткой) территории МДОУ "Рыбницкий                                                                детский сад № 18 комбинированного вида"</t>
  </si>
  <si>
    <t>Благоустройство (мощение плиткой) территории МОУ "Рыбницкая                                                             прогимназия № 1"</t>
  </si>
  <si>
    <t>Благоустройство (мощение плиткой) территории МДОУ "Рыбницкий                                                                                                  детский сад № 15 комбинированного вида"</t>
  </si>
  <si>
    <t>Реконструкция здания Управления Следственного комитета г. Дубоссары и Дубоссарского района, расположенного по адресу: г. Дубоссары,                                                                               ул. Дзержинского, 4а</t>
  </si>
  <si>
    <t>Реконструкция Учреждения исполнения наказаний № 1, расположенного по адресу: Григориопольский район, с. Глиное, ул. Микояна, 60</t>
  </si>
  <si>
    <t>Реконструкция "Тюрьма-1", Григориопольский район, расположенного по адресу:                                                                              с. Глиное, ул. Микояна, 62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</si>
  <si>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город Тирасполь, ул. Текстильщиков, 36</t>
  </si>
  <si>
    <t>Реконструкция административного здания налоговой инспекции, расположенного по адресу:  г. Бендеры,  ул. Московская, 17</t>
  </si>
  <si>
    <t>Разработка и экспертиза проектно-сметной документации по строительству зданий и сооружений (в том числе кредиторская задолженность за 2021 год                                                                                в сумме 36 661 руб.)</t>
  </si>
  <si>
    <t>Капитальный ремонт главного корпуса ГОУ "Днестровский техникум энергетики и компьютерных технологий", расположенного по адресу: г. Днестровск,                                                                            ул. Строителей, 38</t>
  </si>
  <si>
    <t>Капитальный ремонт МДОУ № 5 "Золушка", расположенного по адресу:                                                                         г. Тирасполь, ул. Сакриера, 61</t>
  </si>
  <si>
    <t>Капитальный ремонт МДОУ №37 "Ивушка", расположенного по адресу:                                                                                           г. Тирасполь, ул. Комсомольская, 1/1, в том числе благоустройство территории</t>
  </si>
  <si>
    <t>Капитальный ремонт МСКОУ № 44, расположенного по адресу: г. Тирасполь,                                                                                     ул. Советская, 126а, в том числе благоустройство территории</t>
  </si>
  <si>
    <t>Капитальный ремонт МСКОУ № 2, расположенного по адресу: г. Тирасполь,                                                                                              пер. Труда, 2а, в том числе благоустройство территории</t>
  </si>
  <si>
    <t xml:space="preserve"> Капитальный ремонт МОУ "БСОШ № 5", расположенного по адресу:  г. Бендеры,                                                                           ул. Пушкина, 10</t>
  </si>
  <si>
    <t xml:space="preserve"> Капитальный ремонт Мемориального музея Бендерской трагедии, расположенного по адресу: ул. Советская, в том числе проектные работы</t>
  </si>
  <si>
    <t>Капитальный ремонт МОУ "Терновская РМСОШ", расположенного по адресу:                                                                              с. Терновка, ул. Ленина, 52а</t>
  </si>
  <si>
    <t>Капитальный ремонт МДОУ "Детский сад "Лучик", расположенного по адресу:                                                                                  г. Слободзея, ул. Солнечная, 31</t>
  </si>
  <si>
    <t>Капитальный ремонт летней эстрадной площадки в городском парке им. Кирова                                                                                              в г. Рыбнице</t>
  </si>
  <si>
    <t>Капитальный ремонт спортивной площадки на территории МОУ "Рыбницкая  средняя общеобразовательная школа-интернат", расположенного по адресу:                                                                                             г. Рыбница, ул. Маяковского, 41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</si>
  <si>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                     ул. Вальченко, 15, в том числе благоустройство территории 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</si>
  <si>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</si>
  <si>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"Рашковская ОСШ – детский сад                                                                                 им. Ф. И. Жарчинского", расположенного по адресу: с. Рашков, ул. Ленина, 130</t>
  </si>
  <si>
    <t>Капитальный ремонт пищеблока МДОУ "Центр развития ребенка", расположенного по адресу:  г. Каменка,  ул. Садовая, 3</t>
  </si>
  <si>
    <t xml:space="preserve">Капитальный ремонт Дома культуры, Каменский район, расположенного по адресу: с. Подойма, ул. Ленина, 92 (в том числе кредиторская задолженность за 2021 год в сумме 69 665 руб.) </t>
  </si>
  <si>
    <t>Капитальный ремонт (монтаж театральных кресел, театральной гарнитуры, оборудования и др.) Дома культуры, расположенного по адресу:  с. Катериновка, Каменский район (кредиторская задолженность за 2020 год)</t>
  </si>
  <si>
    <t>Капитальный ремонт корпуса "А" ГОУ "Приднестровский государственный университет им. Т. Г. Шевченко", расположенного по адресу:  г. Тирасполь,                                                     ул. 25 Октября, 107, в том числе проектные работы</t>
  </si>
  <si>
    <t>Капитальный ремонт кровли здания СВПЧ-9 МВД ПМР, расположенного по адресу:                                                      г. Григориополь, мкр Делакэу, ул. Б. Главана, 3</t>
  </si>
  <si>
    <t>Капитальный ремонт поликлиники МГБ ПМР, расположенной по адресу: г.Тирасполь, ул. Мира, 27</t>
  </si>
  <si>
    <t>Приобретение оборудования для МУДО ДЮСШ, расположенного по адресу:                                                                              г. Рыбница, ул. Горького, 1</t>
  </si>
  <si>
    <t>Погашение кредиторской задолженности по состоянию на 1 января 2022 года                                                                                            (статья 240120)</t>
  </si>
  <si>
    <t>Увеличение финансирования Государственной программы исполнения наказов избирателей на сумму не освоенных в 2021 году средств за счет остатков средств на счетах республиканского бюджета, сложившихся по состоянию на 1 января                                                                                    2022 года</t>
  </si>
  <si>
    <t>Реконструкция стадиона МОУ "ТСШ №  5" (1 этап), расположенного по адресу:                                                                                           г. Тирасполь,  ул. Краснодонская, 62, в том числе проектные работы</t>
  </si>
  <si>
    <t>Благоустройство (мощение плиткой) территории МОУ "Бендерский детский сад                                                   № 43", расположенного по адресу:  г. Бендеры, ул. 40 лет Победы, 41</t>
  </si>
  <si>
    <t xml:space="preserve">Капитальный ремонт МУДО ДЮСШ, расположенного по адресу: г. Рыбница,                                                                                               ул. Горького, 1 </t>
  </si>
  <si>
    <t>Капитальный ремонт здания прокуратуры г. Бендеры, расположенного по адресу:                                                                                   г. Бендеры, ул. Пушкина, 71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</si>
  <si>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расположенного по адресу: г. Тирасполь, ул. 25 Октября, 107</t>
  </si>
  <si>
    <t>Капитальный ремонт МОУ "Детский сад общеразвивающего вида № 5 "Ласточка", расположенного по адресу:  ул. Маяковского, 10,  мкр. Коржево,                                                                               в г. Дубоссары</t>
  </si>
  <si>
    <t>Капитальный ремонт МОУ "БСОШ №17", расположенного по адресу:  мкр. "Северный",  г. Бендеры</t>
  </si>
  <si>
    <t>Капитальный ремонт МОУ "Бендерский детский сад № 26", расположенного по адресу: мкр. "Северный", г. Бендеры,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</si>
</sst>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64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92"/>
  <sheetViews>
    <sheetView tabSelected="1" view="pageBreakPreview" zoomScale="50" zoomScaleNormal="100" zoomScaleSheetLayoutView="50" workbookViewId="0">
      <pane xSplit="3" ySplit="13" topLeftCell="D170" activePane="bottomRight" state="frozenSplit"/>
      <selection pane="topRight" activeCell="C1" sqref="C1"/>
      <selection pane="bottomLeft" activeCell="A8" sqref="A8"/>
      <selection pane="bottomRight" activeCell="B181" sqref="B181"/>
    </sheetView>
  </sheetViews>
  <sheetFormatPr defaultColWidth="8.7109375" defaultRowHeight="15.75" x14ac:dyDescent="0.25"/>
  <cols>
    <col min="1" max="1" width="4.140625" style="1" bestFit="1" customWidth="1"/>
    <col min="2" max="2" width="79" style="1" customWidth="1"/>
    <col min="3" max="3" width="12.140625" style="2" customWidth="1"/>
    <col min="4" max="4" width="12.42578125" style="1" bestFit="1" customWidth="1"/>
    <col min="5" max="16384" width="8.7109375" style="1"/>
  </cols>
  <sheetData>
    <row r="1" spans="1:4" x14ac:dyDescent="0.25">
      <c r="A1" s="30"/>
      <c r="B1" s="37" t="s">
        <v>136</v>
      </c>
      <c r="C1" s="37"/>
    </row>
    <row r="2" spans="1:4" x14ac:dyDescent="0.25">
      <c r="A2" s="37" t="s">
        <v>132</v>
      </c>
      <c r="B2" s="37"/>
      <c r="C2" s="37"/>
      <c r="D2" s="31"/>
    </row>
    <row r="3" spans="1:4" x14ac:dyDescent="0.25">
      <c r="A3" s="37" t="s">
        <v>133</v>
      </c>
      <c r="B3" s="37"/>
      <c r="C3" s="37"/>
      <c r="D3" s="31"/>
    </row>
    <row r="4" spans="1:4" x14ac:dyDescent="0.25">
      <c r="A4" s="37" t="s">
        <v>134</v>
      </c>
      <c r="B4" s="37"/>
      <c r="C4" s="37"/>
      <c r="D4" s="31"/>
    </row>
    <row r="5" spans="1:4" x14ac:dyDescent="0.25">
      <c r="A5" s="37" t="s">
        <v>135</v>
      </c>
      <c r="B5" s="37"/>
      <c r="C5" s="37"/>
      <c r="D5" s="31"/>
    </row>
    <row r="7" spans="1:4" x14ac:dyDescent="0.25">
      <c r="A7" s="2"/>
      <c r="B7" s="57" t="s">
        <v>66</v>
      </c>
      <c r="C7" s="57"/>
      <c r="D7" s="3"/>
    </row>
    <row r="8" spans="1:4" x14ac:dyDescent="0.25">
      <c r="A8" s="2"/>
      <c r="B8" s="57" t="s">
        <v>132</v>
      </c>
      <c r="C8" s="57"/>
      <c r="D8" s="3"/>
    </row>
    <row r="9" spans="1:4" x14ac:dyDescent="0.25">
      <c r="A9" s="4"/>
      <c r="B9" s="58" t="s">
        <v>52</v>
      </c>
      <c r="C9" s="58"/>
      <c r="D9" s="5"/>
    </row>
    <row r="10" spans="1:4" x14ac:dyDescent="0.25">
      <c r="A10" s="4"/>
      <c r="B10" s="4"/>
      <c r="C10" s="4"/>
    </row>
    <row r="11" spans="1:4" ht="49.5" customHeight="1" x14ac:dyDescent="0.25">
      <c r="A11" s="63" t="s">
        <v>103</v>
      </c>
      <c r="B11" s="63"/>
      <c r="C11" s="63"/>
    </row>
    <row r="12" spans="1:4" ht="16.5" thickBot="1" x14ac:dyDescent="0.3">
      <c r="A12" s="67"/>
      <c r="B12" s="67"/>
      <c r="C12" s="67"/>
    </row>
    <row r="13" spans="1:4" ht="32.25" thickBot="1" x14ac:dyDescent="0.3">
      <c r="A13" s="20" t="s">
        <v>12</v>
      </c>
      <c r="B13" s="21" t="s">
        <v>13</v>
      </c>
      <c r="C13" s="22" t="s">
        <v>21</v>
      </c>
    </row>
    <row r="14" spans="1:4" x14ac:dyDescent="0.25">
      <c r="A14" s="24"/>
      <c r="B14" s="25"/>
      <c r="C14" s="26"/>
    </row>
    <row r="15" spans="1:4" x14ac:dyDescent="0.25">
      <c r="A15" s="59" t="s">
        <v>95</v>
      </c>
      <c r="B15" s="60"/>
      <c r="C15" s="19">
        <f>SUM(C16:C18)</f>
        <v>84054539</v>
      </c>
      <c r="D15" s="9"/>
    </row>
    <row r="16" spans="1:4" s="10" customFormat="1" x14ac:dyDescent="0.25">
      <c r="A16" s="34" t="s">
        <v>53</v>
      </c>
      <c r="B16" s="6" t="s">
        <v>96</v>
      </c>
      <c r="C16" s="7">
        <v>73326605</v>
      </c>
    </row>
    <row r="17" spans="1:4" s="10" customFormat="1" x14ac:dyDescent="0.25">
      <c r="A17" s="34" t="s">
        <v>56</v>
      </c>
      <c r="B17" s="6" t="s">
        <v>97</v>
      </c>
      <c r="C17" s="7">
        <v>10347405</v>
      </c>
    </row>
    <row r="18" spans="1:4" s="10" customFormat="1" x14ac:dyDescent="0.25">
      <c r="A18" s="34" t="s">
        <v>58</v>
      </c>
      <c r="B18" s="6" t="s">
        <v>98</v>
      </c>
      <c r="C18" s="7">
        <v>380529</v>
      </c>
    </row>
    <row r="19" spans="1:4" x14ac:dyDescent="0.25">
      <c r="A19" s="33"/>
      <c r="B19" s="11"/>
      <c r="C19" s="8"/>
    </row>
    <row r="20" spans="1:4" x14ac:dyDescent="0.25">
      <c r="A20" s="59" t="s">
        <v>27</v>
      </c>
      <c r="B20" s="60"/>
      <c r="C20" s="19">
        <v>261416702</v>
      </c>
      <c r="D20" s="9"/>
    </row>
    <row r="21" spans="1:4" x14ac:dyDescent="0.25">
      <c r="A21" s="34" t="s">
        <v>53</v>
      </c>
      <c r="B21" s="6" t="s">
        <v>51</v>
      </c>
      <c r="C21" s="7">
        <f>$C$20</f>
        <v>261416702</v>
      </c>
    </row>
    <row r="22" spans="1:4" x14ac:dyDescent="0.25">
      <c r="A22" s="40"/>
      <c r="B22" s="41"/>
      <c r="C22" s="42"/>
    </row>
    <row r="23" spans="1:4" x14ac:dyDescent="0.25">
      <c r="A23" s="61" t="s">
        <v>28</v>
      </c>
      <c r="B23" s="62"/>
      <c r="C23" s="19">
        <f>SUM(C143+C273+C277+C278+C287+C289)</f>
        <v>345098180</v>
      </c>
    </row>
    <row r="24" spans="1:4" x14ac:dyDescent="0.25">
      <c r="A24" s="47" t="s">
        <v>14</v>
      </c>
      <c r="B24" s="48"/>
      <c r="C24" s="49"/>
    </row>
    <row r="25" spans="1:4" s="10" customFormat="1" ht="36.75" customHeight="1" x14ac:dyDescent="0.25">
      <c r="A25" s="50" t="s">
        <v>81</v>
      </c>
      <c r="B25" s="51"/>
      <c r="C25" s="52"/>
    </row>
    <row r="26" spans="1:4" s="10" customFormat="1" x14ac:dyDescent="0.25">
      <c r="A26" s="40" t="s">
        <v>43</v>
      </c>
      <c r="B26" s="41"/>
      <c r="C26" s="42"/>
    </row>
    <row r="27" spans="1:4" s="10" customFormat="1" x14ac:dyDescent="0.25">
      <c r="A27" s="34" t="s">
        <v>53</v>
      </c>
      <c r="B27" s="6" t="s">
        <v>47</v>
      </c>
      <c r="C27" s="7">
        <v>90505</v>
      </c>
    </row>
    <row r="28" spans="1:4" s="10" customFormat="1" x14ac:dyDescent="0.25">
      <c r="A28" s="34" t="s">
        <v>56</v>
      </c>
      <c r="B28" s="6" t="s">
        <v>120</v>
      </c>
      <c r="C28" s="7">
        <v>288000</v>
      </c>
    </row>
    <row r="29" spans="1:4" s="10" customFormat="1" x14ac:dyDescent="0.25">
      <c r="A29" s="33"/>
      <c r="B29" s="11" t="s">
        <v>15</v>
      </c>
      <c r="C29" s="8">
        <f>SUM(C27:C28)</f>
        <v>378505</v>
      </c>
    </row>
    <row r="30" spans="1:4" s="10" customFormat="1" x14ac:dyDescent="0.25">
      <c r="A30" s="64" t="s">
        <v>48</v>
      </c>
      <c r="B30" s="65"/>
      <c r="C30" s="66"/>
    </row>
    <row r="31" spans="1:4" s="10" customFormat="1" ht="47.25" x14ac:dyDescent="0.25">
      <c r="A31" s="34" t="s">
        <v>53</v>
      </c>
      <c r="B31" s="12" t="s">
        <v>138</v>
      </c>
      <c r="C31" s="7">
        <f>800000-300000</f>
        <v>500000</v>
      </c>
    </row>
    <row r="32" spans="1:4" s="10" customFormat="1" x14ac:dyDescent="0.25">
      <c r="A32" s="33"/>
      <c r="B32" s="11" t="s">
        <v>15</v>
      </c>
      <c r="C32" s="8">
        <f>SUM(C31)</f>
        <v>500000</v>
      </c>
    </row>
    <row r="33" spans="1:3" s="10" customFormat="1" x14ac:dyDescent="0.25">
      <c r="A33" s="40" t="s">
        <v>22</v>
      </c>
      <c r="B33" s="41"/>
      <c r="C33" s="42"/>
    </row>
    <row r="34" spans="1:3" s="10" customFormat="1" ht="31.5" x14ac:dyDescent="0.25">
      <c r="A34" s="34" t="s">
        <v>53</v>
      </c>
      <c r="B34" s="6" t="s">
        <v>80</v>
      </c>
      <c r="C34" s="7">
        <v>550000</v>
      </c>
    </row>
    <row r="35" spans="1:3" s="10" customFormat="1" x14ac:dyDescent="0.25">
      <c r="A35" s="34"/>
      <c r="B35" s="11" t="s">
        <v>15</v>
      </c>
      <c r="C35" s="8">
        <f>C34</f>
        <v>550000</v>
      </c>
    </row>
    <row r="36" spans="1:3" s="10" customFormat="1" x14ac:dyDescent="0.25">
      <c r="A36" s="34"/>
      <c r="B36" s="11" t="s">
        <v>83</v>
      </c>
      <c r="C36" s="8">
        <f>C35+C32+C29</f>
        <v>1428505</v>
      </c>
    </row>
    <row r="37" spans="1:3" s="10" customFormat="1" ht="34.5" customHeight="1" x14ac:dyDescent="0.25">
      <c r="A37" s="50" t="s">
        <v>82</v>
      </c>
      <c r="B37" s="51"/>
      <c r="C37" s="52"/>
    </row>
    <row r="38" spans="1:3" s="10" customFormat="1" x14ac:dyDescent="0.25">
      <c r="A38" s="40" t="s">
        <v>20</v>
      </c>
      <c r="B38" s="41"/>
      <c r="C38" s="42"/>
    </row>
    <row r="39" spans="1:3" s="10" customFormat="1" ht="47.25" x14ac:dyDescent="0.25">
      <c r="A39" s="34" t="s">
        <v>53</v>
      </c>
      <c r="B39" s="6" t="s">
        <v>173</v>
      </c>
      <c r="C39" s="7">
        <f>5000000+327760</f>
        <v>5327760</v>
      </c>
    </row>
    <row r="40" spans="1:3" s="10" customFormat="1" ht="47.25" x14ac:dyDescent="0.25">
      <c r="A40" s="34" t="s">
        <v>56</v>
      </c>
      <c r="B40" s="6" t="s">
        <v>137</v>
      </c>
      <c r="C40" s="7">
        <f>7194461-3994461</f>
        <v>3200000</v>
      </c>
    </row>
    <row r="41" spans="1:3" s="10" customFormat="1" ht="63" x14ac:dyDescent="0.25">
      <c r="A41" s="34" t="s">
        <v>58</v>
      </c>
      <c r="B41" s="6" t="s">
        <v>139</v>
      </c>
      <c r="C41" s="7">
        <f>3920000-3794429</f>
        <v>125571</v>
      </c>
    </row>
    <row r="42" spans="1:3" s="10" customFormat="1" ht="47.25" x14ac:dyDescent="0.25">
      <c r="A42" s="34" t="s">
        <v>54</v>
      </c>
      <c r="B42" s="6" t="s">
        <v>140</v>
      </c>
      <c r="C42" s="7">
        <f>500000-475465</f>
        <v>24535</v>
      </c>
    </row>
    <row r="43" spans="1:3" s="10" customFormat="1" ht="47.25" x14ac:dyDescent="0.25">
      <c r="A43" s="34" t="s">
        <v>54</v>
      </c>
      <c r="B43" s="6" t="s">
        <v>121</v>
      </c>
      <c r="C43" s="7">
        <f>0+1233653</f>
        <v>1233653</v>
      </c>
    </row>
    <row r="44" spans="1:3" s="10" customFormat="1" x14ac:dyDescent="0.25">
      <c r="A44" s="34"/>
      <c r="B44" s="11" t="s">
        <v>15</v>
      </c>
      <c r="C44" s="8">
        <f>SUM(C39:C43)</f>
        <v>9911519</v>
      </c>
    </row>
    <row r="45" spans="1:3" s="10" customFormat="1" ht="21.75" customHeight="1" x14ac:dyDescent="0.25">
      <c r="A45" s="40" t="s">
        <v>29</v>
      </c>
      <c r="B45" s="41"/>
      <c r="C45" s="42"/>
    </row>
    <row r="46" spans="1:3" s="10" customFormat="1" ht="31.5" x14ac:dyDescent="0.25">
      <c r="A46" s="34" t="s">
        <v>53</v>
      </c>
      <c r="B46" s="6" t="s">
        <v>42</v>
      </c>
      <c r="C46" s="7">
        <f>296613+1165220-1165220</f>
        <v>296613</v>
      </c>
    </row>
    <row r="47" spans="1:3" s="10" customFormat="1" ht="52.5" customHeight="1" x14ac:dyDescent="0.25">
      <c r="A47" s="34" t="s">
        <v>56</v>
      </c>
      <c r="B47" s="6" t="s">
        <v>174</v>
      </c>
      <c r="C47" s="7">
        <f>194526+25908</f>
        <v>220434</v>
      </c>
    </row>
    <row r="48" spans="1:3" s="10" customFormat="1" ht="47.25" x14ac:dyDescent="0.25">
      <c r="A48" s="34" t="s">
        <v>58</v>
      </c>
      <c r="B48" s="6" t="s">
        <v>141</v>
      </c>
      <c r="C48" s="7">
        <f>185562+25908</f>
        <v>211470</v>
      </c>
    </row>
    <row r="49" spans="1:3" s="10" customFormat="1" x14ac:dyDescent="0.25">
      <c r="A49" s="34"/>
      <c r="B49" s="11" t="s">
        <v>15</v>
      </c>
      <c r="C49" s="8">
        <f>SUM(C46:C48)</f>
        <v>728517</v>
      </c>
    </row>
    <row r="50" spans="1:3" s="10" customFormat="1" x14ac:dyDescent="0.25">
      <c r="A50" s="40" t="s">
        <v>7</v>
      </c>
      <c r="B50" s="41"/>
      <c r="C50" s="42"/>
    </row>
    <row r="51" spans="1:3" s="10" customFormat="1" ht="47.25" x14ac:dyDescent="0.25">
      <c r="A51" s="34" t="s">
        <v>53</v>
      </c>
      <c r="B51" s="6" t="s">
        <v>104</v>
      </c>
      <c r="C51" s="7">
        <f>5910500-216056</f>
        <v>5694444</v>
      </c>
    </row>
    <row r="52" spans="1:3" s="10" customFormat="1" ht="47.25" x14ac:dyDescent="0.25">
      <c r="A52" s="34" t="s">
        <v>56</v>
      </c>
      <c r="B52" s="6" t="s">
        <v>217</v>
      </c>
      <c r="C52" s="7">
        <v>3000000</v>
      </c>
    </row>
    <row r="53" spans="1:3" s="10" customFormat="1" ht="31.5" x14ac:dyDescent="0.25">
      <c r="A53" s="34" t="s">
        <v>58</v>
      </c>
      <c r="B53" s="6" t="s">
        <v>67</v>
      </c>
      <c r="C53" s="7">
        <f>1400000+2200000</f>
        <v>3600000</v>
      </c>
    </row>
    <row r="54" spans="1:3" s="10" customFormat="1" ht="63" x14ac:dyDescent="0.25">
      <c r="A54" s="34" t="s">
        <v>54</v>
      </c>
      <c r="B54" s="6" t="s">
        <v>175</v>
      </c>
      <c r="C54" s="35">
        <v>1000000</v>
      </c>
    </row>
    <row r="55" spans="1:3" s="10" customFormat="1" ht="31.5" x14ac:dyDescent="0.25">
      <c r="A55" s="34" t="s">
        <v>57</v>
      </c>
      <c r="B55" s="6" t="s">
        <v>99</v>
      </c>
      <c r="C55" s="35">
        <v>490023</v>
      </c>
    </row>
    <row r="56" spans="1:3" s="10" customFormat="1" ht="31.5" x14ac:dyDescent="0.25">
      <c r="A56" s="34" t="s">
        <v>59</v>
      </c>
      <c r="B56" s="6" t="s">
        <v>176</v>
      </c>
      <c r="C56" s="35">
        <f>0+285395</f>
        <v>285395</v>
      </c>
    </row>
    <row r="57" spans="1:3" s="10" customFormat="1" ht="31.5" x14ac:dyDescent="0.25">
      <c r="A57" s="34" t="s">
        <v>61</v>
      </c>
      <c r="B57" s="6" t="s">
        <v>142</v>
      </c>
      <c r="C57" s="35">
        <v>554618</v>
      </c>
    </row>
    <row r="58" spans="1:3" s="10" customFormat="1" x14ac:dyDescent="0.25">
      <c r="A58" s="34"/>
      <c r="B58" s="11" t="s">
        <v>15</v>
      </c>
      <c r="C58" s="8">
        <f>SUM(C51:C57)</f>
        <v>14624480</v>
      </c>
    </row>
    <row r="59" spans="1:3" s="10" customFormat="1" x14ac:dyDescent="0.25">
      <c r="A59" s="40" t="s">
        <v>37</v>
      </c>
      <c r="B59" s="41"/>
      <c r="C59" s="42"/>
    </row>
    <row r="60" spans="1:3" s="10" customFormat="1" ht="31.5" x14ac:dyDescent="0.25">
      <c r="A60" s="34" t="s">
        <v>53</v>
      </c>
      <c r="B60" s="6" t="s">
        <v>143</v>
      </c>
      <c r="C60" s="35">
        <v>500000</v>
      </c>
    </row>
    <row r="61" spans="1:3" s="10" customFormat="1" x14ac:dyDescent="0.25">
      <c r="A61" s="34"/>
      <c r="B61" s="11" t="s">
        <v>15</v>
      </c>
      <c r="C61" s="8">
        <f>SUM(C60)</f>
        <v>500000</v>
      </c>
    </row>
    <row r="62" spans="1:3" s="10" customFormat="1" x14ac:dyDescent="0.25">
      <c r="A62" s="40" t="s">
        <v>16</v>
      </c>
      <c r="B62" s="41"/>
      <c r="C62" s="42"/>
    </row>
    <row r="63" spans="1:3" s="10" customFormat="1" ht="63" x14ac:dyDescent="0.25">
      <c r="A63" s="34" t="s">
        <v>53</v>
      </c>
      <c r="B63" s="6" t="s">
        <v>38</v>
      </c>
      <c r="C63" s="7">
        <f>2500000+4000000</f>
        <v>6500000</v>
      </c>
    </row>
    <row r="64" spans="1:3" s="10" customFormat="1" ht="47.25" x14ac:dyDescent="0.25">
      <c r="A64" s="34" t="s">
        <v>56</v>
      </c>
      <c r="B64" s="6" t="s">
        <v>218</v>
      </c>
      <c r="C64" s="7">
        <v>805000</v>
      </c>
    </row>
    <row r="65" spans="1:3" s="10" customFormat="1" ht="47.25" x14ac:dyDescent="0.25">
      <c r="A65" s="34" t="s">
        <v>58</v>
      </c>
      <c r="B65" s="6" t="s">
        <v>177</v>
      </c>
      <c r="C65" s="7">
        <v>400000</v>
      </c>
    </row>
    <row r="66" spans="1:3" s="10" customFormat="1" ht="47.25" x14ac:dyDescent="0.25">
      <c r="A66" s="34" t="s">
        <v>54</v>
      </c>
      <c r="B66" s="6" t="s">
        <v>178</v>
      </c>
      <c r="C66" s="7">
        <v>595000</v>
      </c>
    </row>
    <row r="67" spans="1:3" s="10" customFormat="1" x14ac:dyDescent="0.25">
      <c r="A67" s="34"/>
      <c r="B67" s="11" t="s">
        <v>15</v>
      </c>
      <c r="C67" s="8">
        <f>SUM(C63:C66)</f>
        <v>8300000</v>
      </c>
    </row>
    <row r="68" spans="1:3" s="10" customFormat="1" x14ac:dyDescent="0.25">
      <c r="A68" s="40" t="s">
        <v>17</v>
      </c>
      <c r="B68" s="41"/>
      <c r="C68" s="42"/>
    </row>
    <row r="69" spans="1:3" s="10" customFormat="1" ht="31.5" x14ac:dyDescent="0.25">
      <c r="A69" s="34" t="s">
        <v>53</v>
      </c>
      <c r="B69" s="13" t="s">
        <v>68</v>
      </c>
      <c r="C69" s="7">
        <v>2490551</v>
      </c>
    </row>
    <row r="70" spans="1:3" s="10" customFormat="1" ht="31.5" x14ac:dyDescent="0.25">
      <c r="A70" s="34" t="s">
        <v>56</v>
      </c>
      <c r="B70" s="13" t="s">
        <v>69</v>
      </c>
      <c r="C70" s="7">
        <f>250000-37177</f>
        <v>212823</v>
      </c>
    </row>
    <row r="71" spans="1:3" s="10" customFormat="1" ht="31.5" x14ac:dyDescent="0.25">
      <c r="A71" s="34" t="s">
        <v>58</v>
      </c>
      <c r="B71" s="12" t="s">
        <v>50</v>
      </c>
      <c r="C71" s="7">
        <v>2000000</v>
      </c>
    </row>
    <row r="72" spans="1:3" s="10" customFormat="1" ht="47.25" x14ac:dyDescent="0.25">
      <c r="A72" s="34" t="s">
        <v>54</v>
      </c>
      <c r="B72" s="12" t="s">
        <v>179</v>
      </c>
      <c r="C72" s="7">
        <v>1501</v>
      </c>
    </row>
    <row r="73" spans="1:3" s="10" customFormat="1" ht="31.5" x14ac:dyDescent="0.25">
      <c r="A73" s="34" t="s">
        <v>57</v>
      </c>
      <c r="B73" s="12" t="s">
        <v>100</v>
      </c>
      <c r="C73" s="7">
        <v>3670</v>
      </c>
    </row>
    <row r="74" spans="1:3" s="10" customFormat="1" ht="31.5" x14ac:dyDescent="0.25">
      <c r="A74" s="34" t="s">
        <v>59</v>
      </c>
      <c r="B74" s="12" t="s">
        <v>180</v>
      </c>
      <c r="C74" s="7">
        <v>202000</v>
      </c>
    </row>
    <row r="75" spans="1:3" s="10" customFormat="1" ht="31.5" x14ac:dyDescent="0.25">
      <c r="A75" s="34" t="s">
        <v>61</v>
      </c>
      <c r="B75" s="12" t="s">
        <v>144</v>
      </c>
      <c r="C75" s="7">
        <v>270000</v>
      </c>
    </row>
    <row r="76" spans="1:3" s="10" customFormat="1" ht="31.5" x14ac:dyDescent="0.25">
      <c r="A76" s="34" t="s">
        <v>55</v>
      </c>
      <c r="B76" s="12" t="s">
        <v>145</v>
      </c>
      <c r="C76" s="7">
        <v>393000</v>
      </c>
    </row>
    <row r="77" spans="1:3" s="10" customFormat="1" ht="31.5" x14ac:dyDescent="0.25">
      <c r="A77" s="34" t="s">
        <v>60</v>
      </c>
      <c r="B77" s="12" t="s">
        <v>146</v>
      </c>
      <c r="C77" s="7">
        <v>135000</v>
      </c>
    </row>
    <row r="78" spans="1:3" s="10" customFormat="1" x14ac:dyDescent="0.25">
      <c r="A78" s="34"/>
      <c r="B78" s="11" t="s">
        <v>15</v>
      </c>
      <c r="C78" s="8">
        <f>SUM(C69:C77)</f>
        <v>5708545</v>
      </c>
    </row>
    <row r="79" spans="1:3" s="10" customFormat="1" ht="21" customHeight="1" x14ac:dyDescent="0.25">
      <c r="A79" s="40" t="s">
        <v>19</v>
      </c>
      <c r="B79" s="41"/>
      <c r="C79" s="42"/>
    </row>
    <row r="80" spans="1:3" s="10" customFormat="1" ht="27" customHeight="1" x14ac:dyDescent="0.25">
      <c r="A80" s="34" t="s">
        <v>53</v>
      </c>
      <c r="B80" s="6" t="s">
        <v>147</v>
      </c>
      <c r="C80" s="35">
        <v>3822227</v>
      </c>
    </row>
    <row r="81" spans="1:3" s="10" customFormat="1" ht="47.25" x14ac:dyDescent="0.25">
      <c r="A81" s="34" t="s">
        <v>56</v>
      </c>
      <c r="B81" s="6" t="s">
        <v>181</v>
      </c>
      <c r="C81" s="35">
        <v>1200000</v>
      </c>
    </row>
    <row r="82" spans="1:3" s="10" customFormat="1" x14ac:dyDescent="0.25">
      <c r="A82" s="34"/>
      <c r="B82" s="11" t="s">
        <v>15</v>
      </c>
      <c r="C82" s="8">
        <f>SUM(C80:C81)</f>
        <v>5022227</v>
      </c>
    </row>
    <row r="83" spans="1:3" s="10" customFormat="1" x14ac:dyDescent="0.25">
      <c r="A83" s="40" t="s">
        <v>4</v>
      </c>
      <c r="B83" s="41"/>
      <c r="C83" s="42"/>
    </row>
    <row r="84" spans="1:3" s="10" customFormat="1" ht="31.5" x14ac:dyDescent="0.25">
      <c r="A84" s="34" t="s">
        <v>53</v>
      </c>
      <c r="B84" s="6" t="s">
        <v>72</v>
      </c>
      <c r="C84" s="7">
        <f>1159127-1026475</f>
        <v>132652</v>
      </c>
    </row>
    <row r="85" spans="1:3" s="10" customFormat="1" x14ac:dyDescent="0.25">
      <c r="A85" s="34" t="s">
        <v>56</v>
      </c>
      <c r="B85" s="6" t="s">
        <v>70</v>
      </c>
      <c r="C85" s="7">
        <f>600000-63754</f>
        <v>536246</v>
      </c>
    </row>
    <row r="86" spans="1:3" s="10" customFormat="1" ht="31.5" x14ac:dyDescent="0.25">
      <c r="A86" s="34" t="s">
        <v>58</v>
      </c>
      <c r="B86" s="6" t="s">
        <v>182</v>
      </c>
      <c r="C86" s="7">
        <v>1550000</v>
      </c>
    </row>
    <row r="87" spans="1:3" s="10" customFormat="1" ht="47.25" x14ac:dyDescent="0.25">
      <c r="A87" s="34" t="s">
        <v>54</v>
      </c>
      <c r="B87" s="6" t="s">
        <v>102</v>
      </c>
      <c r="C87" s="7">
        <f>793700-1860</f>
        <v>791840</v>
      </c>
    </row>
    <row r="88" spans="1:3" s="10" customFormat="1" ht="31.5" x14ac:dyDescent="0.25">
      <c r="A88" s="34" t="s">
        <v>57</v>
      </c>
      <c r="B88" s="6" t="s">
        <v>148</v>
      </c>
      <c r="C88" s="7">
        <v>1000000</v>
      </c>
    </row>
    <row r="89" spans="1:3" s="10" customFormat="1" x14ac:dyDescent="0.25">
      <c r="A89" s="34"/>
      <c r="B89" s="11" t="s">
        <v>15</v>
      </c>
      <c r="C89" s="8">
        <f>SUM(C84:C88)</f>
        <v>4010738</v>
      </c>
    </row>
    <row r="90" spans="1:3" s="10" customFormat="1" x14ac:dyDescent="0.25">
      <c r="A90" s="40" t="s">
        <v>0</v>
      </c>
      <c r="B90" s="41"/>
      <c r="C90" s="42"/>
    </row>
    <row r="91" spans="1:3" s="10" customFormat="1" ht="31.5" x14ac:dyDescent="0.25">
      <c r="A91" s="34" t="s">
        <v>53</v>
      </c>
      <c r="B91" s="6" t="s">
        <v>105</v>
      </c>
      <c r="C91" s="7">
        <f>700000+706386</f>
        <v>1406386</v>
      </c>
    </row>
    <row r="92" spans="1:3" s="10" customFormat="1" ht="63" x14ac:dyDescent="0.25">
      <c r="A92" s="34" t="s">
        <v>56</v>
      </c>
      <c r="B92" s="6" t="s">
        <v>106</v>
      </c>
      <c r="C92" s="7">
        <v>254612</v>
      </c>
    </row>
    <row r="93" spans="1:3" s="10" customFormat="1" ht="31.5" x14ac:dyDescent="0.25">
      <c r="A93" s="34" t="s">
        <v>58</v>
      </c>
      <c r="B93" s="6" t="s">
        <v>183</v>
      </c>
      <c r="C93" s="7">
        <f>711392+1061681</f>
        <v>1773073</v>
      </c>
    </row>
    <row r="94" spans="1:3" s="10" customFormat="1" ht="31.5" x14ac:dyDescent="0.25">
      <c r="A94" s="34" t="s">
        <v>54</v>
      </c>
      <c r="B94" s="6" t="s">
        <v>184</v>
      </c>
      <c r="C94" s="7">
        <v>246700</v>
      </c>
    </row>
    <row r="95" spans="1:3" s="10" customFormat="1" ht="31.5" x14ac:dyDescent="0.25">
      <c r="A95" s="34" t="s">
        <v>57</v>
      </c>
      <c r="B95" s="6" t="s">
        <v>185</v>
      </c>
      <c r="C95" s="7">
        <v>170100</v>
      </c>
    </row>
    <row r="96" spans="1:3" s="10" customFormat="1" ht="31.5" x14ac:dyDescent="0.25">
      <c r="A96" s="34" t="s">
        <v>59</v>
      </c>
      <c r="B96" s="6" t="s">
        <v>128</v>
      </c>
      <c r="C96" s="7">
        <v>247320</v>
      </c>
    </row>
    <row r="97" spans="1:208" s="10" customFormat="1" ht="31.5" x14ac:dyDescent="0.25">
      <c r="A97" s="34" t="s">
        <v>61</v>
      </c>
      <c r="B97" s="6" t="s">
        <v>122</v>
      </c>
      <c r="C97" s="7">
        <v>140400</v>
      </c>
    </row>
    <row r="98" spans="1:208" s="10" customFormat="1" ht="31.5" x14ac:dyDescent="0.25">
      <c r="A98" s="34" t="s">
        <v>55</v>
      </c>
      <c r="B98" s="6" t="s">
        <v>186</v>
      </c>
      <c r="C98" s="7">
        <v>243000</v>
      </c>
    </row>
    <row r="99" spans="1:208" s="10" customFormat="1" ht="31.5" x14ac:dyDescent="0.25">
      <c r="A99" s="34" t="s">
        <v>60</v>
      </c>
      <c r="B99" s="6" t="s">
        <v>187</v>
      </c>
      <c r="C99" s="7">
        <v>209480</v>
      </c>
    </row>
    <row r="100" spans="1:208" s="10" customFormat="1" x14ac:dyDescent="0.25">
      <c r="A100" s="34"/>
      <c r="B100" s="11" t="s">
        <v>15</v>
      </c>
      <c r="C100" s="8">
        <f>SUM(C91:C99)</f>
        <v>4691071</v>
      </c>
    </row>
    <row r="101" spans="1:208" s="10" customFormat="1" x14ac:dyDescent="0.25">
      <c r="A101" s="40" t="s">
        <v>18</v>
      </c>
      <c r="B101" s="41"/>
      <c r="C101" s="42"/>
    </row>
    <row r="102" spans="1:208" s="10" customFormat="1" ht="31.5" x14ac:dyDescent="0.25">
      <c r="A102" s="34" t="s">
        <v>53</v>
      </c>
      <c r="B102" s="6" t="s">
        <v>40</v>
      </c>
      <c r="C102" s="7">
        <f>6584850-5868840</f>
        <v>716010</v>
      </c>
    </row>
    <row r="103" spans="1:208" s="10" customFormat="1" ht="31.5" x14ac:dyDescent="0.25">
      <c r="A103" s="34" t="s">
        <v>56</v>
      </c>
      <c r="B103" s="6" t="s">
        <v>149</v>
      </c>
      <c r="C103" s="7">
        <v>600000</v>
      </c>
    </row>
    <row r="104" spans="1:208" s="10" customFormat="1" ht="31.5" x14ac:dyDescent="0.25">
      <c r="A104" s="34" t="s">
        <v>58</v>
      </c>
      <c r="B104" s="6" t="s">
        <v>150</v>
      </c>
      <c r="C104" s="7">
        <v>400000</v>
      </c>
    </row>
    <row r="105" spans="1:208" s="10" customFormat="1" x14ac:dyDescent="0.25">
      <c r="A105" s="34"/>
      <c r="B105" s="11" t="s">
        <v>15</v>
      </c>
      <c r="C105" s="8">
        <f>SUM(C102:C104)</f>
        <v>1716010</v>
      </c>
    </row>
    <row r="106" spans="1:208" s="10" customFormat="1" x14ac:dyDescent="0.25">
      <c r="A106" s="34"/>
      <c r="B106" s="11" t="s">
        <v>84</v>
      </c>
      <c r="C106" s="8">
        <f>C105+C100+C89+C82+C78+C67+C58+C49+C44+C61</f>
        <v>55213107</v>
      </c>
    </row>
    <row r="107" spans="1:208" s="10" customFormat="1" ht="23.25" customHeight="1" x14ac:dyDescent="0.25">
      <c r="A107" s="50" t="s">
        <v>85</v>
      </c>
      <c r="B107" s="51"/>
      <c r="C107" s="52"/>
    </row>
    <row r="108" spans="1:208" s="10" customFormat="1" x14ac:dyDescent="0.25">
      <c r="A108" s="40" t="s">
        <v>1</v>
      </c>
      <c r="B108" s="41"/>
      <c r="C108" s="42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</row>
    <row r="109" spans="1:208" s="10" customFormat="1" ht="47.25" x14ac:dyDescent="0.25">
      <c r="A109" s="34" t="s">
        <v>53</v>
      </c>
      <c r="B109" s="6" t="s">
        <v>107</v>
      </c>
      <c r="C109" s="7">
        <v>6000000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</row>
    <row r="110" spans="1:208" s="10" customFormat="1" x14ac:dyDescent="0.25">
      <c r="A110" s="34"/>
      <c r="B110" s="11" t="s">
        <v>15</v>
      </c>
      <c r="C110" s="8">
        <f>SUM(C109:C109)</f>
        <v>6000000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</row>
    <row r="111" spans="1:208" s="10" customFormat="1" x14ac:dyDescent="0.25">
      <c r="A111" s="40" t="s">
        <v>44</v>
      </c>
      <c r="B111" s="41"/>
      <c r="C111" s="42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</row>
    <row r="112" spans="1:208" s="10" customFormat="1" ht="31.5" x14ac:dyDescent="0.25">
      <c r="A112" s="34" t="s">
        <v>53</v>
      </c>
      <c r="B112" s="6" t="s">
        <v>71</v>
      </c>
      <c r="C112" s="7">
        <v>112091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</row>
    <row r="113" spans="1:208" s="10" customFormat="1" x14ac:dyDescent="0.25">
      <c r="A113" s="14"/>
      <c r="B113" s="11" t="s">
        <v>15</v>
      </c>
      <c r="C113" s="8">
        <f>SUM(C112)</f>
        <v>112091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</row>
    <row r="114" spans="1:208" s="10" customFormat="1" x14ac:dyDescent="0.25">
      <c r="A114" s="64" t="s">
        <v>46</v>
      </c>
      <c r="B114" s="65"/>
      <c r="C114" s="6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</row>
    <row r="115" spans="1:208" s="10" customFormat="1" ht="47.25" x14ac:dyDescent="0.25">
      <c r="A115" s="34" t="s">
        <v>53</v>
      </c>
      <c r="B115" s="6" t="s">
        <v>188</v>
      </c>
      <c r="C115" s="7">
        <v>915000</v>
      </c>
    </row>
    <row r="116" spans="1:208" s="10" customFormat="1" x14ac:dyDescent="0.25">
      <c r="A116" s="14"/>
      <c r="B116" s="11" t="s">
        <v>15</v>
      </c>
      <c r="C116" s="8">
        <f>SUM(C115)</f>
        <v>915000</v>
      </c>
    </row>
    <row r="117" spans="1:208" s="10" customFormat="1" ht="42.75" customHeight="1" x14ac:dyDescent="0.25">
      <c r="A117" s="40" t="s">
        <v>45</v>
      </c>
      <c r="B117" s="41"/>
      <c r="C117" s="42"/>
    </row>
    <row r="118" spans="1:208" s="10" customFormat="1" ht="31.5" x14ac:dyDescent="0.25">
      <c r="A118" s="34" t="s">
        <v>53</v>
      </c>
      <c r="B118" s="6" t="s">
        <v>189</v>
      </c>
      <c r="C118" s="35">
        <v>2600000</v>
      </c>
    </row>
    <row r="119" spans="1:208" s="10" customFormat="1" ht="31.5" x14ac:dyDescent="0.25">
      <c r="A119" s="34" t="s">
        <v>56</v>
      </c>
      <c r="B119" s="6" t="s">
        <v>151</v>
      </c>
      <c r="C119" s="35">
        <v>3010000</v>
      </c>
    </row>
    <row r="120" spans="1:208" s="10" customFormat="1" ht="31.5" x14ac:dyDescent="0.25">
      <c r="A120" s="34" t="s">
        <v>58</v>
      </c>
      <c r="B120" s="6" t="s">
        <v>152</v>
      </c>
      <c r="C120" s="35">
        <v>1405000</v>
      </c>
    </row>
    <row r="121" spans="1:208" s="10" customFormat="1" ht="47.25" x14ac:dyDescent="0.25">
      <c r="A121" s="34" t="s">
        <v>54</v>
      </c>
      <c r="B121" s="6" t="s">
        <v>190</v>
      </c>
      <c r="C121" s="35">
        <v>693113</v>
      </c>
    </row>
    <row r="122" spans="1:208" s="10" customFormat="1" x14ac:dyDescent="0.25">
      <c r="A122" s="14"/>
      <c r="B122" s="11" t="s">
        <v>15</v>
      </c>
      <c r="C122" s="8">
        <f>SUM(C118:C121)</f>
        <v>7708113</v>
      </c>
    </row>
    <row r="123" spans="1:208" s="10" customFormat="1" ht="38.25" customHeight="1" x14ac:dyDescent="0.25">
      <c r="A123" s="40" t="s">
        <v>113</v>
      </c>
      <c r="B123" s="41"/>
      <c r="C123" s="42"/>
    </row>
    <row r="124" spans="1:208" s="10" customFormat="1" ht="47.25" x14ac:dyDescent="0.25">
      <c r="A124" s="34" t="s">
        <v>53</v>
      </c>
      <c r="B124" s="6" t="s">
        <v>191</v>
      </c>
      <c r="C124" s="7">
        <v>3000000</v>
      </c>
    </row>
    <row r="125" spans="1:208" s="10" customFormat="1" x14ac:dyDescent="0.25">
      <c r="A125" s="14"/>
      <c r="B125" s="11" t="s">
        <v>15</v>
      </c>
      <c r="C125" s="8">
        <f>SUM(C124)</f>
        <v>3000000</v>
      </c>
    </row>
    <row r="126" spans="1:208" s="10" customFormat="1" x14ac:dyDescent="0.25">
      <c r="A126" s="40" t="s">
        <v>101</v>
      </c>
      <c r="B126" s="41"/>
      <c r="C126" s="42"/>
    </row>
    <row r="127" spans="1:208" s="10" customFormat="1" ht="31.5" x14ac:dyDescent="0.25">
      <c r="A127" s="34" t="s">
        <v>53</v>
      </c>
      <c r="B127" s="6" t="s">
        <v>192</v>
      </c>
      <c r="C127" s="7">
        <v>1788500</v>
      </c>
    </row>
    <row r="128" spans="1:208" s="10" customFormat="1" x14ac:dyDescent="0.25">
      <c r="A128" s="14"/>
      <c r="B128" s="11" t="s">
        <v>15</v>
      </c>
      <c r="C128" s="8">
        <f>SUM(C127)</f>
        <v>1788500</v>
      </c>
    </row>
    <row r="129" spans="1:4" s="10" customFormat="1" x14ac:dyDescent="0.25">
      <c r="A129" s="34"/>
      <c r="B129" s="11" t="s">
        <v>2</v>
      </c>
      <c r="C129" s="8">
        <f>C125+C122+C116+C113+C110+C128</f>
        <v>19523704</v>
      </c>
    </row>
    <row r="130" spans="1:4" s="10" customFormat="1" ht="21" customHeight="1" x14ac:dyDescent="0.25">
      <c r="A130" s="50" t="s">
        <v>30</v>
      </c>
      <c r="B130" s="51"/>
      <c r="C130" s="52"/>
    </row>
    <row r="131" spans="1:4" s="10" customFormat="1" ht="21.75" customHeight="1" x14ac:dyDescent="0.25">
      <c r="A131" s="40" t="s">
        <v>17</v>
      </c>
      <c r="B131" s="41"/>
      <c r="C131" s="42"/>
    </row>
    <row r="132" spans="1:4" s="10" customFormat="1" ht="31.5" x14ac:dyDescent="0.25">
      <c r="A132" s="34" t="s">
        <v>53</v>
      </c>
      <c r="B132" s="12" t="s">
        <v>108</v>
      </c>
      <c r="C132" s="35">
        <f>300000+125497</f>
        <v>425497</v>
      </c>
    </row>
    <row r="133" spans="1:4" s="10" customFormat="1" x14ac:dyDescent="0.25">
      <c r="A133" s="34"/>
      <c r="B133" s="11" t="s">
        <v>15</v>
      </c>
      <c r="C133" s="15">
        <f>SUM(C132)</f>
        <v>425497</v>
      </c>
    </row>
    <row r="134" spans="1:4" s="10" customFormat="1" x14ac:dyDescent="0.25">
      <c r="A134" s="40" t="s">
        <v>22</v>
      </c>
      <c r="B134" s="41"/>
      <c r="C134" s="42"/>
    </row>
    <row r="135" spans="1:4" s="10" customFormat="1" ht="31.5" x14ac:dyDescent="0.25">
      <c r="A135" s="34" t="s">
        <v>53</v>
      </c>
      <c r="B135" s="12" t="s">
        <v>123</v>
      </c>
      <c r="C135" s="35">
        <v>1500000</v>
      </c>
    </row>
    <row r="136" spans="1:4" s="10" customFormat="1" x14ac:dyDescent="0.25">
      <c r="A136" s="34"/>
      <c r="B136" s="11" t="s">
        <v>15</v>
      </c>
      <c r="C136" s="15">
        <f>SUM(C135)</f>
        <v>1500000</v>
      </c>
      <c r="D136" s="16"/>
    </row>
    <row r="137" spans="1:4" s="10" customFormat="1" x14ac:dyDescent="0.25">
      <c r="A137" s="34"/>
      <c r="B137" s="11" t="s">
        <v>86</v>
      </c>
      <c r="C137" s="8">
        <f>C133+C136</f>
        <v>1925497</v>
      </c>
      <c r="D137" s="16"/>
    </row>
    <row r="138" spans="1:4" s="10" customFormat="1" ht="21.75" customHeight="1" x14ac:dyDescent="0.25">
      <c r="A138" s="50" t="s">
        <v>88</v>
      </c>
      <c r="B138" s="51"/>
      <c r="C138" s="52"/>
      <c r="D138" s="16"/>
    </row>
    <row r="139" spans="1:4" s="10" customFormat="1" ht="30" customHeight="1" x14ac:dyDescent="0.25">
      <c r="A139" s="40" t="s">
        <v>24</v>
      </c>
      <c r="B139" s="41"/>
      <c r="C139" s="42"/>
      <c r="D139" s="16"/>
    </row>
    <row r="140" spans="1:4" s="10" customFormat="1" ht="47.25" x14ac:dyDescent="0.25">
      <c r="A140" s="34" t="s">
        <v>53</v>
      </c>
      <c r="B140" s="6" t="s">
        <v>193</v>
      </c>
      <c r="C140" s="7">
        <v>136661</v>
      </c>
      <c r="D140" s="16"/>
    </row>
    <row r="141" spans="1:4" s="10" customFormat="1" x14ac:dyDescent="0.25">
      <c r="A141" s="34"/>
      <c r="B141" s="11" t="s">
        <v>15</v>
      </c>
      <c r="C141" s="8">
        <f>SUM(C140)</f>
        <v>136661</v>
      </c>
      <c r="D141" s="16"/>
    </row>
    <row r="142" spans="1:4" s="10" customFormat="1" x14ac:dyDescent="0.25">
      <c r="A142" s="34"/>
      <c r="B142" s="11" t="s">
        <v>87</v>
      </c>
      <c r="C142" s="8">
        <f>SUM(C141)</f>
        <v>136661</v>
      </c>
      <c r="D142" s="16"/>
    </row>
    <row r="143" spans="1:4" s="10" customFormat="1" x14ac:dyDescent="0.25">
      <c r="A143" s="34"/>
      <c r="B143" s="11" t="s">
        <v>5</v>
      </c>
      <c r="C143" s="8">
        <f>C142+C137+C129+C106+C36</f>
        <v>78227474</v>
      </c>
      <c r="D143" s="16"/>
    </row>
    <row r="144" spans="1:4" s="10" customFormat="1" x14ac:dyDescent="0.25">
      <c r="A144" s="68"/>
      <c r="B144" s="69"/>
      <c r="C144" s="70"/>
    </row>
    <row r="145" spans="1:3" s="10" customFormat="1" x14ac:dyDescent="0.25">
      <c r="A145" s="47" t="s">
        <v>31</v>
      </c>
      <c r="B145" s="48"/>
      <c r="C145" s="49"/>
    </row>
    <row r="146" spans="1:3" s="10" customFormat="1" x14ac:dyDescent="0.25">
      <c r="A146" s="50" t="s">
        <v>89</v>
      </c>
      <c r="B146" s="51"/>
      <c r="C146" s="52"/>
    </row>
    <row r="147" spans="1:3" s="10" customFormat="1" x14ac:dyDescent="0.25">
      <c r="A147" s="40" t="s">
        <v>20</v>
      </c>
      <c r="B147" s="41"/>
      <c r="C147" s="42"/>
    </row>
    <row r="148" spans="1:3" s="10" customFormat="1" ht="47.25" x14ac:dyDescent="0.25">
      <c r="A148" s="34" t="s">
        <v>53</v>
      </c>
      <c r="B148" s="12" t="s">
        <v>41</v>
      </c>
      <c r="C148" s="7">
        <v>1951663</v>
      </c>
    </row>
    <row r="149" spans="1:3" s="10" customFormat="1" ht="47.25" x14ac:dyDescent="0.25">
      <c r="A149" s="34" t="s">
        <v>56</v>
      </c>
      <c r="B149" s="6" t="s">
        <v>62</v>
      </c>
      <c r="C149" s="7">
        <f>2040000-1937262</f>
        <v>102738</v>
      </c>
    </row>
    <row r="150" spans="1:3" s="10" customFormat="1" ht="47.25" x14ac:dyDescent="0.25">
      <c r="A150" s="34" t="s">
        <v>58</v>
      </c>
      <c r="B150" s="6" t="s">
        <v>49</v>
      </c>
      <c r="C150" s="7">
        <f>4000000-3857930</f>
        <v>142070</v>
      </c>
    </row>
    <row r="151" spans="1:3" s="10" customFormat="1" ht="63" x14ac:dyDescent="0.25">
      <c r="A151" s="34" t="s">
        <v>54</v>
      </c>
      <c r="B151" s="6" t="s">
        <v>153</v>
      </c>
      <c r="C151" s="7">
        <f>1650000-1633651</f>
        <v>16349</v>
      </c>
    </row>
    <row r="152" spans="1:3" s="10" customFormat="1" ht="47.25" x14ac:dyDescent="0.25">
      <c r="A152" s="34" t="s">
        <v>57</v>
      </c>
      <c r="B152" s="6" t="s">
        <v>154</v>
      </c>
      <c r="C152" s="7">
        <f>2000999-1879127</f>
        <v>121872</v>
      </c>
    </row>
    <row r="153" spans="1:3" s="10" customFormat="1" x14ac:dyDescent="0.25">
      <c r="A153" s="34"/>
      <c r="B153" s="11" t="s">
        <v>15</v>
      </c>
      <c r="C153" s="8">
        <f>SUM(C148:C152)</f>
        <v>2334692</v>
      </c>
    </row>
    <row r="154" spans="1:3" s="10" customFormat="1" ht="27.75" customHeight="1" x14ac:dyDescent="0.25">
      <c r="A154" s="40" t="s">
        <v>6</v>
      </c>
      <c r="B154" s="41"/>
      <c r="C154" s="42"/>
    </row>
    <row r="155" spans="1:3" s="10" customFormat="1" ht="47.25" x14ac:dyDescent="0.25">
      <c r="A155" s="34" t="s">
        <v>53</v>
      </c>
      <c r="B155" s="6" t="s">
        <v>156</v>
      </c>
      <c r="C155" s="7">
        <f>308473-35173</f>
        <v>273300</v>
      </c>
    </row>
    <row r="156" spans="1:3" s="10" customFormat="1" ht="47.25" x14ac:dyDescent="0.25">
      <c r="A156" s="34" t="s">
        <v>56</v>
      </c>
      <c r="B156" s="6" t="s">
        <v>155</v>
      </c>
      <c r="C156" s="7">
        <f>2956422-51816</f>
        <v>2904606</v>
      </c>
    </row>
    <row r="157" spans="1:3" s="10" customFormat="1" x14ac:dyDescent="0.25">
      <c r="A157" s="34"/>
      <c r="B157" s="11" t="s">
        <v>15</v>
      </c>
      <c r="C157" s="8">
        <f>SUM(C155:C156)</f>
        <v>3177906</v>
      </c>
    </row>
    <row r="158" spans="1:3" s="10" customFormat="1" x14ac:dyDescent="0.25">
      <c r="A158" s="40" t="s">
        <v>33</v>
      </c>
      <c r="B158" s="41"/>
      <c r="C158" s="42"/>
    </row>
    <row r="159" spans="1:3" s="10" customFormat="1" ht="47.25" x14ac:dyDescent="0.25">
      <c r="A159" s="34" t="s">
        <v>53</v>
      </c>
      <c r="B159" s="6" t="s">
        <v>157</v>
      </c>
      <c r="C159" s="7">
        <f>2116018+598803</f>
        <v>2714821</v>
      </c>
    </row>
    <row r="160" spans="1:3" s="10" customFormat="1" ht="47.25" x14ac:dyDescent="0.25">
      <c r="A160" s="34" t="s">
        <v>56</v>
      </c>
      <c r="B160" s="6" t="s">
        <v>158</v>
      </c>
      <c r="C160" s="7">
        <v>471015</v>
      </c>
    </row>
    <row r="161" spans="1:3" s="10" customFormat="1" ht="47.25" x14ac:dyDescent="0.25">
      <c r="A161" s="34" t="s">
        <v>58</v>
      </c>
      <c r="B161" s="6" t="s">
        <v>159</v>
      </c>
      <c r="C161" s="7">
        <v>707576</v>
      </c>
    </row>
    <row r="162" spans="1:3" s="10" customFormat="1" ht="63" x14ac:dyDescent="0.25">
      <c r="A162" s="34" t="s">
        <v>54</v>
      </c>
      <c r="B162" s="6" t="s">
        <v>160</v>
      </c>
      <c r="C162" s="7">
        <v>450000</v>
      </c>
    </row>
    <row r="163" spans="1:3" s="10" customFormat="1" ht="47.25" x14ac:dyDescent="0.25">
      <c r="A163" s="34" t="s">
        <v>57</v>
      </c>
      <c r="B163" s="6" t="s">
        <v>194</v>
      </c>
      <c r="C163" s="7">
        <v>779755</v>
      </c>
    </row>
    <row r="164" spans="1:3" s="10" customFormat="1" x14ac:dyDescent="0.25">
      <c r="A164" s="34"/>
      <c r="B164" s="11" t="s">
        <v>15</v>
      </c>
      <c r="C164" s="8">
        <f>SUM(C159:C163)</f>
        <v>5123167</v>
      </c>
    </row>
    <row r="165" spans="1:3" s="10" customFormat="1" x14ac:dyDescent="0.25">
      <c r="A165" s="40" t="s">
        <v>7</v>
      </c>
      <c r="B165" s="41"/>
      <c r="C165" s="42"/>
    </row>
    <row r="166" spans="1:3" s="10" customFormat="1" ht="31.5" x14ac:dyDescent="0.25">
      <c r="A166" s="34" t="s">
        <v>53</v>
      </c>
      <c r="B166" s="6" t="s">
        <v>195</v>
      </c>
      <c r="C166" s="7">
        <f>2000000-4336</f>
        <v>1995664</v>
      </c>
    </row>
    <row r="167" spans="1:3" s="10" customFormat="1" ht="47.25" x14ac:dyDescent="0.25">
      <c r="A167" s="34" t="s">
        <v>56</v>
      </c>
      <c r="B167" s="6" t="s">
        <v>196</v>
      </c>
      <c r="C167" s="7">
        <f>3000000+3807159</f>
        <v>6807159</v>
      </c>
    </row>
    <row r="168" spans="1:3" s="10" customFormat="1" ht="47.25" x14ac:dyDescent="0.25">
      <c r="A168" s="34" t="s">
        <v>58</v>
      </c>
      <c r="B168" s="6" t="s">
        <v>197</v>
      </c>
      <c r="C168" s="7">
        <f>3500000+1004255</f>
        <v>4504255</v>
      </c>
    </row>
    <row r="169" spans="1:3" s="10" customFormat="1" ht="31.5" x14ac:dyDescent="0.25">
      <c r="A169" s="34" t="s">
        <v>54</v>
      </c>
      <c r="B169" s="6" t="s">
        <v>198</v>
      </c>
      <c r="C169" s="7">
        <f>3000000+639004</f>
        <v>3639004</v>
      </c>
    </row>
    <row r="170" spans="1:3" s="10" customFormat="1" x14ac:dyDescent="0.25">
      <c r="A170" s="34"/>
      <c r="B170" s="11" t="s">
        <v>15</v>
      </c>
      <c r="C170" s="8">
        <f>SUM(C166:C169)</f>
        <v>16946082</v>
      </c>
    </row>
    <row r="171" spans="1:3" s="10" customFormat="1" x14ac:dyDescent="0.25">
      <c r="A171" s="40" t="s">
        <v>37</v>
      </c>
      <c r="B171" s="41"/>
      <c r="C171" s="42"/>
    </row>
    <row r="172" spans="1:3" s="10" customFormat="1" ht="31.5" x14ac:dyDescent="0.25">
      <c r="A172" s="34">
        <v>1</v>
      </c>
      <c r="B172" s="6" t="s">
        <v>161</v>
      </c>
      <c r="C172" s="35">
        <v>3000000</v>
      </c>
    </row>
    <row r="173" spans="1:3" s="10" customFormat="1" x14ac:dyDescent="0.25">
      <c r="A173" s="34"/>
      <c r="B173" s="11" t="s">
        <v>15</v>
      </c>
      <c r="C173" s="8">
        <f>SUM(C172)</f>
        <v>3000000</v>
      </c>
    </row>
    <row r="174" spans="1:3" s="10" customFormat="1" x14ac:dyDescent="0.25">
      <c r="A174" s="40" t="s">
        <v>16</v>
      </c>
      <c r="B174" s="41"/>
      <c r="C174" s="42"/>
    </row>
    <row r="175" spans="1:3" s="10" customFormat="1" ht="31.5" x14ac:dyDescent="0.25">
      <c r="A175" s="34" t="s">
        <v>53</v>
      </c>
      <c r="B175" s="6" t="s">
        <v>73</v>
      </c>
      <c r="C175" s="7">
        <f>10000000-5900000</f>
        <v>4100000</v>
      </c>
    </row>
    <row r="176" spans="1:3" s="10" customFormat="1" ht="31.5" x14ac:dyDescent="0.25">
      <c r="A176" s="34" t="s">
        <v>56</v>
      </c>
      <c r="B176" s="6" t="s">
        <v>199</v>
      </c>
      <c r="C176" s="7">
        <f>1230833-31256</f>
        <v>1199577</v>
      </c>
    </row>
    <row r="177" spans="1:3" s="10" customFormat="1" ht="39" customHeight="1" x14ac:dyDescent="0.25">
      <c r="A177" s="34" t="s">
        <v>58</v>
      </c>
      <c r="B177" s="6" t="s">
        <v>200</v>
      </c>
      <c r="C177" s="7">
        <f>1490000+1642000</f>
        <v>3132000</v>
      </c>
    </row>
    <row r="178" spans="1:3" s="10" customFormat="1" ht="31.5" x14ac:dyDescent="0.25">
      <c r="A178" s="34" t="s">
        <v>54</v>
      </c>
      <c r="B178" s="6" t="s">
        <v>162</v>
      </c>
      <c r="C178" s="7">
        <f>462662+1700000</f>
        <v>2162662</v>
      </c>
    </row>
    <row r="179" spans="1:3" s="10" customFormat="1" ht="31.5" x14ac:dyDescent="0.25">
      <c r="A179" s="34" t="s">
        <v>57</v>
      </c>
      <c r="B179" s="6" t="s">
        <v>223</v>
      </c>
      <c r="C179" s="7">
        <v>3534883</v>
      </c>
    </row>
    <row r="180" spans="1:3" s="10" customFormat="1" ht="31.5" x14ac:dyDescent="0.25">
      <c r="A180" s="34" t="s">
        <v>59</v>
      </c>
      <c r="B180" s="6" t="s">
        <v>224</v>
      </c>
      <c r="C180" s="7">
        <f>3442139+300000</f>
        <v>3742139</v>
      </c>
    </row>
    <row r="181" spans="1:3" s="10" customFormat="1" x14ac:dyDescent="0.25">
      <c r="A181" s="34"/>
      <c r="B181" s="11" t="s">
        <v>15</v>
      </c>
      <c r="C181" s="8">
        <f>SUM(C175:C180)</f>
        <v>17871261</v>
      </c>
    </row>
    <row r="182" spans="1:3" s="10" customFormat="1" ht="22.5" customHeight="1" x14ac:dyDescent="0.25">
      <c r="A182" s="40" t="s">
        <v>8</v>
      </c>
      <c r="B182" s="41"/>
      <c r="C182" s="42"/>
    </row>
    <row r="183" spans="1:3" s="10" customFormat="1" x14ac:dyDescent="0.25">
      <c r="A183" s="34" t="s">
        <v>53</v>
      </c>
      <c r="B183" s="12" t="s">
        <v>39</v>
      </c>
      <c r="C183" s="7">
        <f>847181-1181</f>
        <v>846000</v>
      </c>
    </row>
    <row r="184" spans="1:3" s="10" customFormat="1" ht="31.5" x14ac:dyDescent="0.25">
      <c r="A184" s="34" t="s">
        <v>56</v>
      </c>
      <c r="B184" s="12" t="s">
        <v>163</v>
      </c>
      <c r="C184" s="7">
        <f>1100000+200000</f>
        <v>1300000</v>
      </c>
    </row>
    <row r="185" spans="1:3" s="10" customFormat="1" x14ac:dyDescent="0.25">
      <c r="A185" s="34" t="s">
        <v>58</v>
      </c>
      <c r="B185" s="12" t="s">
        <v>63</v>
      </c>
      <c r="C185" s="7">
        <f>1312268-20012</f>
        <v>1292256</v>
      </c>
    </row>
    <row r="186" spans="1:3" s="10" customFormat="1" ht="31.5" x14ac:dyDescent="0.25">
      <c r="A186" s="34" t="s">
        <v>54</v>
      </c>
      <c r="B186" s="12" t="s">
        <v>164</v>
      </c>
      <c r="C186" s="7">
        <v>1978070</v>
      </c>
    </row>
    <row r="187" spans="1:3" s="10" customFormat="1" ht="47.25" x14ac:dyDescent="0.25">
      <c r="A187" s="34" t="s">
        <v>57</v>
      </c>
      <c r="B187" s="12" t="s">
        <v>201</v>
      </c>
      <c r="C187" s="7">
        <f>741472+300000+275758</f>
        <v>1317230</v>
      </c>
    </row>
    <row r="188" spans="1:3" s="10" customFormat="1" ht="47.25" x14ac:dyDescent="0.25">
      <c r="A188" s="34" t="s">
        <v>59</v>
      </c>
      <c r="B188" s="12" t="s">
        <v>202</v>
      </c>
      <c r="C188" s="7">
        <v>865220</v>
      </c>
    </row>
    <row r="189" spans="1:3" s="10" customFormat="1" x14ac:dyDescent="0.25">
      <c r="A189" s="34"/>
      <c r="B189" s="11" t="s">
        <v>15</v>
      </c>
      <c r="C189" s="8">
        <f>SUM(C183:C188)</f>
        <v>7598776</v>
      </c>
    </row>
    <row r="190" spans="1:3" s="10" customFormat="1" ht="21.75" customHeight="1" x14ac:dyDescent="0.25">
      <c r="A190" s="40" t="s">
        <v>19</v>
      </c>
      <c r="B190" s="41"/>
      <c r="C190" s="42"/>
    </row>
    <row r="191" spans="1:3" s="10" customFormat="1" ht="31.5" x14ac:dyDescent="0.25">
      <c r="A191" s="34" t="s">
        <v>53</v>
      </c>
      <c r="B191" s="6" t="s">
        <v>165</v>
      </c>
      <c r="C191" s="7">
        <f>6312373</f>
        <v>6312373</v>
      </c>
    </row>
    <row r="192" spans="1:3" s="10" customFormat="1" ht="47.25" x14ac:dyDescent="0.25">
      <c r="A192" s="34" t="s">
        <v>56</v>
      </c>
      <c r="B192" s="6" t="s">
        <v>222</v>
      </c>
      <c r="C192" s="35">
        <v>1300000</v>
      </c>
    </row>
    <row r="193" spans="1:3" s="10" customFormat="1" ht="31.5" x14ac:dyDescent="0.25">
      <c r="A193" s="34" t="s">
        <v>58</v>
      </c>
      <c r="B193" s="6" t="s">
        <v>166</v>
      </c>
      <c r="C193" s="35">
        <v>400000</v>
      </c>
    </row>
    <row r="194" spans="1:3" s="10" customFormat="1" x14ac:dyDescent="0.25">
      <c r="A194" s="34"/>
      <c r="B194" s="11" t="s">
        <v>15</v>
      </c>
      <c r="C194" s="8">
        <f>SUM(C191:C193)</f>
        <v>8012373</v>
      </c>
    </row>
    <row r="195" spans="1:3" s="10" customFormat="1" x14ac:dyDescent="0.25">
      <c r="A195" s="40" t="s">
        <v>4</v>
      </c>
      <c r="B195" s="41"/>
      <c r="C195" s="42"/>
    </row>
    <row r="196" spans="1:3" s="10" customFormat="1" ht="31.5" x14ac:dyDescent="0.25">
      <c r="A196" s="34" t="s">
        <v>53</v>
      </c>
      <c r="B196" s="6" t="s">
        <v>109</v>
      </c>
      <c r="C196" s="7">
        <v>1000000</v>
      </c>
    </row>
    <row r="197" spans="1:3" s="10" customFormat="1" ht="47.25" x14ac:dyDescent="0.25">
      <c r="A197" s="34" t="s">
        <v>56</v>
      </c>
      <c r="B197" s="6" t="s">
        <v>74</v>
      </c>
      <c r="C197" s="7">
        <f>1000000+355335</f>
        <v>1355335</v>
      </c>
    </row>
    <row r="198" spans="1:3" s="10" customFormat="1" x14ac:dyDescent="0.25">
      <c r="A198" s="34" t="s">
        <v>58</v>
      </c>
      <c r="B198" s="6" t="s">
        <v>75</v>
      </c>
      <c r="C198" s="7">
        <f>1900000-17442</f>
        <v>1882558</v>
      </c>
    </row>
    <row r="199" spans="1:3" s="10" customFormat="1" x14ac:dyDescent="0.25">
      <c r="A199" s="34"/>
      <c r="B199" s="11" t="s">
        <v>15</v>
      </c>
      <c r="C199" s="8">
        <f>SUM(C196:C198)</f>
        <v>4237893</v>
      </c>
    </row>
    <row r="200" spans="1:3" s="10" customFormat="1" x14ac:dyDescent="0.25">
      <c r="A200" s="40" t="s">
        <v>9</v>
      </c>
      <c r="B200" s="41"/>
      <c r="C200" s="42"/>
    </row>
    <row r="201" spans="1:3" s="10" customFormat="1" ht="31.5" x14ac:dyDescent="0.25">
      <c r="A201" s="34" t="s">
        <v>53</v>
      </c>
      <c r="B201" s="6" t="s">
        <v>203</v>
      </c>
      <c r="C201" s="7">
        <f>475102+486734</f>
        <v>961836</v>
      </c>
    </row>
    <row r="202" spans="1:3" s="10" customFormat="1" ht="63" x14ac:dyDescent="0.25">
      <c r="A202" s="34" t="s">
        <v>56</v>
      </c>
      <c r="B202" s="6" t="s">
        <v>204</v>
      </c>
      <c r="C202" s="7">
        <v>312225</v>
      </c>
    </row>
    <row r="203" spans="1:3" s="10" customFormat="1" ht="47.25" x14ac:dyDescent="0.25">
      <c r="A203" s="34" t="s">
        <v>58</v>
      </c>
      <c r="B203" s="6" t="s">
        <v>219</v>
      </c>
      <c r="C203" s="7">
        <v>713582</v>
      </c>
    </row>
    <row r="204" spans="1:3" s="10" customFormat="1" ht="63" x14ac:dyDescent="0.25">
      <c r="A204" s="34" t="s">
        <v>54</v>
      </c>
      <c r="B204" s="6" t="s">
        <v>205</v>
      </c>
      <c r="C204" s="7">
        <v>243000</v>
      </c>
    </row>
    <row r="205" spans="1:3" s="10" customFormat="1" x14ac:dyDescent="0.25">
      <c r="A205" s="34"/>
      <c r="B205" s="11" t="s">
        <v>15</v>
      </c>
      <c r="C205" s="8">
        <f>SUM(C201:C204)</f>
        <v>2230643</v>
      </c>
    </row>
    <row r="206" spans="1:3" s="10" customFormat="1" x14ac:dyDescent="0.25">
      <c r="A206" s="40" t="s">
        <v>10</v>
      </c>
      <c r="B206" s="41"/>
      <c r="C206" s="42"/>
    </row>
    <row r="207" spans="1:3" s="10" customFormat="1" ht="31.5" x14ac:dyDescent="0.25">
      <c r="A207" s="34" t="s">
        <v>53</v>
      </c>
      <c r="B207" s="6" t="s">
        <v>206</v>
      </c>
      <c r="C207" s="7">
        <v>931535</v>
      </c>
    </row>
    <row r="208" spans="1:3" s="10" customFormat="1" ht="31.5" x14ac:dyDescent="0.25">
      <c r="A208" s="34" t="s">
        <v>56</v>
      </c>
      <c r="B208" s="6" t="s">
        <v>167</v>
      </c>
      <c r="C208" s="7">
        <v>2344096</v>
      </c>
    </row>
    <row r="209" spans="1:3" s="10" customFormat="1" ht="47.25" x14ac:dyDescent="0.25">
      <c r="A209" s="34" t="s">
        <v>58</v>
      </c>
      <c r="B209" s="12" t="s">
        <v>207</v>
      </c>
      <c r="C209" s="7">
        <f>314584+26531</f>
        <v>341115</v>
      </c>
    </row>
    <row r="210" spans="1:3" s="10" customFormat="1" ht="31.5" x14ac:dyDescent="0.25">
      <c r="A210" s="34" t="s">
        <v>54</v>
      </c>
      <c r="B210" s="6" t="s">
        <v>208</v>
      </c>
      <c r="C210" s="7">
        <f>161546+8455</f>
        <v>170001</v>
      </c>
    </row>
    <row r="211" spans="1:3" s="10" customFormat="1" ht="47.25" x14ac:dyDescent="0.25">
      <c r="A211" s="34" t="s">
        <v>57</v>
      </c>
      <c r="B211" s="12" t="s">
        <v>209</v>
      </c>
      <c r="C211" s="7">
        <v>200606</v>
      </c>
    </row>
    <row r="212" spans="1:3" s="10" customFormat="1" ht="47.25" x14ac:dyDescent="0.25">
      <c r="A212" s="34" t="s">
        <v>59</v>
      </c>
      <c r="B212" s="6" t="s">
        <v>210</v>
      </c>
      <c r="C212" s="7">
        <v>60061</v>
      </c>
    </row>
    <row r="213" spans="1:3" s="10" customFormat="1" x14ac:dyDescent="0.25">
      <c r="A213" s="34"/>
      <c r="B213" s="11" t="s">
        <v>15</v>
      </c>
      <c r="C213" s="8">
        <f>SUM(C207:C212)</f>
        <v>4047414</v>
      </c>
    </row>
    <row r="214" spans="1:3" s="10" customFormat="1" x14ac:dyDescent="0.25">
      <c r="A214" s="40" t="s">
        <v>32</v>
      </c>
      <c r="B214" s="41"/>
      <c r="C214" s="42"/>
    </row>
    <row r="215" spans="1:3" s="10" customFormat="1" ht="47.25" x14ac:dyDescent="0.25">
      <c r="A215" s="34" t="s">
        <v>53</v>
      </c>
      <c r="B215" s="6" t="s">
        <v>211</v>
      </c>
      <c r="C215" s="7">
        <f>8000000-1791053-200000+3243981-296613+2078495</f>
        <v>11034810</v>
      </c>
    </row>
    <row r="216" spans="1:3" s="10" customFormat="1" x14ac:dyDescent="0.25">
      <c r="A216" s="34"/>
      <c r="B216" s="11" t="s">
        <v>15</v>
      </c>
      <c r="C216" s="8">
        <f>SUM(C215)</f>
        <v>11034810</v>
      </c>
    </row>
    <row r="217" spans="1:3" s="10" customFormat="1" x14ac:dyDescent="0.25">
      <c r="A217" s="40" t="s">
        <v>3</v>
      </c>
      <c r="B217" s="41"/>
      <c r="C217" s="42"/>
    </row>
    <row r="218" spans="1:3" s="10" customFormat="1" x14ac:dyDescent="0.25">
      <c r="A218" s="34" t="s">
        <v>53</v>
      </c>
      <c r="B218" s="6" t="s">
        <v>76</v>
      </c>
      <c r="C218" s="7">
        <f>2802743+1907148</f>
        <v>4709891</v>
      </c>
    </row>
    <row r="219" spans="1:3" s="10" customFormat="1" x14ac:dyDescent="0.25">
      <c r="A219" s="34"/>
      <c r="B219" s="11" t="s">
        <v>15</v>
      </c>
      <c r="C219" s="8">
        <f>SUM(C218)</f>
        <v>4709891</v>
      </c>
    </row>
    <row r="220" spans="1:3" s="10" customFormat="1" x14ac:dyDescent="0.25">
      <c r="A220" s="34"/>
      <c r="B220" s="11" t="s">
        <v>90</v>
      </c>
      <c r="C220" s="8">
        <f>C219+C216+C213+C205+C199+C194+C189+C181+C173+C170+C164+C157+C153</f>
        <v>90324908</v>
      </c>
    </row>
    <row r="221" spans="1:3" s="10" customFormat="1" x14ac:dyDescent="0.25">
      <c r="A221" s="50" t="s">
        <v>91</v>
      </c>
      <c r="B221" s="51"/>
      <c r="C221" s="52"/>
    </row>
    <row r="222" spans="1:3" s="10" customFormat="1" x14ac:dyDescent="0.25">
      <c r="A222" s="40" t="s">
        <v>36</v>
      </c>
      <c r="B222" s="41"/>
      <c r="C222" s="42"/>
    </row>
    <row r="223" spans="1:3" s="10" customFormat="1" ht="31.5" x14ac:dyDescent="0.25">
      <c r="A223" s="34" t="s">
        <v>53</v>
      </c>
      <c r="B223" s="6" t="s">
        <v>77</v>
      </c>
      <c r="C223" s="7">
        <f>125500+141620</f>
        <v>267120</v>
      </c>
    </row>
    <row r="224" spans="1:3" s="10" customFormat="1" x14ac:dyDescent="0.25">
      <c r="A224" s="33"/>
      <c r="B224" s="11" t="s">
        <v>15</v>
      </c>
      <c r="C224" s="8">
        <f>SUM(C223:C223)</f>
        <v>267120</v>
      </c>
    </row>
    <row r="225" spans="1:3" s="10" customFormat="1" x14ac:dyDescent="0.25">
      <c r="A225" s="40" t="s">
        <v>3</v>
      </c>
      <c r="B225" s="41"/>
      <c r="C225" s="42"/>
    </row>
    <row r="226" spans="1:3" s="10" customFormat="1" ht="31.5" x14ac:dyDescent="0.25">
      <c r="A226" s="34" t="s">
        <v>53</v>
      </c>
      <c r="B226" s="6" t="s">
        <v>129</v>
      </c>
      <c r="C226" s="7">
        <v>2269604</v>
      </c>
    </row>
    <row r="227" spans="1:3" s="10" customFormat="1" ht="31.5" x14ac:dyDescent="0.25">
      <c r="A227" s="34" t="s">
        <v>56</v>
      </c>
      <c r="B227" s="6" t="s">
        <v>110</v>
      </c>
      <c r="C227" s="7">
        <v>2230000</v>
      </c>
    </row>
    <row r="228" spans="1:3" s="10" customFormat="1" x14ac:dyDescent="0.25">
      <c r="A228" s="14"/>
      <c r="B228" s="11" t="s">
        <v>15</v>
      </c>
      <c r="C228" s="8">
        <f>SUM(C226:C227)</f>
        <v>4499604</v>
      </c>
    </row>
    <row r="229" spans="1:3" s="10" customFormat="1" x14ac:dyDescent="0.25">
      <c r="A229" s="40" t="s">
        <v>25</v>
      </c>
      <c r="B229" s="41"/>
      <c r="C229" s="42"/>
    </row>
    <row r="230" spans="1:3" s="10" customFormat="1" ht="31.5" x14ac:dyDescent="0.25">
      <c r="A230" s="34" t="s">
        <v>53</v>
      </c>
      <c r="B230" s="13" t="s">
        <v>78</v>
      </c>
      <c r="C230" s="7">
        <f>410026-4495</f>
        <v>405531</v>
      </c>
    </row>
    <row r="231" spans="1:3" s="10" customFormat="1" ht="31.5" x14ac:dyDescent="0.25">
      <c r="A231" s="34" t="s">
        <v>56</v>
      </c>
      <c r="B231" s="6" t="s">
        <v>79</v>
      </c>
      <c r="C231" s="7">
        <f>1270085-6160</f>
        <v>1263925</v>
      </c>
    </row>
    <row r="232" spans="1:3" s="10" customFormat="1" ht="47.25" x14ac:dyDescent="0.25">
      <c r="A232" s="34" t="s">
        <v>58</v>
      </c>
      <c r="B232" s="13" t="s">
        <v>212</v>
      </c>
      <c r="C232" s="7">
        <v>368852</v>
      </c>
    </row>
    <row r="233" spans="1:3" s="10" customFormat="1" x14ac:dyDescent="0.25">
      <c r="A233" s="34"/>
      <c r="B233" s="11" t="s">
        <v>15</v>
      </c>
      <c r="C233" s="8">
        <f>SUM(C230:C232)</f>
        <v>2038308</v>
      </c>
    </row>
    <row r="234" spans="1:3" s="10" customFormat="1" ht="25.5" customHeight="1" x14ac:dyDescent="0.25">
      <c r="A234" s="40" t="s">
        <v>44</v>
      </c>
      <c r="B234" s="41"/>
      <c r="C234" s="42"/>
    </row>
    <row r="235" spans="1:3" s="10" customFormat="1" ht="31.5" x14ac:dyDescent="0.25">
      <c r="A235" s="34" t="s">
        <v>53</v>
      </c>
      <c r="B235" s="6" t="s">
        <v>213</v>
      </c>
      <c r="C235" s="7">
        <v>929012</v>
      </c>
    </row>
    <row r="236" spans="1:3" s="10" customFormat="1" ht="31.5" x14ac:dyDescent="0.25">
      <c r="A236" s="34" t="s">
        <v>56</v>
      </c>
      <c r="B236" s="6" t="s">
        <v>111</v>
      </c>
      <c r="C236" s="7">
        <f>746000+966287</f>
        <v>1712287</v>
      </c>
    </row>
    <row r="237" spans="1:3" s="10" customFormat="1" x14ac:dyDescent="0.25">
      <c r="A237" s="34"/>
      <c r="B237" s="11" t="s">
        <v>15</v>
      </c>
      <c r="C237" s="8">
        <f>SUM(C235:C236)</f>
        <v>2641299</v>
      </c>
    </row>
    <row r="238" spans="1:3" s="10" customFormat="1" x14ac:dyDescent="0.25">
      <c r="A238" s="40" t="s">
        <v>23</v>
      </c>
      <c r="B238" s="41"/>
      <c r="C238" s="42"/>
    </row>
    <row r="239" spans="1:3" s="10" customFormat="1" ht="47.25" x14ac:dyDescent="0.25">
      <c r="A239" s="34" t="s">
        <v>53</v>
      </c>
      <c r="B239" s="6" t="s">
        <v>220</v>
      </c>
      <c r="C239" s="7">
        <f>1480506+147584</f>
        <v>1628090</v>
      </c>
    </row>
    <row r="240" spans="1:3" s="10" customFormat="1" x14ac:dyDescent="0.25">
      <c r="A240" s="14"/>
      <c r="B240" s="11" t="s">
        <v>15</v>
      </c>
      <c r="C240" s="8">
        <f>SUM(C239)</f>
        <v>1628090</v>
      </c>
    </row>
    <row r="241" spans="1:4" s="10" customFormat="1" x14ac:dyDescent="0.25">
      <c r="A241" s="40" t="s">
        <v>26</v>
      </c>
      <c r="B241" s="41"/>
      <c r="C241" s="42"/>
    </row>
    <row r="242" spans="1:4" s="10" customFormat="1" ht="31.5" x14ac:dyDescent="0.25">
      <c r="A242" s="34" t="s">
        <v>53</v>
      </c>
      <c r="B242" s="6" t="s">
        <v>168</v>
      </c>
      <c r="C242" s="7">
        <f>682482-385308</f>
        <v>297174</v>
      </c>
    </row>
    <row r="243" spans="1:4" s="10" customFormat="1" x14ac:dyDescent="0.25">
      <c r="A243" s="14"/>
      <c r="B243" s="11" t="s">
        <v>15</v>
      </c>
      <c r="C243" s="8">
        <f>SUM(C242:C242)</f>
        <v>297174</v>
      </c>
      <c r="D243" s="36"/>
    </row>
    <row r="244" spans="1:4" s="10" customFormat="1" ht="21" customHeight="1" x14ac:dyDescent="0.25">
      <c r="A244" s="40" t="s">
        <v>24</v>
      </c>
      <c r="B244" s="41"/>
      <c r="C244" s="42"/>
    </row>
    <row r="245" spans="1:4" s="10" customFormat="1" ht="31.5" x14ac:dyDescent="0.25">
      <c r="A245" s="34" t="s">
        <v>53</v>
      </c>
      <c r="B245" s="6" t="s">
        <v>169</v>
      </c>
      <c r="C245" s="7">
        <v>500000</v>
      </c>
    </row>
    <row r="246" spans="1:4" s="10" customFormat="1" x14ac:dyDescent="0.25">
      <c r="A246" s="14"/>
      <c r="B246" s="11" t="s">
        <v>15</v>
      </c>
      <c r="C246" s="8">
        <f>SUM(C245)</f>
        <v>500000</v>
      </c>
    </row>
    <row r="247" spans="1:4" s="10" customFormat="1" x14ac:dyDescent="0.25">
      <c r="A247" s="34"/>
      <c r="B247" s="11" t="s">
        <v>92</v>
      </c>
      <c r="C247" s="8">
        <f>C246+C243+C240+C237+C233+C228+C224</f>
        <v>11871595</v>
      </c>
    </row>
    <row r="248" spans="1:4" s="10" customFormat="1" x14ac:dyDescent="0.25">
      <c r="A248" s="50" t="s">
        <v>93</v>
      </c>
      <c r="B248" s="51"/>
      <c r="C248" s="52"/>
    </row>
    <row r="249" spans="1:4" s="10" customFormat="1" ht="30" customHeight="1" x14ac:dyDescent="0.25">
      <c r="A249" s="34"/>
      <c r="B249" s="41" t="s">
        <v>34</v>
      </c>
      <c r="C249" s="42"/>
    </row>
    <row r="250" spans="1:4" s="10" customFormat="1" ht="31.5" x14ac:dyDescent="0.25">
      <c r="A250" s="34" t="s">
        <v>53</v>
      </c>
      <c r="B250" s="6" t="s">
        <v>35</v>
      </c>
      <c r="C250" s="7">
        <v>2000000</v>
      </c>
    </row>
    <row r="251" spans="1:4" s="10" customFormat="1" x14ac:dyDescent="0.25">
      <c r="A251" s="34"/>
      <c r="B251" s="11" t="s">
        <v>15</v>
      </c>
      <c r="C251" s="8">
        <f>SUM(C250)</f>
        <v>2000000</v>
      </c>
    </row>
    <row r="252" spans="1:4" s="10" customFormat="1" x14ac:dyDescent="0.25">
      <c r="A252" s="34"/>
      <c r="B252" s="11" t="s">
        <v>94</v>
      </c>
      <c r="C252" s="8">
        <f>SUM(C251)</f>
        <v>2000000</v>
      </c>
    </row>
    <row r="253" spans="1:4" s="10" customFormat="1" x14ac:dyDescent="0.25">
      <c r="A253" s="50" t="s">
        <v>88</v>
      </c>
      <c r="B253" s="51"/>
      <c r="C253" s="52"/>
    </row>
    <row r="254" spans="1:4" s="10" customFormat="1" x14ac:dyDescent="0.25">
      <c r="A254" s="40" t="s">
        <v>24</v>
      </c>
      <c r="B254" s="41"/>
      <c r="C254" s="42"/>
    </row>
    <row r="255" spans="1:4" s="10" customFormat="1" ht="47.25" x14ac:dyDescent="0.25">
      <c r="A255" s="34" t="s">
        <v>53</v>
      </c>
      <c r="B255" s="6" t="s">
        <v>119</v>
      </c>
      <c r="C255" s="7">
        <f>173784-150000</f>
        <v>23784</v>
      </c>
      <c r="D255" s="16"/>
    </row>
    <row r="256" spans="1:4" s="10" customFormat="1" x14ac:dyDescent="0.25">
      <c r="A256" s="34"/>
      <c r="B256" s="11" t="s">
        <v>15</v>
      </c>
      <c r="C256" s="8">
        <f>SUM(C255)</f>
        <v>23784</v>
      </c>
      <c r="D256" s="16"/>
    </row>
    <row r="257" spans="1:208" s="10" customFormat="1" x14ac:dyDescent="0.25">
      <c r="A257" s="34"/>
      <c r="B257" s="11" t="s">
        <v>87</v>
      </c>
      <c r="C257" s="8">
        <f>SUM(C256)</f>
        <v>23784</v>
      </c>
      <c r="D257" s="16"/>
    </row>
    <row r="258" spans="1:208" s="10" customFormat="1" ht="30.75" customHeight="1" x14ac:dyDescent="0.25">
      <c r="A258" s="50" t="s">
        <v>81</v>
      </c>
      <c r="B258" s="51"/>
      <c r="C258" s="52"/>
      <c r="D258" s="16"/>
    </row>
    <row r="259" spans="1:208" s="10" customFormat="1" x14ac:dyDescent="0.25">
      <c r="A259" s="40" t="s">
        <v>32</v>
      </c>
      <c r="B259" s="41"/>
      <c r="C259" s="42"/>
      <c r="D259" s="16"/>
    </row>
    <row r="260" spans="1:208" s="10" customFormat="1" ht="63" x14ac:dyDescent="0.25">
      <c r="A260" s="34" t="s">
        <v>53</v>
      </c>
      <c r="B260" s="6" t="s">
        <v>221</v>
      </c>
      <c r="C260" s="7">
        <v>6134355</v>
      </c>
      <c r="D260" s="16"/>
    </row>
    <row r="261" spans="1:208" s="10" customFormat="1" x14ac:dyDescent="0.25">
      <c r="A261" s="34"/>
      <c r="B261" s="11" t="s">
        <v>15</v>
      </c>
      <c r="C261" s="8">
        <f>SUM(C260)</f>
        <v>6134355</v>
      </c>
      <c r="D261" s="16"/>
    </row>
    <row r="262" spans="1:208" s="10" customFormat="1" x14ac:dyDescent="0.25">
      <c r="A262" s="40" t="s">
        <v>22</v>
      </c>
      <c r="B262" s="41"/>
      <c r="C262" s="42"/>
      <c r="D262" s="16"/>
    </row>
    <row r="263" spans="1:208" s="10" customFormat="1" ht="31.5" x14ac:dyDescent="0.25">
      <c r="A263" s="34" t="s">
        <v>53</v>
      </c>
      <c r="B263" s="6" t="s">
        <v>170</v>
      </c>
      <c r="C263" s="7">
        <f>536054-400000</f>
        <v>136054</v>
      </c>
      <c r="D263" s="16"/>
    </row>
    <row r="264" spans="1:208" s="10" customFormat="1" ht="31.5" x14ac:dyDescent="0.25">
      <c r="A264" s="34" t="s">
        <v>56</v>
      </c>
      <c r="B264" s="6" t="s">
        <v>214</v>
      </c>
      <c r="C264" s="7">
        <v>15478</v>
      </c>
      <c r="D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</row>
    <row r="265" spans="1:208" s="10" customFormat="1" x14ac:dyDescent="0.25">
      <c r="A265" s="34"/>
      <c r="B265" s="11" t="s">
        <v>15</v>
      </c>
      <c r="C265" s="8">
        <f>SUM(C263:C264)</f>
        <v>151532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</row>
    <row r="266" spans="1:208" s="10" customFormat="1" ht="21.75" customHeight="1" x14ac:dyDescent="0.25">
      <c r="A266" s="40" t="s">
        <v>16</v>
      </c>
      <c r="B266" s="41"/>
      <c r="C266" s="42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</row>
    <row r="267" spans="1:208" s="10" customFormat="1" ht="47.25" x14ac:dyDescent="0.25">
      <c r="A267" s="34" t="s">
        <v>53</v>
      </c>
      <c r="B267" s="6" t="s">
        <v>124</v>
      </c>
      <c r="C267" s="7">
        <v>258000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</row>
    <row r="268" spans="1:208" s="10" customFormat="1" x14ac:dyDescent="0.25">
      <c r="A268" s="34"/>
      <c r="B268" s="11" t="s">
        <v>15</v>
      </c>
      <c r="C268" s="8">
        <f>SUM(C267)</f>
        <v>258000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</row>
    <row r="269" spans="1:208" s="10" customFormat="1" ht="24.75" customHeight="1" x14ac:dyDescent="0.25">
      <c r="A269" s="40" t="s">
        <v>44</v>
      </c>
      <c r="B269" s="41"/>
      <c r="C269" s="42"/>
      <c r="D269" s="16"/>
      <c r="E269" s="16"/>
    </row>
    <row r="270" spans="1:208" s="10" customFormat="1" ht="31.5" x14ac:dyDescent="0.25">
      <c r="A270" s="34" t="s">
        <v>53</v>
      </c>
      <c r="B270" s="6" t="s">
        <v>125</v>
      </c>
      <c r="C270" s="7">
        <v>86700</v>
      </c>
      <c r="D270" s="16"/>
    </row>
    <row r="271" spans="1:208" s="10" customFormat="1" x14ac:dyDescent="0.25">
      <c r="A271" s="34"/>
      <c r="B271" s="11" t="s">
        <v>15</v>
      </c>
      <c r="C271" s="8">
        <f>SUM(C270)</f>
        <v>86700</v>
      </c>
      <c r="D271" s="16"/>
    </row>
    <row r="272" spans="1:208" s="10" customFormat="1" x14ac:dyDescent="0.25">
      <c r="A272" s="34"/>
      <c r="B272" s="11" t="s">
        <v>83</v>
      </c>
      <c r="C272" s="8">
        <f>C261+C265+C268+C271</f>
        <v>6630587</v>
      </c>
      <c r="D272" s="16"/>
    </row>
    <row r="273" spans="1:5" s="10" customFormat="1" x14ac:dyDescent="0.25">
      <c r="A273" s="34"/>
      <c r="B273" s="11" t="s">
        <v>11</v>
      </c>
      <c r="C273" s="8">
        <f>SUM(C220+C247+C252+C257+C272)</f>
        <v>110850874</v>
      </c>
    </row>
    <row r="274" spans="1:5" s="10" customFormat="1" x14ac:dyDescent="0.25">
      <c r="A274" s="34"/>
      <c r="B274" s="11"/>
      <c r="C274" s="8"/>
      <c r="D274" s="17"/>
    </row>
    <row r="275" spans="1:5" s="17" customFormat="1" x14ac:dyDescent="0.25">
      <c r="A275" s="47" t="s">
        <v>64</v>
      </c>
      <c r="B275" s="48"/>
      <c r="C275" s="49"/>
      <c r="E275" s="10"/>
    </row>
    <row r="276" spans="1:5" s="17" customFormat="1" ht="47.25" x14ac:dyDescent="0.25">
      <c r="A276" s="32" t="s">
        <v>54</v>
      </c>
      <c r="B276" s="11" t="s">
        <v>171</v>
      </c>
      <c r="C276" s="8">
        <f>298330-184685</f>
        <v>113645</v>
      </c>
      <c r="E276" s="10"/>
    </row>
    <row r="277" spans="1:5" s="17" customFormat="1" ht="31.5" x14ac:dyDescent="0.25">
      <c r="A277" s="34"/>
      <c r="B277" s="11" t="s">
        <v>65</v>
      </c>
      <c r="C277" s="8">
        <f>SUM(C276)</f>
        <v>113645</v>
      </c>
    </row>
    <row r="278" spans="1:5" s="17" customFormat="1" x14ac:dyDescent="0.25">
      <c r="A278" s="45" t="s">
        <v>20</v>
      </c>
      <c r="B278" s="46"/>
      <c r="C278" s="23">
        <f>SUM(C279:C285)</f>
        <v>5921953</v>
      </c>
    </row>
    <row r="279" spans="1:5" s="17" customFormat="1" ht="141.75" x14ac:dyDescent="0.25">
      <c r="A279" s="34" t="s">
        <v>53</v>
      </c>
      <c r="B279" s="6" t="s">
        <v>172</v>
      </c>
      <c r="C279" s="7">
        <v>195006</v>
      </c>
      <c r="D279" s="10"/>
    </row>
    <row r="280" spans="1:5" s="17" customFormat="1" ht="31.5" x14ac:dyDescent="0.25">
      <c r="A280" s="34" t="s">
        <v>56</v>
      </c>
      <c r="B280" s="6" t="s">
        <v>114</v>
      </c>
      <c r="C280" s="7">
        <v>3952</v>
      </c>
      <c r="D280" s="10"/>
    </row>
    <row r="281" spans="1:5" s="17" customFormat="1" ht="63" x14ac:dyDescent="0.25">
      <c r="A281" s="34" t="s">
        <v>58</v>
      </c>
      <c r="B281" s="6" t="s">
        <v>115</v>
      </c>
      <c r="C281" s="7">
        <v>14104</v>
      </c>
      <c r="D281" s="10"/>
    </row>
    <row r="282" spans="1:5" s="10" customFormat="1" ht="31.5" x14ac:dyDescent="0.25">
      <c r="A282" s="34" t="s">
        <v>54</v>
      </c>
      <c r="B282" s="6" t="s">
        <v>116</v>
      </c>
      <c r="C282" s="7">
        <v>528202</v>
      </c>
      <c r="E282" s="17"/>
    </row>
    <row r="283" spans="1:5" s="17" customFormat="1" ht="63" x14ac:dyDescent="0.25">
      <c r="A283" s="34" t="s">
        <v>57</v>
      </c>
      <c r="B283" s="6" t="s">
        <v>117</v>
      </c>
      <c r="C283" s="7">
        <v>363852</v>
      </c>
      <c r="D283" s="10"/>
    </row>
    <row r="284" spans="1:5" ht="31.5" x14ac:dyDescent="0.25">
      <c r="A284" s="34" t="s">
        <v>59</v>
      </c>
      <c r="B284" s="6" t="s">
        <v>215</v>
      </c>
      <c r="C284" s="7">
        <v>1223324</v>
      </c>
    </row>
    <row r="285" spans="1:5" ht="47.25" x14ac:dyDescent="0.25">
      <c r="A285" s="34" t="s">
        <v>61</v>
      </c>
      <c r="B285" s="6" t="s">
        <v>118</v>
      </c>
      <c r="C285" s="7">
        <v>3593513</v>
      </c>
    </row>
    <row r="286" spans="1:5" ht="40.5" customHeight="1" x14ac:dyDescent="0.25">
      <c r="A286" s="55" t="s">
        <v>126</v>
      </c>
      <c r="B286" s="56"/>
      <c r="C286" s="27">
        <f>C143+C273+C277+C278</f>
        <v>195113946</v>
      </c>
    </row>
    <row r="287" spans="1:5" ht="42" customHeight="1" x14ac:dyDescent="0.25">
      <c r="A287" s="43" t="s">
        <v>112</v>
      </c>
      <c r="B287" s="44"/>
      <c r="C287" s="15">
        <v>36984234</v>
      </c>
    </row>
    <row r="288" spans="1:5" ht="25.5" customHeight="1" x14ac:dyDescent="0.25">
      <c r="A288" s="47" t="s">
        <v>130</v>
      </c>
      <c r="B288" s="48"/>
      <c r="C288" s="49"/>
    </row>
    <row r="289" spans="1:5" ht="28.5" customHeight="1" thickBot="1" x14ac:dyDescent="0.3">
      <c r="A289" s="53" t="s">
        <v>127</v>
      </c>
      <c r="B289" s="54"/>
      <c r="C289" s="28">
        <v>113000000</v>
      </c>
    </row>
    <row r="290" spans="1:5" ht="69.75" customHeight="1" thickBot="1" x14ac:dyDescent="0.3">
      <c r="A290" s="38" t="s">
        <v>216</v>
      </c>
      <c r="B290" s="39"/>
      <c r="C290" s="29">
        <v>373061</v>
      </c>
      <c r="E290" s="18"/>
    </row>
    <row r="291" spans="1:5" x14ac:dyDescent="0.25">
      <c r="C291" s="1"/>
    </row>
    <row r="292" spans="1:5" x14ac:dyDescent="0.25">
      <c r="B292" s="1" t="s">
        <v>131</v>
      </c>
    </row>
  </sheetData>
  <mergeCells count="82">
    <mergeCell ref="A101:C101"/>
    <mergeCell ref="A107:C107"/>
    <mergeCell ref="A114:C114"/>
    <mergeCell ref="A146:C146"/>
    <mergeCell ref="A12:C12"/>
    <mergeCell ref="A30:C30"/>
    <mergeCell ref="A15:B15"/>
    <mergeCell ref="A138:C138"/>
    <mergeCell ref="A139:C139"/>
    <mergeCell ref="A144:C144"/>
    <mergeCell ref="A145:C145"/>
    <mergeCell ref="A126:C126"/>
    <mergeCell ref="A59:C59"/>
    <mergeCell ref="A134:C134"/>
    <mergeCell ref="A158:C158"/>
    <mergeCell ref="A174:C174"/>
    <mergeCell ref="A147:C147"/>
    <mergeCell ref="A25:C25"/>
    <mergeCell ref="A26:C26"/>
    <mergeCell ref="A33:C33"/>
    <mergeCell ref="A37:C37"/>
    <mergeCell ref="A130:C130"/>
    <mergeCell ref="A131:C131"/>
    <mergeCell ref="A117:C117"/>
    <mergeCell ref="A79:C79"/>
    <mergeCell ref="A83:C83"/>
    <mergeCell ref="A90:C90"/>
    <mergeCell ref="A154:C154"/>
    <mergeCell ref="A165:C165"/>
    <mergeCell ref="A123:C123"/>
    <mergeCell ref="A190:C190"/>
    <mergeCell ref="B8:C8"/>
    <mergeCell ref="B9:C9"/>
    <mergeCell ref="B7:C7"/>
    <mergeCell ref="A108:C108"/>
    <mergeCell ref="A111:C111"/>
    <mergeCell ref="A38:C38"/>
    <mergeCell ref="A45:C45"/>
    <mergeCell ref="A68:C68"/>
    <mergeCell ref="A50:C50"/>
    <mergeCell ref="A62:C62"/>
    <mergeCell ref="A20:B20"/>
    <mergeCell ref="A22:C22"/>
    <mergeCell ref="A23:B23"/>
    <mergeCell ref="A24:C24"/>
    <mergeCell ref="A11:C11"/>
    <mergeCell ref="A269:C269"/>
    <mergeCell ref="A258:C258"/>
    <mergeCell ref="A259:C259"/>
    <mergeCell ref="A266:C266"/>
    <mergeCell ref="B249:C249"/>
    <mergeCell ref="A238:C238"/>
    <mergeCell ref="A241:C241"/>
    <mergeCell ref="A234:C234"/>
    <mergeCell ref="A248:C248"/>
    <mergeCell ref="A195:C195"/>
    <mergeCell ref="A200:C200"/>
    <mergeCell ref="A221:C221"/>
    <mergeCell ref="A225:C225"/>
    <mergeCell ref="A222:C222"/>
    <mergeCell ref="A217:C217"/>
    <mergeCell ref="A290:B290"/>
    <mergeCell ref="A171:C171"/>
    <mergeCell ref="A182:C182"/>
    <mergeCell ref="A229:C229"/>
    <mergeCell ref="A244:C244"/>
    <mergeCell ref="A262:C262"/>
    <mergeCell ref="A287:B287"/>
    <mergeCell ref="A278:B278"/>
    <mergeCell ref="A275:C275"/>
    <mergeCell ref="A253:C253"/>
    <mergeCell ref="A254:C254"/>
    <mergeCell ref="A289:B289"/>
    <mergeCell ref="A286:B286"/>
    <mergeCell ref="A288:C288"/>
    <mergeCell ref="A206:C206"/>
    <mergeCell ref="A214:C214"/>
    <mergeCell ref="B1:C1"/>
    <mergeCell ref="A2:C2"/>
    <mergeCell ref="A3:C3"/>
    <mergeCell ref="A4:C4"/>
    <mergeCell ref="A5:C5"/>
  </mergeCells>
  <phoneticPr fontId="1" type="noConversion"/>
  <pageMargins left="0.55118110236220474" right="0" top="0.59055118110236227" bottom="0" header="0" footer="0"/>
  <pageSetup paperSize="9" firstPageNumber="122" fitToHeight="32" orientation="portrait" useFirstPageNumber="1" r:id="rId1"/>
  <headerFooter>
    <oddHeader>&amp;C&amp;P</oddHeader>
  </headerFooter>
  <rowBreaks count="1" manualBreakCount="1">
    <brk id="2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(599)</vt:lpstr>
      <vt:lpstr>'Приложение №2.2 (599)'!Заголовки_для_печати</vt:lpstr>
      <vt:lpstr>'Приложение №2.2 (599)'!Область_печати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2022-07-18T13:40:24Z</cp:lastPrinted>
  <dcterms:created xsi:type="dcterms:W3CDTF">2019-12-13T13:54:36Z</dcterms:created>
  <dcterms:modified xsi:type="dcterms:W3CDTF">2022-07-19T07:41:09Z</dcterms:modified>
</cp:coreProperties>
</file>