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1" sheetId="3" r:id="rId1"/>
  </sheets>
  <definedNames>
    <definedName name="_xlnm.Print_Titles" localSheetId="0">'Приложение № 1'!$A:$B,'Приложение № 1'!$12:$12</definedName>
    <definedName name="_xlnm.Print_Area" localSheetId="0">'Приложение № 1'!$A$1:$K$89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8" i="3" l="1"/>
  <c r="K86" i="3"/>
  <c r="K84" i="3"/>
  <c r="K82" i="3"/>
  <c r="K80" i="3"/>
  <c r="K78" i="3"/>
  <c r="K76" i="3"/>
  <c r="K74" i="3"/>
  <c r="J72" i="3"/>
  <c r="I72" i="3"/>
  <c r="H72" i="3"/>
  <c r="G72" i="3"/>
  <c r="F72" i="3"/>
  <c r="E72" i="3"/>
  <c r="D72" i="3"/>
  <c r="C72" i="3"/>
  <c r="K72" i="3" s="1"/>
  <c r="J71" i="3"/>
  <c r="I71" i="3"/>
  <c r="H71" i="3"/>
  <c r="G71" i="3"/>
  <c r="F71" i="3"/>
  <c r="E71" i="3"/>
  <c r="D71" i="3"/>
  <c r="C71" i="3"/>
  <c r="K71" i="3" s="1"/>
  <c r="J70" i="3"/>
  <c r="I70" i="3"/>
  <c r="H70" i="3"/>
  <c r="G70" i="3"/>
  <c r="F70" i="3"/>
  <c r="E70" i="3"/>
  <c r="D70" i="3"/>
  <c r="C70" i="3"/>
  <c r="K70" i="3" s="1"/>
  <c r="K68" i="3"/>
  <c r="K67" i="3"/>
  <c r="C66" i="3"/>
  <c r="K66" i="3" s="1"/>
  <c r="J65" i="3"/>
  <c r="I65" i="3"/>
  <c r="H65" i="3"/>
  <c r="G65" i="3"/>
  <c r="F65" i="3"/>
  <c r="E65" i="3"/>
  <c r="D65" i="3"/>
  <c r="C65" i="3"/>
  <c r="K63" i="3"/>
  <c r="K61" i="3"/>
  <c r="K59" i="3"/>
  <c r="C57" i="3"/>
  <c r="K57" i="3" s="1"/>
  <c r="C56" i="3"/>
  <c r="K56" i="3" s="1"/>
  <c r="K54" i="3"/>
  <c r="K53" i="3"/>
  <c r="K52" i="3"/>
  <c r="K51" i="3"/>
  <c r="K50" i="3"/>
  <c r="K49" i="3"/>
  <c r="K48" i="3"/>
  <c r="J47" i="3"/>
  <c r="I47" i="3"/>
  <c r="H47" i="3"/>
  <c r="G47" i="3"/>
  <c r="F47" i="3"/>
  <c r="E47" i="3"/>
  <c r="D47" i="3"/>
  <c r="K45" i="3"/>
  <c r="J44" i="3"/>
  <c r="I44" i="3"/>
  <c r="H44" i="3"/>
  <c r="G44" i="3"/>
  <c r="F44" i="3"/>
  <c r="E44" i="3"/>
  <c r="D44" i="3"/>
  <c r="C44" i="3"/>
  <c r="K42" i="3"/>
  <c r="J41" i="3"/>
  <c r="I41" i="3"/>
  <c r="H41" i="3"/>
  <c r="G41" i="3"/>
  <c r="F41" i="3"/>
  <c r="E41" i="3"/>
  <c r="D41" i="3"/>
  <c r="C41" i="3"/>
  <c r="K39" i="3"/>
  <c r="K38" i="3"/>
  <c r="K37" i="3"/>
  <c r="K36" i="3"/>
  <c r="K35" i="3"/>
  <c r="K34" i="3"/>
  <c r="J33" i="3"/>
  <c r="I33" i="3"/>
  <c r="H33" i="3"/>
  <c r="G33" i="3"/>
  <c r="F33" i="3"/>
  <c r="E33" i="3"/>
  <c r="D33" i="3"/>
  <c r="C33" i="3"/>
  <c r="K32" i="3"/>
  <c r="K30" i="3"/>
  <c r="K28" i="3"/>
  <c r="K27" i="3"/>
  <c r="K26" i="3"/>
  <c r="K25" i="3"/>
  <c r="J24" i="3"/>
  <c r="I24" i="3"/>
  <c r="H24" i="3"/>
  <c r="G24" i="3"/>
  <c r="F24" i="3"/>
  <c r="E24" i="3"/>
  <c r="D24" i="3"/>
  <c r="C24" i="3"/>
  <c r="K22" i="3"/>
  <c r="D21" i="3"/>
  <c r="C21" i="3"/>
  <c r="K21" i="3" s="1"/>
  <c r="K20" i="3"/>
  <c r="K19" i="3"/>
  <c r="K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E14" i="3" s="1"/>
  <c r="D16" i="3"/>
  <c r="C16" i="3"/>
  <c r="J14" i="3"/>
  <c r="J13" i="3" s="1"/>
  <c r="J89" i="3" s="1"/>
  <c r="I14" i="3"/>
  <c r="H14" i="3"/>
  <c r="G14" i="3"/>
  <c r="F14" i="3"/>
  <c r="F13" i="3" s="1"/>
  <c r="F89" i="3" s="1"/>
  <c r="H13" i="3" l="1"/>
  <c r="H89" i="3" s="1"/>
  <c r="K44" i="3"/>
  <c r="G13" i="3"/>
  <c r="G89" i="3" s="1"/>
  <c r="D14" i="3"/>
  <c r="D13" i="3" s="1"/>
  <c r="D89" i="3" s="1"/>
  <c r="E13" i="3"/>
  <c r="E89" i="3" s="1"/>
  <c r="I13" i="3"/>
  <c r="I89" i="3" s="1"/>
  <c r="C14" i="3"/>
  <c r="K16" i="3"/>
  <c r="K17" i="3"/>
  <c r="K33" i="3"/>
  <c r="C47" i="3"/>
  <c r="K47" i="3" s="1"/>
  <c r="K65" i="3"/>
  <c r="K24" i="3"/>
  <c r="K41" i="3"/>
  <c r="K14" i="3" l="1"/>
  <c r="C13" i="3"/>
  <c r="C89" i="3" l="1"/>
  <c r="K89" i="3" s="1"/>
  <c r="K13" i="3"/>
</calcChain>
</file>

<file path=xl/sharedStrings.xml><?xml version="1.0" encoding="utf-8"?>
<sst xmlns="http://schemas.openxmlformats.org/spreadsheetml/2006/main" count="78" uniqueCount="76">
  <si>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</si>
  <si>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</si>
  <si>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</si>
  <si>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</si>
  <si>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</si>
  <si>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</si>
  <si>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</si>
  <si>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</si>
  <si>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</si>
  <si>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</si>
  <si>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</si>
  <si>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</si>
  <si>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</si>
  <si>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</si>
  <si>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</si>
  <si>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</si>
  <si>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</si>
  <si>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</si>
  <si>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</si>
  <si>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</si>
  <si>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</si>
  <si>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</si>
  <si>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</si>
  <si>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</si>
  <si>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</si>
  <si>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</si>
  <si>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</si>
  <si>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</si>
  <si>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</si>
  <si>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</si>
  <si>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</si>
  <si>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</si>
  <si>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</si>
  <si>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</si>
  <si>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</si>
  <si>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</si>
  <si>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</si>
  <si>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</si>
  <si>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</si>
  <si>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</si>
  <si>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</si>
  <si>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</si>
  <si>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</si>
  <si>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</si>
  <si>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</si>
  <si>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</si>
  <si>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</si>
  <si>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</si>
  <si>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</si>
  <si>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</si>
  <si>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</si>
  <si>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</si>
  <si>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</si>
  <si>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</si>
  <si>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</si>
  <si>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</si>
  <si>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</si>
  <si>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</si>
  <si>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</si>
  <si>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</si>
  <si>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</si>
  <si>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</si>
  <si>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</si>
  <si>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</si>
  <si>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</si>
  <si>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Безвозмездные перечисления</t>
  </si>
  <si>
    <t>От нерезидентов</t>
  </si>
  <si>
    <t>3011000</t>
  </si>
  <si>
    <t>От нерезидентов на цели субсидирования хозяйствующих субъектов</t>
  </si>
  <si>
    <t>Прочие безвозмездные перечисления</t>
  </si>
  <si>
    <t>"О республиканском бюджете на 2022 год"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</si>
  <si>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</si>
  <si>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</si>
  <si>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>Доходы республиканского бюджета в разрезе основных видов налоговых, неналоговых и иных обязательных платежей на 2022 год</t>
  </si>
  <si>
    <t xml:space="preserve"> "О внесении изменений и дополнений в Закон Приднестровской Молдавской Республики</t>
  </si>
  <si>
    <t xml:space="preserve"> к  Закону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</si>
</sst>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1">
    <xf numFmtId="0" fontId="0" fillId="0" borderId="0" xfId="0"/>
    <xf numFmtId="3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3" fontId="8" fillId="0" borderId="7" xfId="1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left" vertical="center" wrapText="1"/>
    </xf>
    <xf numFmtId="1" fontId="2" fillId="0" borderId="6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zoomScale="90" zoomScaleNormal="90" zoomScaleSheetLayoutView="100" workbookViewId="0">
      <pane xSplit="2" ySplit="12" topLeftCell="C76" activePane="bottomRight" state="frozen"/>
      <selection pane="topRight" activeCell="C1" sqref="C1"/>
      <selection pane="bottomLeft" activeCell="A9" sqref="A9"/>
      <selection pane="bottomRight" activeCell="G2" sqref="G2:K2"/>
    </sheetView>
  </sheetViews>
  <sheetFormatPr defaultColWidth="58.28515625" defaultRowHeight="15.75" x14ac:dyDescent="0.25"/>
  <cols>
    <col min="1" max="1" width="9" style="8" bestFit="1" customWidth="1"/>
    <col min="2" max="2" width="49.7109375" style="9" customWidth="1"/>
    <col min="3" max="3" width="15.7109375" style="10" customWidth="1"/>
    <col min="4" max="6" width="14" style="10" customWidth="1"/>
    <col min="7" max="8" width="12.7109375" style="10" customWidth="1"/>
    <col min="9" max="9" width="15.5703125" style="10" customWidth="1"/>
    <col min="10" max="10" width="12.7109375" style="10" customWidth="1"/>
    <col min="11" max="11" width="15.7109375" style="10" customWidth="1"/>
    <col min="12" max="75" width="12.140625" style="10" customWidth="1"/>
    <col min="76" max="139" width="58.28515625" style="10"/>
    <col min="140" max="140" width="9" style="10" customWidth="1"/>
    <col min="141" max="141" width="60.28515625" style="10" customWidth="1"/>
    <col min="142" max="142" width="15.7109375" style="10" bestFit="1" customWidth="1"/>
    <col min="143" max="143" width="14.140625" style="10" bestFit="1" customWidth="1"/>
    <col min="144" max="144" width="14.140625" style="10" customWidth="1"/>
    <col min="145" max="145" width="14.140625" style="10" bestFit="1" customWidth="1"/>
    <col min="146" max="147" width="13.140625" style="10" bestFit="1" customWidth="1"/>
    <col min="148" max="148" width="14" style="10" customWidth="1"/>
    <col min="149" max="149" width="13.140625" style="10" customWidth="1"/>
    <col min="150" max="150" width="16.42578125" style="10" customWidth="1"/>
    <col min="151" max="151" width="18.5703125" style="10" customWidth="1"/>
    <col min="152" max="152" width="8.140625" style="10" bestFit="1" customWidth="1"/>
    <col min="153" max="395" width="58.28515625" style="10"/>
    <col min="396" max="396" width="9" style="10" customWidth="1"/>
    <col min="397" max="397" width="60.28515625" style="10" customWidth="1"/>
    <col min="398" max="398" width="15.7109375" style="10" bestFit="1" customWidth="1"/>
    <col min="399" max="399" width="14.140625" style="10" bestFit="1" customWidth="1"/>
    <col min="400" max="400" width="14.140625" style="10" customWidth="1"/>
    <col min="401" max="401" width="14.140625" style="10" bestFit="1" customWidth="1"/>
    <col min="402" max="403" width="13.140625" style="10" bestFit="1" customWidth="1"/>
    <col min="404" max="404" width="14" style="10" customWidth="1"/>
    <col min="405" max="405" width="13.140625" style="10" customWidth="1"/>
    <col min="406" max="406" width="16.42578125" style="10" customWidth="1"/>
    <col min="407" max="407" width="18.5703125" style="10" customWidth="1"/>
    <col min="408" max="408" width="8.140625" style="10" bestFit="1" customWidth="1"/>
    <col min="409" max="651" width="58.28515625" style="10"/>
    <col min="652" max="652" width="9" style="10" customWidth="1"/>
    <col min="653" max="653" width="60.28515625" style="10" customWidth="1"/>
    <col min="654" max="654" width="15.7109375" style="10" bestFit="1" customWidth="1"/>
    <col min="655" max="655" width="14.140625" style="10" bestFit="1" customWidth="1"/>
    <col min="656" max="656" width="14.140625" style="10" customWidth="1"/>
    <col min="657" max="657" width="14.140625" style="10" bestFit="1" customWidth="1"/>
    <col min="658" max="659" width="13.140625" style="10" bestFit="1" customWidth="1"/>
    <col min="660" max="660" width="14" style="10" customWidth="1"/>
    <col min="661" max="661" width="13.140625" style="10" customWidth="1"/>
    <col min="662" max="662" width="16.42578125" style="10" customWidth="1"/>
    <col min="663" max="663" width="18.5703125" style="10" customWidth="1"/>
    <col min="664" max="664" width="8.140625" style="10" bestFit="1" customWidth="1"/>
    <col min="665" max="907" width="58.28515625" style="10"/>
    <col min="908" max="908" width="9" style="10" customWidth="1"/>
    <col min="909" max="909" width="60.28515625" style="10" customWidth="1"/>
    <col min="910" max="910" width="15.7109375" style="10" bestFit="1" customWidth="1"/>
    <col min="911" max="911" width="14.140625" style="10" bestFit="1" customWidth="1"/>
    <col min="912" max="912" width="14.140625" style="10" customWidth="1"/>
    <col min="913" max="913" width="14.140625" style="10" bestFit="1" customWidth="1"/>
    <col min="914" max="915" width="13.140625" style="10" bestFit="1" customWidth="1"/>
    <col min="916" max="916" width="14" style="10" customWidth="1"/>
    <col min="917" max="917" width="13.140625" style="10" customWidth="1"/>
    <col min="918" max="918" width="16.42578125" style="10" customWidth="1"/>
    <col min="919" max="919" width="18.5703125" style="10" customWidth="1"/>
    <col min="920" max="920" width="8.140625" style="10" bestFit="1" customWidth="1"/>
    <col min="921" max="1163" width="58.28515625" style="10"/>
    <col min="1164" max="1164" width="9" style="10" customWidth="1"/>
    <col min="1165" max="1165" width="60.28515625" style="10" customWidth="1"/>
    <col min="1166" max="1166" width="15.7109375" style="10" bestFit="1" customWidth="1"/>
    <col min="1167" max="1167" width="14.140625" style="10" bestFit="1" customWidth="1"/>
    <col min="1168" max="1168" width="14.140625" style="10" customWidth="1"/>
    <col min="1169" max="1169" width="14.140625" style="10" bestFit="1" customWidth="1"/>
    <col min="1170" max="1171" width="13.140625" style="10" bestFit="1" customWidth="1"/>
    <col min="1172" max="1172" width="14" style="10" customWidth="1"/>
    <col min="1173" max="1173" width="13.140625" style="10" customWidth="1"/>
    <col min="1174" max="1174" width="16.42578125" style="10" customWidth="1"/>
    <col min="1175" max="1175" width="18.5703125" style="10" customWidth="1"/>
    <col min="1176" max="1176" width="8.140625" style="10" bestFit="1" customWidth="1"/>
    <col min="1177" max="1419" width="58.28515625" style="10"/>
    <col min="1420" max="1420" width="9" style="10" customWidth="1"/>
    <col min="1421" max="1421" width="60.28515625" style="10" customWidth="1"/>
    <col min="1422" max="1422" width="15.7109375" style="10" bestFit="1" customWidth="1"/>
    <col min="1423" max="1423" width="14.140625" style="10" bestFit="1" customWidth="1"/>
    <col min="1424" max="1424" width="14.140625" style="10" customWidth="1"/>
    <col min="1425" max="1425" width="14.140625" style="10" bestFit="1" customWidth="1"/>
    <col min="1426" max="1427" width="13.140625" style="10" bestFit="1" customWidth="1"/>
    <col min="1428" max="1428" width="14" style="10" customWidth="1"/>
    <col min="1429" max="1429" width="13.140625" style="10" customWidth="1"/>
    <col min="1430" max="1430" width="16.42578125" style="10" customWidth="1"/>
    <col min="1431" max="1431" width="18.5703125" style="10" customWidth="1"/>
    <col min="1432" max="1432" width="8.140625" style="10" bestFit="1" customWidth="1"/>
    <col min="1433" max="1675" width="58.28515625" style="10"/>
    <col min="1676" max="1676" width="9" style="10" customWidth="1"/>
    <col min="1677" max="1677" width="60.28515625" style="10" customWidth="1"/>
    <col min="1678" max="1678" width="15.7109375" style="10" bestFit="1" customWidth="1"/>
    <col min="1679" max="1679" width="14.140625" style="10" bestFit="1" customWidth="1"/>
    <col min="1680" max="1680" width="14.140625" style="10" customWidth="1"/>
    <col min="1681" max="1681" width="14.140625" style="10" bestFit="1" customWidth="1"/>
    <col min="1682" max="1683" width="13.140625" style="10" bestFit="1" customWidth="1"/>
    <col min="1684" max="1684" width="14" style="10" customWidth="1"/>
    <col min="1685" max="1685" width="13.140625" style="10" customWidth="1"/>
    <col min="1686" max="1686" width="16.42578125" style="10" customWidth="1"/>
    <col min="1687" max="1687" width="18.5703125" style="10" customWidth="1"/>
    <col min="1688" max="1688" width="8.140625" style="10" bestFit="1" customWidth="1"/>
    <col min="1689" max="1931" width="58.28515625" style="10"/>
    <col min="1932" max="1932" width="9" style="10" customWidth="1"/>
    <col min="1933" max="1933" width="60.28515625" style="10" customWidth="1"/>
    <col min="1934" max="1934" width="15.7109375" style="10" bestFit="1" customWidth="1"/>
    <col min="1935" max="1935" width="14.140625" style="10" bestFit="1" customWidth="1"/>
    <col min="1936" max="1936" width="14.140625" style="10" customWidth="1"/>
    <col min="1937" max="1937" width="14.140625" style="10" bestFit="1" customWidth="1"/>
    <col min="1938" max="1939" width="13.140625" style="10" bestFit="1" customWidth="1"/>
    <col min="1940" max="1940" width="14" style="10" customWidth="1"/>
    <col min="1941" max="1941" width="13.140625" style="10" customWidth="1"/>
    <col min="1942" max="1942" width="16.42578125" style="10" customWidth="1"/>
    <col min="1943" max="1943" width="18.5703125" style="10" customWidth="1"/>
    <col min="1944" max="1944" width="8.140625" style="10" bestFit="1" customWidth="1"/>
    <col min="1945" max="2187" width="58.28515625" style="10"/>
    <col min="2188" max="2188" width="9" style="10" customWidth="1"/>
    <col min="2189" max="2189" width="60.28515625" style="10" customWidth="1"/>
    <col min="2190" max="2190" width="15.7109375" style="10" bestFit="1" customWidth="1"/>
    <col min="2191" max="2191" width="14.140625" style="10" bestFit="1" customWidth="1"/>
    <col min="2192" max="2192" width="14.140625" style="10" customWidth="1"/>
    <col min="2193" max="2193" width="14.140625" style="10" bestFit="1" customWidth="1"/>
    <col min="2194" max="2195" width="13.140625" style="10" bestFit="1" customWidth="1"/>
    <col min="2196" max="2196" width="14" style="10" customWidth="1"/>
    <col min="2197" max="2197" width="13.140625" style="10" customWidth="1"/>
    <col min="2198" max="2198" width="16.42578125" style="10" customWidth="1"/>
    <col min="2199" max="2199" width="18.5703125" style="10" customWidth="1"/>
    <col min="2200" max="2200" width="8.140625" style="10" bestFit="1" customWidth="1"/>
    <col min="2201" max="2443" width="58.28515625" style="10"/>
    <col min="2444" max="2444" width="9" style="10" customWidth="1"/>
    <col min="2445" max="2445" width="60.28515625" style="10" customWidth="1"/>
    <col min="2446" max="2446" width="15.7109375" style="10" bestFit="1" customWidth="1"/>
    <col min="2447" max="2447" width="14.140625" style="10" bestFit="1" customWidth="1"/>
    <col min="2448" max="2448" width="14.140625" style="10" customWidth="1"/>
    <col min="2449" max="2449" width="14.140625" style="10" bestFit="1" customWidth="1"/>
    <col min="2450" max="2451" width="13.140625" style="10" bestFit="1" customWidth="1"/>
    <col min="2452" max="2452" width="14" style="10" customWidth="1"/>
    <col min="2453" max="2453" width="13.140625" style="10" customWidth="1"/>
    <col min="2454" max="2454" width="16.42578125" style="10" customWidth="1"/>
    <col min="2455" max="2455" width="18.5703125" style="10" customWidth="1"/>
    <col min="2456" max="2456" width="8.140625" style="10" bestFit="1" customWidth="1"/>
    <col min="2457" max="2699" width="58.28515625" style="10"/>
    <col min="2700" max="2700" width="9" style="10" customWidth="1"/>
    <col min="2701" max="2701" width="60.28515625" style="10" customWidth="1"/>
    <col min="2702" max="2702" width="15.7109375" style="10" bestFit="1" customWidth="1"/>
    <col min="2703" max="2703" width="14.140625" style="10" bestFit="1" customWidth="1"/>
    <col min="2704" max="2704" width="14.140625" style="10" customWidth="1"/>
    <col min="2705" max="2705" width="14.140625" style="10" bestFit="1" customWidth="1"/>
    <col min="2706" max="2707" width="13.140625" style="10" bestFit="1" customWidth="1"/>
    <col min="2708" max="2708" width="14" style="10" customWidth="1"/>
    <col min="2709" max="2709" width="13.140625" style="10" customWidth="1"/>
    <col min="2710" max="2710" width="16.42578125" style="10" customWidth="1"/>
    <col min="2711" max="2711" width="18.5703125" style="10" customWidth="1"/>
    <col min="2712" max="2712" width="8.140625" style="10" bestFit="1" customWidth="1"/>
    <col min="2713" max="2955" width="58.28515625" style="10"/>
    <col min="2956" max="2956" width="9" style="10" customWidth="1"/>
    <col min="2957" max="2957" width="60.28515625" style="10" customWidth="1"/>
    <col min="2958" max="2958" width="15.7109375" style="10" bestFit="1" customWidth="1"/>
    <col min="2959" max="2959" width="14.140625" style="10" bestFit="1" customWidth="1"/>
    <col min="2960" max="2960" width="14.140625" style="10" customWidth="1"/>
    <col min="2961" max="2961" width="14.140625" style="10" bestFit="1" customWidth="1"/>
    <col min="2962" max="2963" width="13.140625" style="10" bestFit="1" customWidth="1"/>
    <col min="2964" max="2964" width="14" style="10" customWidth="1"/>
    <col min="2965" max="2965" width="13.140625" style="10" customWidth="1"/>
    <col min="2966" max="2966" width="16.42578125" style="10" customWidth="1"/>
    <col min="2967" max="2967" width="18.5703125" style="10" customWidth="1"/>
    <col min="2968" max="2968" width="8.140625" style="10" bestFit="1" customWidth="1"/>
    <col min="2969" max="3211" width="58.28515625" style="10"/>
    <col min="3212" max="3212" width="9" style="10" customWidth="1"/>
    <col min="3213" max="3213" width="60.28515625" style="10" customWidth="1"/>
    <col min="3214" max="3214" width="15.7109375" style="10" bestFit="1" customWidth="1"/>
    <col min="3215" max="3215" width="14.140625" style="10" bestFit="1" customWidth="1"/>
    <col min="3216" max="3216" width="14.140625" style="10" customWidth="1"/>
    <col min="3217" max="3217" width="14.140625" style="10" bestFit="1" customWidth="1"/>
    <col min="3218" max="3219" width="13.140625" style="10" bestFit="1" customWidth="1"/>
    <col min="3220" max="3220" width="14" style="10" customWidth="1"/>
    <col min="3221" max="3221" width="13.140625" style="10" customWidth="1"/>
    <col min="3222" max="3222" width="16.42578125" style="10" customWidth="1"/>
    <col min="3223" max="3223" width="18.5703125" style="10" customWidth="1"/>
    <col min="3224" max="3224" width="8.140625" style="10" bestFit="1" customWidth="1"/>
    <col min="3225" max="3467" width="58.28515625" style="10"/>
    <col min="3468" max="3468" width="9" style="10" customWidth="1"/>
    <col min="3469" max="3469" width="60.28515625" style="10" customWidth="1"/>
    <col min="3470" max="3470" width="15.7109375" style="10" bestFit="1" customWidth="1"/>
    <col min="3471" max="3471" width="14.140625" style="10" bestFit="1" customWidth="1"/>
    <col min="3472" max="3472" width="14.140625" style="10" customWidth="1"/>
    <col min="3473" max="3473" width="14.140625" style="10" bestFit="1" customWidth="1"/>
    <col min="3474" max="3475" width="13.140625" style="10" bestFit="1" customWidth="1"/>
    <col min="3476" max="3476" width="14" style="10" customWidth="1"/>
    <col min="3477" max="3477" width="13.140625" style="10" customWidth="1"/>
    <col min="3478" max="3478" width="16.42578125" style="10" customWidth="1"/>
    <col min="3479" max="3479" width="18.5703125" style="10" customWidth="1"/>
    <col min="3480" max="3480" width="8.140625" style="10" bestFit="1" customWidth="1"/>
    <col min="3481" max="3723" width="58.28515625" style="10"/>
    <col min="3724" max="3724" width="9" style="10" customWidth="1"/>
    <col min="3725" max="3725" width="60.28515625" style="10" customWidth="1"/>
    <col min="3726" max="3726" width="15.7109375" style="10" bestFit="1" customWidth="1"/>
    <col min="3727" max="3727" width="14.140625" style="10" bestFit="1" customWidth="1"/>
    <col min="3728" max="3728" width="14.140625" style="10" customWidth="1"/>
    <col min="3729" max="3729" width="14.140625" style="10" bestFit="1" customWidth="1"/>
    <col min="3730" max="3731" width="13.140625" style="10" bestFit="1" customWidth="1"/>
    <col min="3732" max="3732" width="14" style="10" customWidth="1"/>
    <col min="3733" max="3733" width="13.140625" style="10" customWidth="1"/>
    <col min="3734" max="3734" width="16.42578125" style="10" customWidth="1"/>
    <col min="3735" max="3735" width="18.5703125" style="10" customWidth="1"/>
    <col min="3736" max="3736" width="8.140625" style="10" bestFit="1" customWidth="1"/>
    <col min="3737" max="3979" width="58.28515625" style="10"/>
    <col min="3980" max="3980" width="9" style="10" customWidth="1"/>
    <col min="3981" max="3981" width="60.28515625" style="10" customWidth="1"/>
    <col min="3982" max="3982" width="15.7109375" style="10" bestFit="1" customWidth="1"/>
    <col min="3983" max="3983" width="14.140625" style="10" bestFit="1" customWidth="1"/>
    <col min="3984" max="3984" width="14.140625" style="10" customWidth="1"/>
    <col min="3985" max="3985" width="14.140625" style="10" bestFit="1" customWidth="1"/>
    <col min="3986" max="3987" width="13.140625" style="10" bestFit="1" customWidth="1"/>
    <col min="3988" max="3988" width="14" style="10" customWidth="1"/>
    <col min="3989" max="3989" width="13.140625" style="10" customWidth="1"/>
    <col min="3990" max="3990" width="16.42578125" style="10" customWidth="1"/>
    <col min="3991" max="3991" width="18.5703125" style="10" customWidth="1"/>
    <col min="3992" max="3992" width="8.140625" style="10" bestFit="1" customWidth="1"/>
    <col min="3993" max="4235" width="58.28515625" style="10"/>
    <col min="4236" max="4236" width="9" style="10" customWidth="1"/>
    <col min="4237" max="4237" width="60.28515625" style="10" customWidth="1"/>
    <col min="4238" max="4238" width="15.7109375" style="10" bestFit="1" customWidth="1"/>
    <col min="4239" max="4239" width="14.140625" style="10" bestFit="1" customWidth="1"/>
    <col min="4240" max="4240" width="14.140625" style="10" customWidth="1"/>
    <col min="4241" max="4241" width="14.140625" style="10" bestFit="1" customWidth="1"/>
    <col min="4242" max="4243" width="13.140625" style="10" bestFit="1" customWidth="1"/>
    <col min="4244" max="4244" width="14" style="10" customWidth="1"/>
    <col min="4245" max="4245" width="13.140625" style="10" customWidth="1"/>
    <col min="4246" max="4246" width="16.42578125" style="10" customWidth="1"/>
    <col min="4247" max="4247" width="18.5703125" style="10" customWidth="1"/>
    <col min="4248" max="4248" width="8.140625" style="10" bestFit="1" customWidth="1"/>
    <col min="4249" max="4491" width="58.28515625" style="10"/>
    <col min="4492" max="4492" width="9" style="10" customWidth="1"/>
    <col min="4493" max="4493" width="60.28515625" style="10" customWidth="1"/>
    <col min="4494" max="4494" width="15.7109375" style="10" bestFit="1" customWidth="1"/>
    <col min="4495" max="4495" width="14.140625" style="10" bestFit="1" customWidth="1"/>
    <col min="4496" max="4496" width="14.140625" style="10" customWidth="1"/>
    <col min="4497" max="4497" width="14.140625" style="10" bestFit="1" customWidth="1"/>
    <col min="4498" max="4499" width="13.140625" style="10" bestFit="1" customWidth="1"/>
    <col min="4500" max="4500" width="14" style="10" customWidth="1"/>
    <col min="4501" max="4501" width="13.140625" style="10" customWidth="1"/>
    <col min="4502" max="4502" width="16.42578125" style="10" customWidth="1"/>
    <col min="4503" max="4503" width="18.5703125" style="10" customWidth="1"/>
    <col min="4504" max="4504" width="8.140625" style="10" bestFit="1" customWidth="1"/>
    <col min="4505" max="4747" width="58.28515625" style="10"/>
    <col min="4748" max="4748" width="9" style="10" customWidth="1"/>
    <col min="4749" max="4749" width="60.28515625" style="10" customWidth="1"/>
    <col min="4750" max="4750" width="15.7109375" style="10" bestFit="1" customWidth="1"/>
    <col min="4751" max="4751" width="14.140625" style="10" bestFit="1" customWidth="1"/>
    <col min="4752" max="4752" width="14.140625" style="10" customWidth="1"/>
    <col min="4753" max="4753" width="14.140625" style="10" bestFit="1" customWidth="1"/>
    <col min="4754" max="4755" width="13.140625" style="10" bestFit="1" customWidth="1"/>
    <col min="4756" max="4756" width="14" style="10" customWidth="1"/>
    <col min="4757" max="4757" width="13.140625" style="10" customWidth="1"/>
    <col min="4758" max="4758" width="16.42578125" style="10" customWidth="1"/>
    <col min="4759" max="4759" width="18.5703125" style="10" customWidth="1"/>
    <col min="4760" max="4760" width="8.140625" style="10" bestFit="1" customWidth="1"/>
    <col min="4761" max="5003" width="58.28515625" style="10"/>
    <col min="5004" max="5004" width="9" style="10" customWidth="1"/>
    <col min="5005" max="5005" width="60.28515625" style="10" customWidth="1"/>
    <col min="5006" max="5006" width="15.7109375" style="10" bestFit="1" customWidth="1"/>
    <col min="5007" max="5007" width="14.140625" style="10" bestFit="1" customWidth="1"/>
    <col min="5008" max="5008" width="14.140625" style="10" customWidth="1"/>
    <col min="5009" max="5009" width="14.140625" style="10" bestFit="1" customWidth="1"/>
    <col min="5010" max="5011" width="13.140625" style="10" bestFit="1" customWidth="1"/>
    <col min="5012" max="5012" width="14" style="10" customWidth="1"/>
    <col min="5013" max="5013" width="13.140625" style="10" customWidth="1"/>
    <col min="5014" max="5014" width="16.42578125" style="10" customWidth="1"/>
    <col min="5015" max="5015" width="18.5703125" style="10" customWidth="1"/>
    <col min="5016" max="5016" width="8.140625" style="10" bestFit="1" customWidth="1"/>
    <col min="5017" max="5259" width="58.28515625" style="10"/>
    <col min="5260" max="5260" width="9" style="10" customWidth="1"/>
    <col min="5261" max="5261" width="60.28515625" style="10" customWidth="1"/>
    <col min="5262" max="5262" width="15.7109375" style="10" bestFit="1" customWidth="1"/>
    <col min="5263" max="5263" width="14.140625" style="10" bestFit="1" customWidth="1"/>
    <col min="5264" max="5264" width="14.140625" style="10" customWidth="1"/>
    <col min="5265" max="5265" width="14.140625" style="10" bestFit="1" customWidth="1"/>
    <col min="5266" max="5267" width="13.140625" style="10" bestFit="1" customWidth="1"/>
    <col min="5268" max="5268" width="14" style="10" customWidth="1"/>
    <col min="5269" max="5269" width="13.140625" style="10" customWidth="1"/>
    <col min="5270" max="5270" width="16.42578125" style="10" customWidth="1"/>
    <col min="5271" max="5271" width="18.5703125" style="10" customWidth="1"/>
    <col min="5272" max="5272" width="8.140625" style="10" bestFit="1" customWidth="1"/>
    <col min="5273" max="5515" width="58.28515625" style="10"/>
    <col min="5516" max="5516" width="9" style="10" customWidth="1"/>
    <col min="5517" max="5517" width="60.28515625" style="10" customWidth="1"/>
    <col min="5518" max="5518" width="15.7109375" style="10" bestFit="1" customWidth="1"/>
    <col min="5519" max="5519" width="14.140625" style="10" bestFit="1" customWidth="1"/>
    <col min="5520" max="5520" width="14.140625" style="10" customWidth="1"/>
    <col min="5521" max="5521" width="14.140625" style="10" bestFit="1" customWidth="1"/>
    <col min="5522" max="5523" width="13.140625" style="10" bestFit="1" customWidth="1"/>
    <col min="5524" max="5524" width="14" style="10" customWidth="1"/>
    <col min="5525" max="5525" width="13.140625" style="10" customWidth="1"/>
    <col min="5526" max="5526" width="16.42578125" style="10" customWidth="1"/>
    <col min="5527" max="5527" width="18.5703125" style="10" customWidth="1"/>
    <col min="5528" max="5528" width="8.140625" style="10" bestFit="1" customWidth="1"/>
    <col min="5529" max="5771" width="58.28515625" style="10"/>
    <col min="5772" max="5772" width="9" style="10" customWidth="1"/>
    <col min="5773" max="5773" width="60.28515625" style="10" customWidth="1"/>
    <col min="5774" max="5774" width="15.7109375" style="10" bestFit="1" customWidth="1"/>
    <col min="5775" max="5775" width="14.140625" style="10" bestFit="1" customWidth="1"/>
    <col min="5776" max="5776" width="14.140625" style="10" customWidth="1"/>
    <col min="5777" max="5777" width="14.140625" style="10" bestFit="1" customWidth="1"/>
    <col min="5778" max="5779" width="13.140625" style="10" bestFit="1" customWidth="1"/>
    <col min="5780" max="5780" width="14" style="10" customWidth="1"/>
    <col min="5781" max="5781" width="13.140625" style="10" customWidth="1"/>
    <col min="5782" max="5782" width="16.42578125" style="10" customWidth="1"/>
    <col min="5783" max="5783" width="18.5703125" style="10" customWidth="1"/>
    <col min="5784" max="5784" width="8.140625" style="10" bestFit="1" customWidth="1"/>
    <col min="5785" max="6027" width="58.28515625" style="10"/>
    <col min="6028" max="6028" width="9" style="10" customWidth="1"/>
    <col min="6029" max="6029" width="60.28515625" style="10" customWidth="1"/>
    <col min="6030" max="6030" width="15.7109375" style="10" bestFit="1" customWidth="1"/>
    <col min="6031" max="6031" width="14.140625" style="10" bestFit="1" customWidth="1"/>
    <col min="6032" max="6032" width="14.140625" style="10" customWidth="1"/>
    <col min="6033" max="6033" width="14.140625" style="10" bestFit="1" customWidth="1"/>
    <col min="6034" max="6035" width="13.140625" style="10" bestFit="1" customWidth="1"/>
    <col min="6036" max="6036" width="14" style="10" customWidth="1"/>
    <col min="6037" max="6037" width="13.140625" style="10" customWidth="1"/>
    <col min="6038" max="6038" width="16.42578125" style="10" customWidth="1"/>
    <col min="6039" max="6039" width="18.5703125" style="10" customWidth="1"/>
    <col min="6040" max="6040" width="8.140625" style="10" bestFit="1" customWidth="1"/>
    <col min="6041" max="6283" width="58.28515625" style="10"/>
    <col min="6284" max="6284" width="9" style="10" customWidth="1"/>
    <col min="6285" max="6285" width="60.28515625" style="10" customWidth="1"/>
    <col min="6286" max="6286" width="15.7109375" style="10" bestFit="1" customWidth="1"/>
    <col min="6287" max="6287" width="14.140625" style="10" bestFit="1" customWidth="1"/>
    <col min="6288" max="6288" width="14.140625" style="10" customWidth="1"/>
    <col min="6289" max="6289" width="14.140625" style="10" bestFit="1" customWidth="1"/>
    <col min="6290" max="6291" width="13.140625" style="10" bestFit="1" customWidth="1"/>
    <col min="6292" max="6292" width="14" style="10" customWidth="1"/>
    <col min="6293" max="6293" width="13.140625" style="10" customWidth="1"/>
    <col min="6294" max="6294" width="16.42578125" style="10" customWidth="1"/>
    <col min="6295" max="6295" width="18.5703125" style="10" customWidth="1"/>
    <col min="6296" max="6296" width="8.140625" style="10" bestFit="1" customWidth="1"/>
    <col min="6297" max="6539" width="58.28515625" style="10"/>
    <col min="6540" max="6540" width="9" style="10" customWidth="1"/>
    <col min="6541" max="6541" width="60.28515625" style="10" customWidth="1"/>
    <col min="6542" max="6542" width="15.7109375" style="10" bestFit="1" customWidth="1"/>
    <col min="6543" max="6543" width="14.140625" style="10" bestFit="1" customWidth="1"/>
    <col min="6544" max="6544" width="14.140625" style="10" customWidth="1"/>
    <col min="6545" max="6545" width="14.140625" style="10" bestFit="1" customWidth="1"/>
    <col min="6546" max="6547" width="13.140625" style="10" bestFit="1" customWidth="1"/>
    <col min="6548" max="6548" width="14" style="10" customWidth="1"/>
    <col min="6549" max="6549" width="13.140625" style="10" customWidth="1"/>
    <col min="6550" max="6550" width="16.42578125" style="10" customWidth="1"/>
    <col min="6551" max="6551" width="18.5703125" style="10" customWidth="1"/>
    <col min="6552" max="6552" width="8.140625" style="10" bestFit="1" customWidth="1"/>
    <col min="6553" max="6795" width="58.28515625" style="10"/>
    <col min="6796" max="6796" width="9" style="10" customWidth="1"/>
    <col min="6797" max="6797" width="60.28515625" style="10" customWidth="1"/>
    <col min="6798" max="6798" width="15.7109375" style="10" bestFit="1" customWidth="1"/>
    <col min="6799" max="6799" width="14.140625" style="10" bestFit="1" customWidth="1"/>
    <col min="6800" max="6800" width="14.140625" style="10" customWidth="1"/>
    <col min="6801" max="6801" width="14.140625" style="10" bestFit="1" customWidth="1"/>
    <col min="6802" max="6803" width="13.140625" style="10" bestFit="1" customWidth="1"/>
    <col min="6804" max="6804" width="14" style="10" customWidth="1"/>
    <col min="6805" max="6805" width="13.140625" style="10" customWidth="1"/>
    <col min="6806" max="6806" width="16.42578125" style="10" customWidth="1"/>
    <col min="6807" max="6807" width="18.5703125" style="10" customWidth="1"/>
    <col min="6808" max="6808" width="8.140625" style="10" bestFit="1" customWidth="1"/>
    <col min="6809" max="7051" width="58.28515625" style="10"/>
    <col min="7052" max="7052" width="9" style="10" customWidth="1"/>
    <col min="7053" max="7053" width="60.28515625" style="10" customWidth="1"/>
    <col min="7054" max="7054" width="15.7109375" style="10" bestFit="1" customWidth="1"/>
    <col min="7055" max="7055" width="14.140625" style="10" bestFit="1" customWidth="1"/>
    <col min="7056" max="7056" width="14.140625" style="10" customWidth="1"/>
    <col min="7057" max="7057" width="14.140625" style="10" bestFit="1" customWidth="1"/>
    <col min="7058" max="7059" width="13.140625" style="10" bestFit="1" customWidth="1"/>
    <col min="7060" max="7060" width="14" style="10" customWidth="1"/>
    <col min="7061" max="7061" width="13.140625" style="10" customWidth="1"/>
    <col min="7062" max="7062" width="16.42578125" style="10" customWidth="1"/>
    <col min="7063" max="7063" width="18.5703125" style="10" customWidth="1"/>
    <col min="7064" max="7064" width="8.140625" style="10" bestFit="1" customWidth="1"/>
    <col min="7065" max="7307" width="58.28515625" style="10"/>
    <col min="7308" max="7308" width="9" style="10" customWidth="1"/>
    <col min="7309" max="7309" width="60.28515625" style="10" customWidth="1"/>
    <col min="7310" max="7310" width="15.7109375" style="10" bestFit="1" customWidth="1"/>
    <col min="7311" max="7311" width="14.140625" style="10" bestFit="1" customWidth="1"/>
    <col min="7312" max="7312" width="14.140625" style="10" customWidth="1"/>
    <col min="7313" max="7313" width="14.140625" style="10" bestFit="1" customWidth="1"/>
    <col min="7314" max="7315" width="13.140625" style="10" bestFit="1" customWidth="1"/>
    <col min="7316" max="7316" width="14" style="10" customWidth="1"/>
    <col min="7317" max="7317" width="13.140625" style="10" customWidth="1"/>
    <col min="7318" max="7318" width="16.42578125" style="10" customWidth="1"/>
    <col min="7319" max="7319" width="18.5703125" style="10" customWidth="1"/>
    <col min="7320" max="7320" width="8.140625" style="10" bestFit="1" customWidth="1"/>
    <col min="7321" max="7563" width="58.28515625" style="10"/>
    <col min="7564" max="7564" width="9" style="10" customWidth="1"/>
    <col min="7565" max="7565" width="60.28515625" style="10" customWidth="1"/>
    <col min="7566" max="7566" width="15.7109375" style="10" bestFit="1" customWidth="1"/>
    <col min="7567" max="7567" width="14.140625" style="10" bestFit="1" customWidth="1"/>
    <col min="7568" max="7568" width="14.140625" style="10" customWidth="1"/>
    <col min="7569" max="7569" width="14.140625" style="10" bestFit="1" customWidth="1"/>
    <col min="7570" max="7571" width="13.140625" style="10" bestFit="1" customWidth="1"/>
    <col min="7572" max="7572" width="14" style="10" customWidth="1"/>
    <col min="7573" max="7573" width="13.140625" style="10" customWidth="1"/>
    <col min="7574" max="7574" width="16.42578125" style="10" customWidth="1"/>
    <col min="7575" max="7575" width="18.5703125" style="10" customWidth="1"/>
    <col min="7576" max="7576" width="8.140625" style="10" bestFit="1" customWidth="1"/>
    <col min="7577" max="7819" width="58.28515625" style="10"/>
    <col min="7820" max="7820" width="9" style="10" customWidth="1"/>
    <col min="7821" max="7821" width="60.28515625" style="10" customWidth="1"/>
    <col min="7822" max="7822" width="15.7109375" style="10" bestFit="1" customWidth="1"/>
    <col min="7823" max="7823" width="14.140625" style="10" bestFit="1" customWidth="1"/>
    <col min="7824" max="7824" width="14.140625" style="10" customWidth="1"/>
    <col min="7825" max="7825" width="14.140625" style="10" bestFit="1" customWidth="1"/>
    <col min="7826" max="7827" width="13.140625" style="10" bestFit="1" customWidth="1"/>
    <col min="7828" max="7828" width="14" style="10" customWidth="1"/>
    <col min="7829" max="7829" width="13.140625" style="10" customWidth="1"/>
    <col min="7830" max="7830" width="16.42578125" style="10" customWidth="1"/>
    <col min="7831" max="7831" width="18.5703125" style="10" customWidth="1"/>
    <col min="7832" max="7832" width="8.140625" style="10" bestFit="1" customWidth="1"/>
    <col min="7833" max="8075" width="58.28515625" style="10"/>
    <col min="8076" max="8076" width="9" style="10" customWidth="1"/>
    <col min="8077" max="8077" width="60.28515625" style="10" customWidth="1"/>
    <col min="8078" max="8078" width="15.7109375" style="10" bestFit="1" customWidth="1"/>
    <col min="8079" max="8079" width="14.140625" style="10" bestFit="1" customWidth="1"/>
    <col min="8080" max="8080" width="14.140625" style="10" customWidth="1"/>
    <col min="8081" max="8081" width="14.140625" style="10" bestFit="1" customWidth="1"/>
    <col min="8082" max="8083" width="13.140625" style="10" bestFit="1" customWidth="1"/>
    <col min="8084" max="8084" width="14" style="10" customWidth="1"/>
    <col min="8085" max="8085" width="13.140625" style="10" customWidth="1"/>
    <col min="8086" max="8086" width="16.42578125" style="10" customWidth="1"/>
    <col min="8087" max="8087" width="18.5703125" style="10" customWidth="1"/>
    <col min="8088" max="8088" width="8.140625" style="10" bestFit="1" customWidth="1"/>
    <col min="8089" max="8331" width="58.28515625" style="10"/>
    <col min="8332" max="8332" width="9" style="10" customWidth="1"/>
    <col min="8333" max="8333" width="60.28515625" style="10" customWidth="1"/>
    <col min="8334" max="8334" width="15.7109375" style="10" bestFit="1" customWidth="1"/>
    <col min="8335" max="8335" width="14.140625" style="10" bestFit="1" customWidth="1"/>
    <col min="8336" max="8336" width="14.140625" style="10" customWidth="1"/>
    <col min="8337" max="8337" width="14.140625" style="10" bestFit="1" customWidth="1"/>
    <col min="8338" max="8339" width="13.140625" style="10" bestFit="1" customWidth="1"/>
    <col min="8340" max="8340" width="14" style="10" customWidth="1"/>
    <col min="8341" max="8341" width="13.140625" style="10" customWidth="1"/>
    <col min="8342" max="8342" width="16.42578125" style="10" customWidth="1"/>
    <col min="8343" max="8343" width="18.5703125" style="10" customWidth="1"/>
    <col min="8344" max="8344" width="8.140625" style="10" bestFit="1" customWidth="1"/>
    <col min="8345" max="8587" width="58.28515625" style="10"/>
    <col min="8588" max="8588" width="9" style="10" customWidth="1"/>
    <col min="8589" max="8589" width="60.28515625" style="10" customWidth="1"/>
    <col min="8590" max="8590" width="15.7109375" style="10" bestFit="1" customWidth="1"/>
    <col min="8591" max="8591" width="14.140625" style="10" bestFit="1" customWidth="1"/>
    <col min="8592" max="8592" width="14.140625" style="10" customWidth="1"/>
    <col min="8593" max="8593" width="14.140625" style="10" bestFit="1" customWidth="1"/>
    <col min="8594" max="8595" width="13.140625" style="10" bestFit="1" customWidth="1"/>
    <col min="8596" max="8596" width="14" style="10" customWidth="1"/>
    <col min="8597" max="8597" width="13.140625" style="10" customWidth="1"/>
    <col min="8598" max="8598" width="16.42578125" style="10" customWidth="1"/>
    <col min="8599" max="8599" width="18.5703125" style="10" customWidth="1"/>
    <col min="8600" max="8600" width="8.140625" style="10" bestFit="1" customWidth="1"/>
    <col min="8601" max="8843" width="58.28515625" style="10"/>
    <col min="8844" max="8844" width="9" style="10" customWidth="1"/>
    <col min="8845" max="8845" width="60.28515625" style="10" customWidth="1"/>
    <col min="8846" max="8846" width="15.7109375" style="10" bestFit="1" customWidth="1"/>
    <col min="8847" max="8847" width="14.140625" style="10" bestFit="1" customWidth="1"/>
    <col min="8848" max="8848" width="14.140625" style="10" customWidth="1"/>
    <col min="8849" max="8849" width="14.140625" style="10" bestFit="1" customWidth="1"/>
    <col min="8850" max="8851" width="13.140625" style="10" bestFit="1" customWidth="1"/>
    <col min="8852" max="8852" width="14" style="10" customWidth="1"/>
    <col min="8853" max="8853" width="13.140625" style="10" customWidth="1"/>
    <col min="8854" max="8854" width="16.42578125" style="10" customWidth="1"/>
    <col min="8855" max="8855" width="18.5703125" style="10" customWidth="1"/>
    <col min="8856" max="8856" width="8.140625" style="10" bestFit="1" customWidth="1"/>
    <col min="8857" max="9099" width="58.28515625" style="10"/>
    <col min="9100" max="9100" width="9" style="10" customWidth="1"/>
    <col min="9101" max="9101" width="60.28515625" style="10" customWidth="1"/>
    <col min="9102" max="9102" width="15.7109375" style="10" bestFit="1" customWidth="1"/>
    <col min="9103" max="9103" width="14.140625" style="10" bestFit="1" customWidth="1"/>
    <col min="9104" max="9104" width="14.140625" style="10" customWidth="1"/>
    <col min="9105" max="9105" width="14.140625" style="10" bestFit="1" customWidth="1"/>
    <col min="9106" max="9107" width="13.140625" style="10" bestFit="1" customWidth="1"/>
    <col min="9108" max="9108" width="14" style="10" customWidth="1"/>
    <col min="9109" max="9109" width="13.140625" style="10" customWidth="1"/>
    <col min="9110" max="9110" width="16.42578125" style="10" customWidth="1"/>
    <col min="9111" max="9111" width="18.5703125" style="10" customWidth="1"/>
    <col min="9112" max="9112" width="8.140625" style="10" bestFit="1" customWidth="1"/>
    <col min="9113" max="9355" width="58.28515625" style="10"/>
    <col min="9356" max="9356" width="9" style="10" customWidth="1"/>
    <col min="9357" max="9357" width="60.28515625" style="10" customWidth="1"/>
    <col min="9358" max="9358" width="15.7109375" style="10" bestFit="1" customWidth="1"/>
    <col min="9359" max="9359" width="14.140625" style="10" bestFit="1" customWidth="1"/>
    <col min="9360" max="9360" width="14.140625" style="10" customWidth="1"/>
    <col min="9361" max="9361" width="14.140625" style="10" bestFit="1" customWidth="1"/>
    <col min="9362" max="9363" width="13.140625" style="10" bestFit="1" customWidth="1"/>
    <col min="9364" max="9364" width="14" style="10" customWidth="1"/>
    <col min="9365" max="9365" width="13.140625" style="10" customWidth="1"/>
    <col min="9366" max="9366" width="16.42578125" style="10" customWidth="1"/>
    <col min="9367" max="9367" width="18.5703125" style="10" customWidth="1"/>
    <col min="9368" max="9368" width="8.140625" style="10" bestFit="1" customWidth="1"/>
    <col min="9369" max="9611" width="58.28515625" style="10"/>
    <col min="9612" max="9612" width="9" style="10" customWidth="1"/>
    <col min="9613" max="9613" width="60.28515625" style="10" customWidth="1"/>
    <col min="9614" max="9614" width="15.7109375" style="10" bestFit="1" customWidth="1"/>
    <col min="9615" max="9615" width="14.140625" style="10" bestFit="1" customWidth="1"/>
    <col min="9616" max="9616" width="14.140625" style="10" customWidth="1"/>
    <col min="9617" max="9617" width="14.140625" style="10" bestFit="1" customWidth="1"/>
    <col min="9618" max="9619" width="13.140625" style="10" bestFit="1" customWidth="1"/>
    <col min="9620" max="9620" width="14" style="10" customWidth="1"/>
    <col min="9621" max="9621" width="13.140625" style="10" customWidth="1"/>
    <col min="9622" max="9622" width="16.42578125" style="10" customWidth="1"/>
    <col min="9623" max="9623" width="18.5703125" style="10" customWidth="1"/>
    <col min="9624" max="9624" width="8.140625" style="10" bestFit="1" customWidth="1"/>
    <col min="9625" max="9867" width="58.28515625" style="10"/>
    <col min="9868" max="9868" width="9" style="10" customWidth="1"/>
    <col min="9869" max="9869" width="60.28515625" style="10" customWidth="1"/>
    <col min="9870" max="9870" width="15.7109375" style="10" bestFit="1" customWidth="1"/>
    <col min="9871" max="9871" width="14.140625" style="10" bestFit="1" customWidth="1"/>
    <col min="9872" max="9872" width="14.140625" style="10" customWidth="1"/>
    <col min="9873" max="9873" width="14.140625" style="10" bestFit="1" customWidth="1"/>
    <col min="9874" max="9875" width="13.140625" style="10" bestFit="1" customWidth="1"/>
    <col min="9876" max="9876" width="14" style="10" customWidth="1"/>
    <col min="9877" max="9877" width="13.140625" style="10" customWidth="1"/>
    <col min="9878" max="9878" width="16.42578125" style="10" customWidth="1"/>
    <col min="9879" max="9879" width="18.5703125" style="10" customWidth="1"/>
    <col min="9880" max="9880" width="8.140625" style="10" bestFit="1" customWidth="1"/>
    <col min="9881" max="10123" width="58.28515625" style="10"/>
    <col min="10124" max="10124" width="9" style="10" customWidth="1"/>
    <col min="10125" max="10125" width="60.28515625" style="10" customWidth="1"/>
    <col min="10126" max="10126" width="15.7109375" style="10" bestFit="1" customWidth="1"/>
    <col min="10127" max="10127" width="14.140625" style="10" bestFit="1" customWidth="1"/>
    <col min="10128" max="10128" width="14.140625" style="10" customWidth="1"/>
    <col min="10129" max="10129" width="14.140625" style="10" bestFit="1" customWidth="1"/>
    <col min="10130" max="10131" width="13.140625" style="10" bestFit="1" customWidth="1"/>
    <col min="10132" max="10132" width="14" style="10" customWidth="1"/>
    <col min="10133" max="10133" width="13.140625" style="10" customWidth="1"/>
    <col min="10134" max="10134" width="16.42578125" style="10" customWidth="1"/>
    <col min="10135" max="10135" width="18.5703125" style="10" customWidth="1"/>
    <col min="10136" max="10136" width="8.140625" style="10" bestFit="1" customWidth="1"/>
    <col min="10137" max="10379" width="58.28515625" style="10"/>
    <col min="10380" max="10380" width="9" style="10" customWidth="1"/>
    <col min="10381" max="10381" width="60.28515625" style="10" customWidth="1"/>
    <col min="10382" max="10382" width="15.7109375" style="10" bestFit="1" customWidth="1"/>
    <col min="10383" max="10383" width="14.140625" style="10" bestFit="1" customWidth="1"/>
    <col min="10384" max="10384" width="14.140625" style="10" customWidth="1"/>
    <col min="10385" max="10385" width="14.140625" style="10" bestFit="1" customWidth="1"/>
    <col min="10386" max="10387" width="13.140625" style="10" bestFit="1" customWidth="1"/>
    <col min="10388" max="10388" width="14" style="10" customWidth="1"/>
    <col min="10389" max="10389" width="13.140625" style="10" customWidth="1"/>
    <col min="10390" max="10390" width="16.42578125" style="10" customWidth="1"/>
    <col min="10391" max="10391" width="18.5703125" style="10" customWidth="1"/>
    <col min="10392" max="10392" width="8.140625" style="10" bestFit="1" customWidth="1"/>
    <col min="10393" max="10635" width="58.28515625" style="10"/>
    <col min="10636" max="10636" width="9" style="10" customWidth="1"/>
    <col min="10637" max="10637" width="60.28515625" style="10" customWidth="1"/>
    <col min="10638" max="10638" width="15.7109375" style="10" bestFit="1" customWidth="1"/>
    <col min="10639" max="10639" width="14.140625" style="10" bestFit="1" customWidth="1"/>
    <col min="10640" max="10640" width="14.140625" style="10" customWidth="1"/>
    <col min="10641" max="10641" width="14.140625" style="10" bestFit="1" customWidth="1"/>
    <col min="10642" max="10643" width="13.140625" style="10" bestFit="1" customWidth="1"/>
    <col min="10644" max="10644" width="14" style="10" customWidth="1"/>
    <col min="10645" max="10645" width="13.140625" style="10" customWidth="1"/>
    <col min="10646" max="10646" width="16.42578125" style="10" customWidth="1"/>
    <col min="10647" max="10647" width="18.5703125" style="10" customWidth="1"/>
    <col min="10648" max="10648" width="8.140625" style="10" bestFit="1" customWidth="1"/>
    <col min="10649" max="10891" width="58.28515625" style="10"/>
    <col min="10892" max="10892" width="9" style="10" customWidth="1"/>
    <col min="10893" max="10893" width="60.28515625" style="10" customWidth="1"/>
    <col min="10894" max="10894" width="15.7109375" style="10" bestFit="1" customWidth="1"/>
    <col min="10895" max="10895" width="14.140625" style="10" bestFit="1" customWidth="1"/>
    <col min="10896" max="10896" width="14.140625" style="10" customWidth="1"/>
    <col min="10897" max="10897" width="14.140625" style="10" bestFit="1" customWidth="1"/>
    <col min="10898" max="10899" width="13.140625" style="10" bestFit="1" customWidth="1"/>
    <col min="10900" max="10900" width="14" style="10" customWidth="1"/>
    <col min="10901" max="10901" width="13.140625" style="10" customWidth="1"/>
    <col min="10902" max="10902" width="16.42578125" style="10" customWidth="1"/>
    <col min="10903" max="10903" width="18.5703125" style="10" customWidth="1"/>
    <col min="10904" max="10904" width="8.140625" style="10" bestFit="1" customWidth="1"/>
    <col min="10905" max="11147" width="58.28515625" style="10"/>
    <col min="11148" max="11148" width="9" style="10" customWidth="1"/>
    <col min="11149" max="11149" width="60.28515625" style="10" customWidth="1"/>
    <col min="11150" max="11150" width="15.7109375" style="10" bestFit="1" customWidth="1"/>
    <col min="11151" max="11151" width="14.140625" style="10" bestFit="1" customWidth="1"/>
    <col min="11152" max="11152" width="14.140625" style="10" customWidth="1"/>
    <col min="11153" max="11153" width="14.140625" style="10" bestFit="1" customWidth="1"/>
    <col min="11154" max="11155" width="13.140625" style="10" bestFit="1" customWidth="1"/>
    <col min="11156" max="11156" width="14" style="10" customWidth="1"/>
    <col min="11157" max="11157" width="13.140625" style="10" customWidth="1"/>
    <col min="11158" max="11158" width="16.42578125" style="10" customWidth="1"/>
    <col min="11159" max="11159" width="18.5703125" style="10" customWidth="1"/>
    <col min="11160" max="11160" width="8.140625" style="10" bestFit="1" customWidth="1"/>
    <col min="11161" max="11403" width="58.28515625" style="10"/>
    <col min="11404" max="11404" width="9" style="10" customWidth="1"/>
    <col min="11405" max="11405" width="60.28515625" style="10" customWidth="1"/>
    <col min="11406" max="11406" width="15.7109375" style="10" bestFit="1" customWidth="1"/>
    <col min="11407" max="11407" width="14.140625" style="10" bestFit="1" customWidth="1"/>
    <col min="11408" max="11408" width="14.140625" style="10" customWidth="1"/>
    <col min="11409" max="11409" width="14.140625" style="10" bestFit="1" customWidth="1"/>
    <col min="11410" max="11411" width="13.140625" style="10" bestFit="1" customWidth="1"/>
    <col min="11412" max="11412" width="14" style="10" customWidth="1"/>
    <col min="11413" max="11413" width="13.140625" style="10" customWidth="1"/>
    <col min="11414" max="11414" width="16.42578125" style="10" customWidth="1"/>
    <col min="11415" max="11415" width="18.5703125" style="10" customWidth="1"/>
    <col min="11416" max="11416" width="8.140625" style="10" bestFit="1" customWidth="1"/>
    <col min="11417" max="11659" width="58.28515625" style="10"/>
    <col min="11660" max="11660" width="9" style="10" customWidth="1"/>
    <col min="11661" max="11661" width="60.28515625" style="10" customWidth="1"/>
    <col min="11662" max="11662" width="15.7109375" style="10" bestFit="1" customWidth="1"/>
    <col min="11663" max="11663" width="14.140625" style="10" bestFit="1" customWidth="1"/>
    <col min="11664" max="11664" width="14.140625" style="10" customWidth="1"/>
    <col min="11665" max="11665" width="14.140625" style="10" bestFit="1" customWidth="1"/>
    <col min="11666" max="11667" width="13.140625" style="10" bestFit="1" customWidth="1"/>
    <col min="11668" max="11668" width="14" style="10" customWidth="1"/>
    <col min="11669" max="11669" width="13.140625" style="10" customWidth="1"/>
    <col min="11670" max="11670" width="16.42578125" style="10" customWidth="1"/>
    <col min="11671" max="11671" width="18.5703125" style="10" customWidth="1"/>
    <col min="11672" max="11672" width="8.140625" style="10" bestFit="1" customWidth="1"/>
    <col min="11673" max="11915" width="58.28515625" style="10"/>
    <col min="11916" max="11916" width="9" style="10" customWidth="1"/>
    <col min="11917" max="11917" width="60.28515625" style="10" customWidth="1"/>
    <col min="11918" max="11918" width="15.7109375" style="10" bestFit="1" customWidth="1"/>
    <col min="11919" max="11919" width="14.140625" style="10" bestFit="1" customWidth="1"/>
    <col min="11920" max="11920" width="14.140625" style="10" customWidth="1"/>
    <col min="11921" max="11921" width="14.140625" style="10" bestFit="1" customWidth="1"/>
    <col min="11922" max="11923" width="13.140625" style="10" bestFit="1" customWidth="1"/>
    <col min="11924" max="11924" width="14" style="10" customWidth="1"/>
    <col min="11925" max="11925" width="13.140625" style="10" customWidth="1"/>
    <col min="11926" max="11926" width="16.42578125" style="10" customWidth="1"/>
    <col min="11927" max="11927" width="18.5703125" style="10" customWidth="1"/>
    <col min="11928" max="11928" width="8.140625" style="10" bestFit="1" customWidth="1"/>
    <col min="11929" max="12171" width="58.28515625" style="10"/>
    <col min="12172" max="12172" width="9" style="10" customWidth="1"/>
    <col min="12173" max="12173" width="60.28515625" style="10" customWidth="1"/>
    <col min="12174" max="12174" width="15.7109375" style="10" bestFit="1" customWidth="1"/>
    <col min="12175" max="12175" width="14.140625" style="10" bestFit="1" customWidth="1"/>
    <col min="12176" max="12176" width="14.140625" style="10" customWidth="1"/>
    <col min="12177" max="12177" width="14.140625" style="10" bestFit="1" customWidth="1"/>
    <col min="12178" max="12179" width="13.140625" style="10" bestFit="1" customWidth="1"/>
    <col min="12180" max="12180" width="14" style="10" customWidth="1"/>
    <col min="12181" max="12181" width="13.140625" style="10" customWidth="1"/>
    <col min="12182" max="12182" width="16.42578125" style="10" customWidth="1"/>
    <col min="12183" max="12183" width="18.5703125" style="10" customWidth="1"/>
    <col min="12184" max="12184" width="8.140625" style="10" bestFit="1" customWidth="1"/>
    <col min="12185" max="12427" width="58.28515625" style="10"/>
    <col min="12428" max="12428" width="9" style="10" customWidth="1"/>
    <col min="12429" max="12429" width="60.28515625" style="10" customWidth="1"/>
    <col min="12430" max="12430" width="15.7109375" style="10" bestFit="1" customWidth="1"/>
    <col min="12431" max="12431" width="14.140625" style="10" bestFit="1" customWidth="1"/>
    <col min="12432" max="12432" width="14.140625" style="10" customWidth="1"/>
    <col min="12433" max="12433" width="14.140625" style="10" bestFit="1" customWidth="1"/>
    <col min="12434" max="12435" width="13.140625" style="10" bestFit="1" customWidth="1"/>
    <col min="12436" max="12436" width="14" style="10" customWidth="1"/>
    <col min="12437" max="12437" width="13.140625" style="10" customWidth="1"/>
    <col min="12438" max="12438" width="16.42578125" style="10" customWidth="1"/>
    <col min="12439" max="12439" width="18.5703125" style="10" customWidth="1"/>
    <col min="12440" max="12440" width="8.140625" style="10" bestFit="1" customWidth="1"/>
    <col min="12441" max="12683" width="58.28515625" style="10"/>
    <col min="12684" max="12684" width="9" style="10" customWidth="1"/>
    <col min="12685" max="12685" width="60.28515625" style="10" customWidth="1"/>
    <col min="12686" max="12686" width="15.7109375" style="10" bestFit="1" customWidth="1"/>
    <col min="12687" max="12687" width="14.140625" style="10" bestFit="1" customWidth="1"/>
    <col min="12688" max="12688" width="14.140625" style="10" customWidth="1"/>
    <col min="12689" max="12689" width="14.140625" style="10" bestFit="1" customWidth="1"/>
    <col min="12690" max="12691" width="13.140625" style="10" bestFit="1" customWidth="1"/>
    <col min="12692" max="12692" width="14" style="10" customWidth="1"/>
    <col min="12693" max="12693" width="13.140625" style="10" customWidth="1"/>
    <col min="12694" max="12694" width="16.42578125" style="10" customWidth="1"/>
    <col min="12695" max="12695" width="18.5703125" style="10" customWidth="1"/>
    <col min="12696" max="12696" width="8.140625" style="10" bestFit="1" customWidth="1"/>
    <col min="12697" max="12939" width="58.28515625" style="10"/>
    <col min="12940" max="12940" width="9" style="10" customWidth="1"/>
    <col min="12941" max="12941" width="60.28515625" style="10" customWidth="1"/>
    <col min="12942" max="12942" width="15.7109375" style="10" bestFit="1" customWidth="1"/>
    <col min="12943" max="12943" width="14.140625" style="10" bestFit="1" customWidth="1"/>
    <col min="12944" max="12944" width="14.140625" style="10" customWidth="1"/>
    <col min="12945" max="12945" width="14.140625" style="10" bestFit="1" customWidth="1"/>
    <col min="12946" max="12947" width="13.140625" style="10" bestFit="1" customWidth="1"/>
    <col min="12948" max="12948" width="14" style="10" customWidth="1"/>
    <col min="12949" max="12949" width="13.140625" style="10" customWidth="1"/>
    <col min="12950" max="12950" width="16.42578125" style="10" customWidth="1"/>
    <col min="12951" max="12951" width="18.5703125" style="10" customWidth="1"/>
    <col min="12952" max="12952" width="8.140625" style="10" bestFit="1" customWidth="1"/>
    <col min="12953" max="13195" width="58.28515625" style="10"/>
    <col min="13196" max="13196" width="9" style="10" customWidth="1"/>
    <col min="13197" max="13197" width="60.28515625" style="10" customWidth="1"/>
    <col min="13198" max="13198" width="15.7109375" style="10" bestFit="1" customWidth="1"/>
    <col min="13199" max="13199" width="14.140625" style="10" bestFit="1" customWidth="1"/>
    <col min="13200" max="13200" width="14.140625" style="10" customWidth="1"/>
    <col min="13201" max="13201" width="14.140625" style="10" bestFit="1" customWidth="1"/>
    <col min="13202" max="13203" width="13.140625" style="10" bestFit="1" customWidth="1"/>
    <col min="13204" max="13204" width="14" style="10" customWidth="1"/>
    <col min="13205" max="13205" width="13.140625" style="10" customWidth="1"/>
    <col min="13206" max="13206" width="16.42578125" style="10" customWidth="1"/>
    <col min="13207" max="13207" width="18.5703125" style="10" customWidth="1"/>
    <col min="13208" max="13208" width="8.140625" style="10" bestFit="1" customWidth="1"/>
    <col min="13209" max="13451" width="58.28515625" style="10"/>
    <col min="13452" max="13452" width="9" style="10" customWidth="1"/>
    <col min="13453" max="13453" width="60.28515625" style="10" customWidth="1"/>
    <col min="13454" max="13454" width="15.7109375" style="10" bestFit="1" customWidth="1"/>
    <col min="13455" max="13455" width="14.140625" style="10" bestFit="1" customWidth="1"/>
    <col min="13456" max="13456" width="14.140625" style="10" customWidth="1"/>
    <col min="13457" max="13457" width="14.140625" style="10" bestFit="1" customWidth="1"/>
    <col min="13458" max="13459" width="13.140625" style="10" bestFit="1" customWidth="1"/>
    <col min="13460" max="13460" width="14" style="10" customWidth="1"/>
    <col min="13461" max="13461" width="13.140625" style="10" customWidth="1"/>
    <col min="13462" max="13462" width="16.42578125" style="10" customWidth="1"/>
    <col min="13463" max="13463" width="18.5703125" style="10" customWidth="1"/>
    <col min="13464" max="13464" width="8.140625" style="10" bestFit="1" customWidth="1"/>
    <col min="13465" max="13707" width="58.28515625" style="10"/>
    <col min="13708" max="13708" width="9" style="10" customWidth="1"/>
    <col min="13709" max="13709" width="60.28515625" style="10" customWidth="1"/>
    <col min="13710" max="13710" width="15.7109375" style="10" bestFit="1" customWidth="1"/>
    <col min="13711" max="13711" width="14.140625" style="10" bestFit="1" customWidth="1"/>
    <col min="13712" max="13712" width="14.140625" style="10" customWidth="1"/>
    <col min="13713" max="13713" width="14.140625" style="10" bestFit="1" customWidth="1"/>
    <col min="13714" max="13715" width="13.140625" style="10" bestFit="1" customWidth="1"/>
    <col min="13716" max="13716" width="14" style="10" customWidth="1"/>
    <col min="13717" max="13717" width="13.140625" style="10" customWidth="1"/>
    <col min="13718" max="13718" width="16.42578125" style="10" customWidth="1"/>
    <col min="13719" max="13719" width="18.5703125" style="10" customWidth="1"/>
    <col min="13720" max="13720" width="8.140625" style="10" bestFit="1" customWidth="1"/>
    <col min="13721" max="13963" width="58.28515625" style="10"/>
    <col min="13964" max="13964" width="9" style="10" customWidth="1"/>
    <col min="13965" max="13965" width="60.28515625" style="10" customWidth="1"/>
    <col min="13966" max="13966" width="15.7109375" style="10" bestFit="1" customWidth="1"/>
    <col min="13967" max="13967" width="14.140625" style="10" bestFit="1" customWidth="1"/>
    <col min="13968" max="13968" width="14.140625" style="10" customWidth="1"/>
    <col min="13969" max="13969" width="14.140625" style="10" bestFit="1" customWidth="1"/>
    <col min="13970" max="13971" width="13.140625" style="10" bestFit="1" customWidth="1"/>
    <col min="13972" max="13972" width="14" style="10" customWidth="1"/>
    <col min="13973" max="13973" width="13.140625" style="10" customWidth="1"/>
    <col min="13974" max="13974" width="16.42578125" style="10" customWidth="1"/>
    <col min="13975" max="13975" width="18.5703125" style="10" customWidth="1"/>
    <col min="13976" max="13976" width="8.140625" style="10" bestFit="1" customWidth="1"/>
    <col min="13977" max="14219" width="58.28515625" style="10"/>
    <col min="14220" max="14220" width="9" style="10" customWidth="1"/>
    <col min="14221" max="14221" width="60.28515625" style="10" customWidth="1"/>
    <col min="14222" max="14222" width="15.7109375" style="10" bestFit="1" customWidth="1"/>
    <col min="14223" max="14223" width="14.140625" style="10" bestFit="1" customWidth="1"/>
    <col min="14224" max="14224" width="14.140625" style="10" customWidth="1"/>
    <col min="14225" max="14225" width="14.140625" style="10" bestFit="1" customWidth="1"/>
    <col min="14226" max="14227" width="13.140625" style="10" bestFit="1" customWidth="1"/>
    <col min="14228" max="14228" width="14" style="10" customWidth="1"/>
    <col min="14229" max="14229" width="13.140625" style="10" customWidth="1"/>
    <col min="14230" max="14230" width="16.42578125" style="10" customWidth="1"/>
    <col min="14231" max="14231" width="18.5703125" style="10" customWidth="1"/>
    <col min="14232" max="14232" width="8.140625" style="10" bestFit="1" customWidth="1"/>
    <col min="14233" max="14475" width="58.28515625" style="10"/>
    <col min="14476" max="14476" width="9" style="10" customWidth="1"/>
    <col min="14477" max="14477" width="60.28515625" style="10" customWidth="1"/>
    <col min="14478" max="14478" width="15.7109375" style="10" bestFit="1" customWidth="1"/>
    <col min="14479" max="14479" width="14.140625" style="10" bestFit="1" customWidth="1"/>
    <col min="14480" max="14480" width="14.140625" style="10" customWidth="1"/>
    <col min="14481" max="14481" width="14.140625" style="10" bestFit="1" customWidth="1"/>
    <col min="14482" max="14483" width="13.140625" style="10" bestFit="1" customWidth="1"/>
    <col min="14484" max="14484" width="14" style="10" customWidth="1"/>
    <col min="14485" max="14485" width="13.140625" style="10" customWidth="1"/>
    <col min="14486" max="14486" width="16.42578125" style="10" customWidth="1"/>
    <col min="14487" max="14487" width="18.5703125" style="10" customWidth="1"/>
    <col min="14488" max="14488" width="8.140625" style="10" bestFit="1" customWidth="1"/>
    <col min="14489" max="14731" width="58.28515625" style="10"/>
    <col min="14732" max="14732" width="9" style="10" customWidth="1"/>
    <col min="14733" max="14733" width="60.28515625" style="10" customWidth="1"/>
    <col min="14734" max="14734" width="15.7109375" style="10" bestFit="1" customWidth="1"/>
    <col min="14735" max="14735" width="14.140625" style="10" bestFit="1" customWidth="1"/>
    <col min="14736" max="14736" width="14.140625" style="10" customWidth="1"/>
    <col min="14737" max="14737" width="14.140625" style="10" bestFit="1" customWidth="1"/>
    <col min="14738" max="14739" width="13.140625" style="10" bestFit="1" customWidth="1"/>
    <col min="14740" max="14740" width="14" style="10" customWidth="1"/>
    <col min="14741" max="14741" width="13.140625" style="10" customWidth="1"/>
    <col min="14742" max="14742" width="16.42578125" style="10" customWidth="1"/>
    <col min="14743" max="14743" width="18.5703125" style="10" customWidth="1"/>
    <col min="14744" max="14744" width="8.140625" style="10" bestFit="1" customWidth="1"/>
    <col min="14745" max="14987" width="58.28515625" style="10"/>
    <col min="14988" max="14988" width="9" style="10" customWidth="1"/>
    <col min="14989" max="14989" width="60.28515625" style="10" customWidth="1"/>
    <col min="14990" max="14990" width="15.7109375" style="10" bestFit="1" customWidth="1"/>
    <col min="14991" max="14991" width="14.140625" style="10" bestFit="1" customWidth="1"/>
    <col min="14992" max="14992" width="14.140625" style="10" customWidth="1"/>
    <col min="14993" max="14993" width="14.140625" style="10" bestFit="1" customWidth="1"/>
    <col min="14994" max="14995" width="13.140625" style="10" bestFit="1" customWidth="1"/>
    <col min="14996" max="14996" width="14" style="10" customWidth="1"/>
    <col min="14997" max="14997" width="13.140625" style="10" customWidth="1"/>
    <col min="14998" max="14998" width="16.42578125" style="10" customWidth="1"/>
    <col min="14999" max="14999" width="18.5703125" style="10" customWidth="1"/>
    <col min="15000" max="15000" width="8.140625" style="10" bestFit="1" customWidth="1"/>
    <col min="15001" max="15243" width="58.28515625" style="10"/>
    <col min="15244" max="15244" width="9" style="10" customWidth="1"/>
    <col min="15245" max="15245" width="60.28515625" style="10" customWidth="1"/>
    <col min="15246" max="15246" width="15.7109375" style="10" bestFit="1" customWidth="1"/>
    <col min="15247" max="15247" width="14.140625" style="10" bestFit="1" customWidth="1"/>
    <col min="15248" max="15248" width="14.140625" style="10" customWidth="1"/>
    <col min="15249" max="15249" width="14.140625" style="10" bestFit="1" customWidth="1"/>
    <col min="15250" max="15251" width="13.140625" style="10" bestFit="1" customWidth="1"/>
    <col min="15252" max="15252" width="14" style="10" customWidth="1"/>
    <col min="15253" max="15253" width="13.140625" style="10" customWidth="1"/>
    <col min="15254" max="15254" width="16.42578125" style="10" customWidth="1"/>
    <col min="15255" max="15255" width="18.5703125" style="10" customWidth="1"/>
    <col min="15256" max="15256" width="8.140625" style="10" bestFit="1" customWidth="1"/>
    <col min="15257" max="15499" width="58.28515625" style="10"/>
    <col min="15500" max="15500" width="9" style="10" customWidth="1"/>
    <col min="15501" max="15501" width="60.28515625" style="10" customWidth="1"/>
    <col min="15502" max="15502" width="15.7109375" style="10" bestFit="1" customWidth="1"/>
    <col min="15503" max="15503" width="14.140625" style="10" bestFit="1" customWidth="1"/>
    <col min="15504" max="15504" width="14.140625" style="10" customWidth="1"/>
    <col min="15505" max="15505" width="14.140625" style="10" bestFit="1" customWidth="1"/>
    <col min="15506" max="15507" width="13.140625" style="10" bestFit="1" customWidth="1"/>
    <col min="15508" max="15508" width="14" style="10" customWidth="1"/>
    <col min="15509" max="15509" width="13.140625" style="10" customWidth="1"/>
    <col min="15510" max="15510" width="16.42578125" style="10" customWidth="1"/>
    <col min="15511" max="15511" width="18.5703125" style="10" customWidth="1"/>
    <col min="15512" max="15512" width="8.140625" style="10" bestFit="1" customWidth="1"/>
    <col min="15513" max="15755" width="58.28515625" style="10"/>
    <col min="15756" max="15756" width="9" style="10" customWidth="1"/>
    <col min="15757" max="15757" width="60.28515625" style="10" customWidth="1"/>
    <col min="15758" max="15758" width="15.7109375" style="10" bestFit="1" customWidth="1"/>
    <col min="15759" max="15759" width="14.140625" style="10" bestFit="1" customWidth="1"/>
    <col min="15760" max="15760" width="14.140625" style="10" customWidth="1"/>
    <col min="15761" max="15761" width="14.140625" style="10" bestFit="1" customWidth="1"/>
    <col min="15762" max="15763" width="13.140625" style="10" bestFit="1" customWidth="1"/>
    <col min="15764" max="15764" width="14" style="10" customWidth="1"/>
    <col min="15765" max="15765" width="13.140625" style="10" customWidth="1"/>
    <col min="15766" max="15766" width="16.42578125" style="10" customWidth="1"/>
    <col min="15767" max="15767" width="18.5703125" style="10" customWidth="1"/>
    <col min="15768" max="15768" width="8.140625" style="10" bestFit="1" customWidth="1"/>
    <col min="15769" max="16011" width="58.28515625" style="10"/>
    <col min="16012" max="16012" width="9" style="10" customWidth="1"/>
    <col min="16013" max="16013" width="60.28515625" style="10" customWidth="1"/>
    <col min="16014" max="16014" width="15.7109375" style="10" bestFit="1" customWidth="1"/>
    <col min="16015" max="16015" width="14.140625" style="10" bestFit="1" customWidth="1"/>
    <col min="16016" max="16016" width="14.140625" style="10" customWidth="1"/>
    <col min="16017" max="16017" width="14.140625" style="10" bestFit="1" customWidth="1"/>
    <col min="16018" max="16019" width="13.140625" style="10" bestFit="1" customWidth="1"/>
    <col min="16020" max="16020" width="14" style="10" customWidth="1"/>
    <col min="16021" max="16021" width="13.140625" style="10" customWidth="1"/>
    <col min="16022" max="16022" width="16.42578125" style="10" customWidth="1"/>
    <col min="16023" max="16023" width="18.5703125" style="10" customWidth="1"/>
    <col min="16024" max="16024" width="8.140625" style="10" bestFit="1" customWidth="1"/>
    <col min="16025" max="16384" width="58.28515625" style="10"/>
  </cols>
  <sheetData>
    <row r="1" spans="1:11" x14ac:dyDescent="0.25">
      <c r="I1" s="49" t="s">
        <v>72</v>
      </c>
      <c r="J1" s="49"/>
      <c r="K1" s="49"/>
    </row>
    <row r="2" spans="1:11" x14ac:dyDescent="0.25">
      <c r="G2" s="49" t="s">
        <v>75</v>
      </c>
      <c r="H2" s="49"/>
      <c r="I2" s="49"/>
      <c r="J2" s="49"/>
      <c r="K2" s="49"/>
    </row>
    <row r="3" spans="1:11" ht="29.25" customHeight="1" x14ac:dyDescent="0.25">
      <c r="H3" s="50" t="s">
        <v>74</v>
      </c>
      <c r="I3" s="50"/>
      <c r="J3" s="50"/>
      <c r="K3" s="50"/>
    </row>
    <row r="4" spans="1:11" x14ac:dyDescent="0.25">
      <c r="I4" s="49" t="s">
        <v>70</v>
      </c>
      <c r="J4" s="49"/>
      <c r="K4" s="49"/>
    </row>
    <row r="6" spans="1:11" x14ac:dyDescent="0.25">
      <c r="H6" s="11"/>
      <c r="I6" s="49" t="s">
        <v>72</v>
      </c>
      <c r="J6" s="49"/>
      <c r="K6" s="49"/>
    </row>
    <row r="7" spans="1:11" x14ac:dyDescent="0.25">
      <c r="H7" s="49" t="s">
        <v>61</v>
      </c>
      <c r="I7" s="49"/>
      <c r="J7" s="49"/>
      <c r="K7" s="49"/>
    </row>
    <row r="8" spans="1:11" x14ac:dyDescent="0.25">
      <c r="H8" s="11"/>
      <c r="I8" s="49" t="s">
        <v>70</v>
      </c>
      <c r="J8" s="49"/>
      <c r="K8" s="49"/>
    </row>
    <row r="10" spans="1:11" x14ac:dyDescent="0.25">
      <c r="A10" s="48" t="s">
        <v>73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6.5" thickBot="1" x14ac:dyDescent="0.3">
      <c r="B11" s="12"/>
      <c r="D11" s="11"/>
      <c r="E11" s="11"/>
      <c r="F11" s="11"/>
      <c r="G11" s="11"/>
      <c r="H11" s="11"/>
      <c r="I11" s="13"/>
      <c r="J11" s="11"/>
      <c r="K11" s="11" t="s">
        <v>0</v>
      </c>
    </row>
    <row r="12" spans="1:11" s="18" customFormat="1" ht="31.5" x14ac:dyDescent="0.25">
      <c r="A12" s="14" t="s">
        <v>1</v>
      </c>
      <c r="B12" s="15" t="s">
        <v>2</v>
      </c>
      <c r="C12" s="16" t="s">
        <v>3</v>
      </c>
      <c r="D12" s="16" t="s">
        <v>4</v>
      </c>
      <c r="E12" s="16" t="s">
        <v>5</v>
      </c>
      <c r="F12" s="16" t="s">
        <v>6</v>
      </c>
      <c r="G12" s="16" t="s">
        <v>7</v>
      </c>
      <c r="H12" s="16" t="s">
        <v>8</v>
      </c>
      <c r="I12" s="16" t="s">
        <v>9</v>
      </c>
      <c r="J12" s="16" t="s">
        <v>10</v>
      </c>
      <c r="K12" s="17" t="s">
        <v>11</v>
      </c>
    </row>
    <row r="13" spans="1:11" s="18" customFormat="1" x14ac:dyDescent="0.25">
      <c r="A13" s="19">
        <v>1000000</v>
      </c>
      <c r="B13" s="20" t="s">
        <v>12</v>
      </c>
      <c r="C13" s="21">
        <f t="shared" ref="C13:J13" si="0">SUM(C14+C24+C30+C32+C41+C44)</f>
        <v>835608469</v>
      </c>
      <c r="D13" s="21">
        <f t="shared" si="0"/>
        <v>179933774</v>
      </c>
      <c r="E13" s="21">
        <f t="shared" si="0"/>
        <v>43310519</v>
      </c>
      <c r="F13" s="21">
        <f t="shared" si="0"/>
        <v>74341006</v>
      </c>
      <c r="G13" s="21">
        <f t="shared" si="0"/>
        <v>16002483</v>
      </c>
      <c r="H13" s="21">
        <f t="shared" si="0"/>
        <v>15205650</v>
      </c>
      <c r="I13" s="21">
        <f t="shared" si="0"/>
        <v>12316356</v>
      </c>
      <c r="J13" s="21">
        <f t="shared" si="0"/>
        <v>3818569</v>
      </c>
      <c r="K13" s="22">
        <f>SUM(C13:J13)</f>
        <v>1180536826</v>
      </c>
    </row>
    <row r="14" spans="1:11" s="18" customFormat="1" x14ac:dyDescent="0.25">
      <c r="A14" s="19">
        <v>1010000</v>
      </c>
      <c r="B14" s="23" t="s">
        <v>13</v>
      </c>
      <c r="C14" s="21">
        <f>SUM(C15+C16+C18+C19+C20+C21+C22)</f>
        <v>374639165</v>
      </c>
      <c r="D14" s="21">
        <f t="shared" ref="D14:J14" si="1">SUM(D15+D16+D18+D19+D20+D21+D22)</f>
        <v>176632452</v>
      </c>
      <c r="E14" s="21">
        <f t="shared" si="1"/>
        <v>27516396</v>
      </c>
      <c r="F14" s="21">
        <f t="shared" si="1"/>
        <v>53689173</v>
      </c>
      <c r="G14" s="21">
        <f t="shared" si="1"/>
        <v>5804841</v>
      </c>
      <c r="H14" s="21">
        <f t="shared" si="1"/>
        <v>8943487</v>
      </c>
      <c r="I14" s="21">
        <f t="shared" si="1"/>
        <v>3869428</v>
      </c>
      <c r="J14" s="21">
        <f t="shared" si="1"/>
        <v>1908049</v>
      </c>
      <c r="K14" s="22">
        <f t="shared" ref="K14" si="2">SUM(C14:J14)</f>
        <v>653002991</v>
      </c>
    </row>
    <row r="15" spans="1:11" s="18" customFormat="1" x14ac:dyDescent="0.25">
      <c r="A15" s="19">
        <v>1010100</v>
      </c>
      <c r="B15" s="24" t="s">
        <v>14</v>
      </c>
      <c r="C15" s="21"/>
      <c r="D15" s="21"/>
      <c r="E15" s="21"/>
      <c r="F15" s="21"/>
      <c r="G15" s="21"/>
      <c r="H15" s="21"/>
      <c r="I15" s="21"/>
      <c r="J15" s="21"/>
      <c r="K15" s="22"/>
    </row>
    <row r="16" spans="1:11" s="18" customFormat="1" ht="31.5" x14ac:dyDescent="0.25">
      <c r="A16" s="19">
        <v>1010200</v>
      </c>
      <c r="B16" s="24" t="s">
        <v>15</v>
      </c>
      <c r="C16" s="25">
        <f>157306343+C17+10624717</f>
        <v>298806561</v>
      </c>
      <c r="D16" s="25">
        <f>121242293+D17+3379987</f>
        <v>160234338</v>
      </c>
      <c r="E16" s="25">
        <f>E17</f>
        <v>19095687</v>
      </c>
      <c r="F16" s="25">
        <f>24687341+F17</f>
        <v>46232198</v>
      </c>
      <c r="G16" s="25">
        <f t="shared" ref="G16:J16" si="3">G17</f>
        <v>3589687</v>
      </c>
      <c r="H16" s="25">
        <f t="shared" si="3"/>
        <v>6071939</v>
      </c>
      <c r="I16" s="25">
        <f t="shared" si="3"/>
        <v>2050431</v>
      </c>
      <c r="J16" s="25">
        <f t="shared" si="3"/>
        <v>905541</v>
      </c>
      <c r="K16" s="22">
        <f t="shared" ref="K16:K20" si="4">SUM(C16:J16)</f>
        <v>536986382</v>
      </c>
    </row>
    <row r="17" spans="1:11" s="18" customFormat="1" ht="31.5" x14ac:dyDescent="0.25">
      <c r="A17" s="26">
        <v>1010290</v>
      </c>
      <c r="B17" s="1" t="s">
        <v>16</v>
      </c>
      <c r="C17" s="27">
        <f>122387938+206851+8280712</f>
        <v>130875501</v>
      </c>
      <c r="D17" s="27">
        <f>34646208+965850</f>
        <v>35612058</v>
      </c>
      <c r="E17" s="27">
        <f>17887050+1208637</f>
        <v>19095687</v>
      </c>
      <c r="F17" s="27">
        <f>20222707+1322150</f>
        <v>21544857</v>
      </c>
      <c r="G17" s="27">
        <f>3323396+138342+127949</f>
        <v>3589687</v>
      </c>
      <c r="H17" s="27">
        <f>5348965+15643+707331</f>
        <v>6071939</v>
      </c>
      <c r="I17" s="27">
        <f>1798423+50844+201164</f>
        <v>2050431</v>
      </c>
      <c r="J17" s="27">
        <f>861267+44274</f>
        <v>905541</v>
      </c>
      <c r="K17" s="6">
        <f t="shared" si="4"/>
        <v>219745701</v>
      </c>
    </row>
    <row r="18" spans="1:11" s="18" customFormat="1" x14ac:dyDescent="0.25">
      <c r="A18" s="19">
        <v>1010400</v>
      </c>
      <c r="B18" s="24" t="s">
        <v>17</v>
      </c>
      <c r="C18" s="25">
        <v>2401200</v>
      </c>
      <c r="D18" s="25">
        <v>0</v>
      </c>
      <c r="E18" s="25">
        <v>1444200</v>
      </c>
      <c r="F18" s="25">
        <v>574200</v>
      </c>
      <c r="G18" s="25">
        <v>469800</v>
      </c>
      <c r="H18" s="25">
        <v>243600</v>
      </c>
      <c r="I18" s="25">
        <v>330600</v>
      </c>
      <c r="J18" s="25">
        <v>156600</v>
      </c>
      <c r="K18" s="22">
        <f t="shared" si="4"/>
        <v>5620200</v>
      </c>
    </row>
    <row r="19" spans="1:11" s="18" customFormat="1" ht="47.25" x14ac:dyDescent="0.25">
      <c r="A19" s="19">
        <v>1010600</v>
      </c>
      <c r="B19" s="24" t="s">
        <v>18</v>
      </c>
      <c r="C19" s="25">
        <v>10699537</v>
      </c>
      <c r="D19" s="25">
        <v>189590</v>
      </c>
      <c r="E19" s="25"/>
      <c r="F19" s="25">
        <v>212304</v>
      </c>
      <c r="G19" s="25"/>
      <c r="H19" s="25"/>
      <c r="I19" s="25"/>
      <c r="J19" s="25"/>
      <c r="K19" s="22">
        <f t="shared" si="4"/>
        <v>11101431</v>
      </c>
    </row>
    <row r="20" spans="1:11" s="18" customFormat="1" ht="47.25" x14ac:dyDescent="0.25">
      <c r="A20" s="19">
        <v>1010601</v>
      </c>
      <c r="B20" s="24" t="s">
        <v>19</v>
      </c>
      <c r="C20" s="25">
        <v>8234005</v>
      </c>
      <c r="D20" s="25">
        <v>68837</v>
      </c>
      <c r="E20" s="25"/>
      <c r="F20" s="25">
        <v>256043</v>
      </c>
      <c r="G20" s="25"/>
      <c r="H20" s="25"/>
      <c r="I20" s="25"/>
      <c r="J20" s="25"/>
      <c r="K20" s="22">
        <f t="shared" si="4"/>
        <v>8558885</v>
      </c>
    </row>
    <row r="21" spans="1:11" s="18" customFormat="1" x14ac:dyDescent="0.25">
      <c r="A21" s="19">
        <v>1010700</v>
      </c>
      <c r="B21" s="24" t="s">
        <v>20</v>
      </c>
      <c r="C21" s="25">
        <f>21772611+951143</f>
        <v>22723754</v>
      </c>
      <c r="D21" s="25">
        <f>12446122+1031259</f>
        <v>13477381</v>
      </c>
      <c r="E21" s="25"/>
      <c r="F21" s="25"/>
      <c r="G21" s="25"/>
      <c r="H21" s="25"/>
      <c r="I21" s="25"/>
      <c r="J21" s="25"/>
      <c r="K21" s="28">
        <f t="shared" ref="K21" si="5">SUM(C21:J21)</f>
        <v>36201135</v>
      </c>
    </row>
    <row r="22" spans="1:11" s="18" customFormat="1" ht="80.25" customHeight="1" x14ac:dyDescent="0.25">
      <c r="A22" s="19">
        <v>1010800</v>
      </c>
      <c r="B22" s="29" t="s">
        <v>71</v>
      </c>
      <c r="C22" s="25">
        <v>31774108</v>
      </c>
      <c r="D22" s="25">
        <v>2662306</v>
      </c>
      <c r="E22" s="25">
        <v>6976509</v>
      </c>
      <c r="F22" s="25">
        <v>6414428</v>
      </c>
      <c r="G22" s="25">
        <v>1745354</v>
      </c>
      <c r="H22" s="25">
        <v>2627948</v>
      </c>
      <c r="I22" s="25">
        <v>1488397</v>
      </c>
      <c r="J22" s="25">
        <v>845908</v>
      </c>
      <c r="K22" s="22">
        <f t="shared" ref="K22" si="6">SUM(C22:J22)</f>
        <v>54534958</v>
      </c>
    </row>
    <row r="23" spans="1:11" s="18" customFormat="1" x14ac:dyDescent="0.25">
      <c r="A23" s="26"/>
      <c r="B23" s="24"/>
      <c r="C23" s="25"/>
      <c r="D23" s="25"/>
      <c r="E23" s="25"/>
      <c r="F23" s="25"/>
      <c r="G23" s="25"/>
      <c r="H23" s="25"/>
      <c r="I23" s="25"/>
      <c r="J23" s="25"/>
      <c r="K23" s="22"/>
    </row>
    <row r="24" spans="1:11" s="30" customFormat="1" ht="31.5" x14ac:dyDescent="0.25">
      <c r="A24" s="19">
        <v>1020000</v>
      </c>
      <c r="B24" s="24" t="s">
        <v>21</v>
      </c>
      <c r="C24" s="25">
        <f t="shared" ref="C24:J24" si="7">SUM(C25:C28)</f>
        <v>31697651</v>
      </c>
      <c r="D24" s="25">
        <f t="shared" si="7"/>
        <v>117763</v>
      </c>
      <c r="E24" s="25">
        <f t="shared" si="7"/>
        <v>8829300</v>
      </c>
      <c r="F24" s="25">
        <f t="shared" si="7"/>
        <v>408055</v>
      </c>
      <c r="G24" s="25">
        <f t="shared" si="7"/>
        <v>4379290</v>
      </c>
      <c r="H24" s="25">
        <f t="shared" si="7"/>
        <v>210591</v>
      </c>
      <c r="I24" s="25">
        <f t="shared" si="7"/>
        <v>46516</v>
      </c>
      <c r="J24" s="25">
        <f t="shared" si="7"/>
        <v>121630</v>
      </c>
      <c r="K24" s="22">
        <f t="shared" ref="K24:K28" si="8">SUM(C24:J24)</f>
        <v>45810796</v>
      </c>
    </row>
    <row r="25" spans="1:11" s="18" customFormat="1" x14ac:dyDescent="0.25">
      <c r="A25" s="19">
        <v>1020100</v>
      </c>
      <c r="B25" s="24" t="s">
        <v>22</v>
      </c>
      <c r="C25" s="25"/>
      <c r="D25" s="25"/>
      <c r="E25" s="25"/>
      <c r="F25" s="25"/>
      <c r="G25" s="25"/>
      <c r="H25" s="25"/>
      <c r="I25" s="25"/>
      <c r="J25" s="25"/>
      <c r="K25" s="22">
        <f t="shared" si="8"/>
        <v>0</v>
      </c>
    </row>
    <row r="26" spans="1:11" s="18" customFormat="1" ht="31.5" x14ac:dyDescent="0.25">
      <c r="A26" s="19">
        <v>1020200</v>
      </c>
      <c r="B26" s="24" t="s">
        <v>23</v>
      </c>
      <c r="C26" s="25">
        <v>29009837</v>
      </c>
      <c r="D26" s="25"/>
      <c r="E26" s="25">
        <v>8674413</v>
      </c>
      <c r="F26" s="25">
        <v>203891</v>
      </c>
      <c r="G26" s="25">
        <v>4247565</v>
      </c>
      <c r="H26" s="25">
        <v>19800</v>
      </c>
      <c r="I26" s="25"/>
      <c r="J26" s="25">
        <v>94908</v>
      </c>
      <c r="K26" s="28">
        <f t="shared" si="8"/>
        <v>42250414</v>
      </c>
    </row>
    <row r="27" spans="1:11" s="30" customFormat="1" ht="31.5" x14ac:dyDescent="0.25">
      <c r="A27" s="19">
        <v>1020400</v>
      </c>
      <c r="B27" s="23" t="s">
        <v>24</v>
      </c>
      <c r="C27" s="25">
        <v>989136</v>
      </c>
      <c r="D27" s="25"/>
      <c r="E27" s="25"/>
      <c r="F27" s="25"/>
      <c r="G27" s="25">
        <v>97377</v>
      </c>
      <c r="H27" s="25"/>
      <c r="I27" s="25"/>
      <c r="J27" s="25">
        <v>7234</v>
      </c>
      <c r="K27" s="22">
        <f t="shared" si="8"/>
        <v>1093747</v>
      </c>
    </row>
    <row r="28" spans="1:11" s="18" customFormat="1" x14ac:dyDescent="0.25">
      <c r="A28" s="19">
        <v>1020500</v>
      </c>
      <c r="B28" s="24" t="s">
        <v>25</v>
      </c>
      <c r="C28" s="25">
        <v>1698678</v>
      </c>
      <c r="D28" s="25">
        <v>117763</v>
      </c>
      <c r="E28" s="25">
        <v>154887</v>
      </c>
      <c r="F28" s="25">
        <v>204164</v>
      </c>
      <c r="G28" s="25">
        <v>34348</v>
      </c>
      <c r="H28" s="25">
        <v>190791</v>
      </c>
      <c r="I28" s="25">
        <v>46516</v>
      </c>
      <c r="J28" s="25">
        <v>19488</v>
      </c>
      <c r="K28" s="22">
        <f t="shared" si="8"/>
        <v>2466635</v>
      </c>
    </row>
    <row r="29" spans="1:11" s="18" customFormat="1" x14ac:dyDescent="0.25">
      <c r="A29" s="19"/>
      <c r="B29" s="24"/>
      <c r="C29" s="25"/>
      <c r="D29" s="25"/>
      <c r="E29" s="25"/>
      <c r="F29" s="25"/>
      <c r="G29" s="25"/>
      <c r="H29" s="25"/>
      <c r="I29" s="25"/>
      <c r="J29" s="25"/>
      <c r="K29" s="22"/>
    </row>
    <row r="30" spans="1:11" s="18" customFormat="1" x14ac:dyDescent="0.25">
      <c r="A30" s="19">
        <v>1040000</v>
      </c>
      <c r="B30" s="24" t="s">
        <v>26</v>
      </c>
      <c r="C30" s="25"/>
      <c r="D30" s="25"/>
      <c r="E30" s="25"/>
      <c r="F30" s="25"/>
      <c r="G30" s="25"/>
      <c r="H30" s="25"/>
      <c r="I30" s="25"/>
      <c r="J30" s="25"/>
      <c r="K30" s="22">
        <f t="shared" ref="K30" si="9">SUM(C30:J30)</f>
        <v>0</v>
      </c>
    </row>
    <row r="31" spans="1:11" s="18" customFormat="1" x14ac:dyDescent="0.25">
      <c r="A31" s="26"/>
      <c r="B31" s="1"/>
      <c r="C31" s="25"/>
      <c r="D31" s="25"/>
      <c r="E31" s="25"/>
      <c r="F31" s="25"/>
      <c r="G31" s="25"/>
      <c r="H31" s="25"/>
      <c r="I31" s="25"/>
      <c r="J31" s="25"/>
      <c r="K31" s="22"/>
    </row>
    <row r="32" spans="1:11" s="18" customFormat="1" ht="31.5" x14ac:dyDescent="0.25">
      <c r="A32" s="19">
        <v>1050000</v>
      </c>
      <c r="B32" s="24" t="s">
        <v>27</v>
      </c>
      <c r="C32" s="25">
        <v>11851318</v>
      </c>
      <c r="D32" s="25">
        <v>2939065</v>
      </c>
      <c r="E32" s="25">
        <v>2146139</v>
      </c>
      <c r="F32" s="25">
        <v>16597988</v>
      </c>
      <c r="G32" s="25">
        <v>3192415</v>
      </c>
      <c r="H32" s="25">
        <v>3580018</v>
      </c>
      <c r="I32" s="25">
        <v>7201522</v>
      </c>
      <c r="J32" s="25">
        <v>988262</v>
      </c>
      <c r="K32" s="22">
        <f t="shared" ref="K32:K39" si="10">SUM(C32:J32)</f>
        <v>48496727</v>
      </c>
    </row>
    <row r="33" spans="1:11" s="18" customFormat="1" x14ac:dyDescent="0.25">
      <c r="A33" s="19">
        <v>1050100</v>
      </c>
      <c r="B33" s="24" t="s">
        <v>28</v>
      </c>
      <c r="C33" s="25">
        <f>SUM(C34:C35)</f>
        <v>3340641</v>
      </c>
      <c r="D33" s="25">
        <f t="shared" ref="D33:J33" si="11">SUM(D34:D35)</f>
        <v>32020</v>
      </c>
      <c r="E33" s="25">
        <f t="shared" si="11"/>
        <v>0</v>
      </c>
      <c r="F33" s="25">
        <f t="shared" si="11"/>
        <v>0</v>
      </c>
      <c r="G33" s="25">
        <f t="shared" si="11"/>
        <v>0</v>
      </c>
      <c r="H33" s="25">
        <f t="shared" si="11"/>
        <v>0</v>
      </c>
      <c r="I33" s="25">
        <f t="shared" si="11"/>
        <v>0</v>
      </c>
      <c r="J33" s="25">
        <f t="shared" si="11"/>
        <v>0</v>
      </c>
      <c r="K33" s="22">
        <f t="shared" si="10"/>
        <v>3372661</v>
      </c>
    </row>
    <row r="34" spans="1:11" s="18" customFormat="1" ht="31.5" x14ac:dyDescent="0.25">
      <c r="A34" s="26">
        <v>1050101</v>
      </c>
      <c r="B34" s="1" t="s">
        <v>29</v>
      </c>
      <c r="C34" s="27">
        <v>179927</v>
      </c>
      <c r="D34" s="27"/>
      <c r="E34" s="27"/>
      <c r="F34" s="27"/>
      <c r="G34" s="27"/>
      <c r="H34" s="27"/>
      <c r="I34" s="27"/>
      <c r="J34" s="27"/>
      <c r="K34" s="6">
        <f t="shared" si="10"/>
        <v>179927</v>
      </c>
    </row>
    <row r="35" spans="1:11" s="18" customFormat="1" ht="31.5" x14ac:dyDescent="0.25">
      <c r="A35" s="26">
        <v>1050102</v>
      </c>
      <c r="B35" s="1" t="s">
        <v>30</v>
      </c>
      <c r="C35" s="27">
        <v>3160714</v>
      </c>
      <c r="D35" s="27">
        <v>32020</v>
      </c>
      <c r="E35" s="27"/>
      <c r="F35" s="27"/>
      <c r="G35" s="27"/>
      <c r="H35" s="27"/>
      <c r="I35" s="27"/>
      <c r="J35" s="27"/>
      <c r="K35" s="6">
        <f t="shared" si="10"/>
        <v>3192734</v>
      </c>
    </row>
    <row r="36" spans="1:11" s="18" customFormat="1" ht="47.25" x14ac:dyDescent="0.25">
      <c r="A36" s="19">
        <v>1050200</v>
      </c>
      <c r="B36" s="24" t="s">
        <v>31</v>
      </c>
      <c r="C36" s="25">
        <v>7110349</v>
      </c>
      <c r="D36" s="25">
        <v>2907045</v>
      </c>
      <c r="E36" s="25">
        <v>1668508</v>
      </c>
      <c r="F36" s="25">
        <v>902202</v>
      </c>
      <c r="G36" s="25">
        <v>221651</v>
      </c>
      <c r="H36" s="25">
        <v>627026</v>
      </c>
      <c r="I36" s="25">
        <v>504183</v>
      </c>
      <c r="J36" s="25">
        <v>291400</v>
      </c>
      <c r="K36" s="22">
        <f t="shared" si="10"/>
        <v>14232364</v>
      </c>
    </row>
    <row r="37" spans="1:11" s="18" customFormat="1" ht="63" x14ac:dyDescent="0.25">
      <c r="A37" s="19">
        <v>1050400</v>
      </c>
      <c r="B37" s="24" t="s">
        <v>32</v>
      </c>
      <c r="C37" s="25"/>
      <c r="D37" s="25"/>
      <c r="E37" s="25">
        <v>188758</v>
      </c>
      <c r="F37" s="25">
        <v>7993968</v>
      </c>
      <c r="G37" s="25">
        <v>1961816</v>
      </c>
      <c r="H37" s="25">
        <v>1362715</v>
      </c>
      <c r="I37" s="25">
        <v>3625262</v>
      </c>
      <c r="J37" s="25">
        <v>161514</v>
      </c>
      <c r="K37" s="22">
        <f t="shared" si="10"/>
        <v>15294033</v>
      </c>
    </row>
    <row r="38" spans="1:11" s="18" customFormat="1" ht="31.5" x14ac:dyDescent="0.25">
      <c r="A38" s="19">
        <v>1051100</v>
      </c>
      <c r="B38" s="24" t="s">
        <v>33</v>
      </c>
      <c r="C38" s="25">
        <v>1077744</v>
      </c>
      <c r="D38" s="25"/>
      <c r="E38" s="25">
        <v>225624</v>
      </c>
      <c r="F38" s="25">
        <v>1234909</v>
      </c>
      <c r="G38" s="25">
        <v>28040</v>
      </c>
      <c r="H38" s="25">
        <v>851513</v>
      </c>
      <c r="I38" s="25">
        <v>1006654</v>
      </c>
      <c r="J38" s="25">
        <v>455382</v>
      </c>
      <c r="K38" s="22">
        <f t="shared" si="10"/>
        <v>4879866</v>
      </c>
    </row>
    <row r="39" spans="1:11" s="30" customFormat="1" ht="31.5" x14ac:dyDescent="0.25">
      <c r="A39" s="19">
        <v>1051200</v>
      </c>
      <c r="B39" s="24" t="s">
        <v>34</v>
      </c>
      <c r="C39" s="25"/>
      <c r="D39" s="25"/>
      <c r="E39" s="25">
        <v>63249</v>
      </c>
      <c r="F39" s="25">
        <v>6371966</v>
      </c>
      <c r="G39" s="25">
        <v>980908</v>
      </c>
      <c r="H39" s="25">
        <v>727387</v>
      </c>
      <c r="I39" s="25">
        <v>2061312</v>
      </c>
      <c r="J39" s="25">
        <v>79966</v>
      </c>
      <c r="K39" s="22">
        <f t="shared" si="10"/>
        <v>10284788</v>
      </c>
    </row>
    <row r="40" spans="1:11" s="30" customFormat="1" x14ac:dyDescent="0.25">
      <c r="A40" s="26"/>
      <c r="B40" s="1"/>
      <c r="C40" s="27"/>
      <c r="D40" s="27"/>
      <c r="E40" s="27"/>
      <c r="F40" s="27"/>
      <c r="G40" s="27"/>
      <c r="H40" s="27"/>
      <c r="I40" s="27"/>
      <c r="J40" s="27"/>
      <c r="K40" s="6"/>
    </row>
    <row r="41" spans="1:11" s="18" customFormat="1" ht="31.5" x14ac:dyDescent="0.25">
      <c r="A41" s="19">
        <v>1060000</v>
      </c>
      <c r="B41" s="24" t="s">
        <v>35</v>
      </c>
      <c r="C41" s="25">
        <f>SUM(C42)</f>
        <v>407434114</v>
      </c>
      <c r="D41" s="25">
        <f t="shared" ref="D41:J41" si="12">SUM(D42)</f>
        <v>0</v>
      </c>
      <c r="E41" s="25">
        <f t="shared" si="12"/>
        <v>0</v>
      </c>
      <c r="F41" s="25">
        <f t="shared" si="12"/>
        <v>0</v>
      </c>
      <c r="G41" s="25">
        <f t="shared" si="12"/>
        <v>0</v>
      </c>
      <c r="H41" s="25">
        <f t="shared" si="12"/>
        <v>0</v>
      </c>
      <c r="I41" s="25">
        <f t="shared" si="12"/>
        <v>0</v>
      </c>
      <c r="J41" s="25">
        <f t="shared" si="12"/>
        <v>0</v>
      </c>
      <c r="K41" s="22">
        <f t="shared" ref="K41:K42" si="13">SUM(C41:J41)</f>
        <v>407434114</v>
      </c>
    </row>
    <row r="42" spans="1:11" s="18" customFormat="1" x14ac:dyDescent="0.25">
      <c r="A42" s="26">
        <v>1060400</v>
      </c>
      <c r="B42" s="1" t="s">
        <v>64</v>
      </c>
      <c r="C42" s="27">
        <v>407434114</v>
      </c>
      <c r="D42" s="27"/>
      <c r="E42" s="27"/>
      <c r="F42" s="27"/>
      <c r="G42" s="27"/>
      <c r="H42" s="27"/>
      <c r="I42" s="27"/>
      <c r="J42" s="27"/>
      <c r="K42" s="6">
        <f t="shared" si="13"/>
        <v>407434114</v>
      </c>
    </row>
    <row r="43" spans="1:11" s="18" customFormat="1" x14ac:dyDescent="0.25">
      <c r="A43" s="19"/>
      <c r="B43" s="24"/>
      <c r="C43" s="27"/>
      <c r="D43" s="27"/>
      <c r="E43" s="27"/>
      <c r="F43" s="27"/>
      <c r="G43" s="27"/>
      <c r="H43" s="27"/>
      <c r="I43" s="27"/>
      <c r="J43" s="27"/>
      <c r="K43" s="22"/>
    </row>
    <row r="44" spans="1:11" s="18" customFormat="1" x14ac:dyDescent="0.25">
      <c r="A44" s="19">
        <v>1400000</v>
      </c>
      <c r="B44" s="24" t="s">
        <v>36</v>
      </c>
      <c r="C44" s="25">
        <f>C45</f>
        <v>9986221</v>
      </c>
      <c r="D44" s="25">
        <f t="shared" ref="D44:J44" si="14">D45</f>
        <v>244494</v>
      </c>
      <c r="E44" s="25">
        <f t="shared" si="14"/>
        <v>4818684</v>
      </c>
      <c r="F44" s="25">
        <f t="shared" si="14"/>
        <v>3645790</v>
      </c>
      <c r="G44" s="25">
        <f t="shared" si="14"/>
        <v>2625937</v>
      </c>
      <c r="H44" s="25">
        <f t="shared" si="14"/>
        <v>2471554</v>
      </c>
      <c r="I44" s="25">
        <f t="shared" si="14"/>
        <v>1198890</v>
      </c>
      <c r="J44" s="25">
        <f t="shared" si="14"/>
        <v>800628</v>
      </c>
      <c r="K44" s="22">
        <f t="shared" ref="K44:K45" si="15">SUM(C44:J44)</f>
        <v>25792198</v>
      </c>
    </row>
    <row r="45" spans="1:11" s="18" customFormat="1" x14ac:dyDescent="0.25">
      <c r="A45" s="19">
        <v>1400100</v>
      </c>
      <c r="B45" s="24" t="s">
        <v>37</v>
      </c>
      <c r="C45" s="27">
        <v>9986221</v>
      </c>
      <c r="D45" s="27">
        <v>244494</v>
      </c>
      <c r="E45" s="27">
        <v>4818684</v>
      </c>
      <c r="F45" s="27">
        <v>3645790</v>
      </c>
      <c r="G45" s="27">
        <v>2625937</v>
      </c>
      <c r="H45" s="27">
        <v>2471554</v>
      </c>
      <c r="I45" s="27">
        <v>1198890</v>
      </c>
      <c r="J45" s="27">
        <v>800628</v>
      </c>
      <c r="K45" s="6">
        <f t="shared" si="15"/>
        <v>25792198</v>
      </c>
    </row>
    <row r="46" spans="1:11" s="18" customFormat="1" x14ac:dyDescent="0.25">
      <c r="A46" s="26"/>
      <c r="B46" s="1"/>
      <c r="C46" s="27"/>
      <c r="D46" s="27"/>
      <c r="E46" s="27"/>
      <c r="F46" s="27"/>
      <c r="G46" s="27"/>
      <c r="H46" s="27"/>
      <c r="I46" s="27"/>
      <c r="J46" s="27"/>
      <c r="K46" s="22"/>
    </row>
    <row r="47" spans="1:11" s="18" customFormat="1" x14ac:dyDescent="0.25">
      <c r="A47" s="19">
        <v>2000000</v>
      </c>
      <c r="B47" s="31" t="s">
        <v>38</v>
      </c>
      <c r="C47" s="25">
        <f>SUM(C48+C56+C59+C61+C63)</f>
        <v>151079835</v>
      </c>
      <c r="D47" s="25">
        <f t="shared" ref="D47:J47" si="16">SUM(D48+D56+D59+D61+D63)</f>
        <v>66641</v>
      </c>
      <c r="E47" s="25">
        <f t="shared" si="16"/>
        <v>9541756</v>
      </c>
      <c r="F47" s="25">
        <f t="shared" si="16"/>
        <v>3059995</v>
      </c>
      <c r="G47" s="25">
        <f t="shared" si="16"/>
        <v>2192265</v>
      </c>
      <c r="H47" s="25">
        <f t="shared" si="16"/>
        <v>2130844</v>
      </c>
      <c r="I47" s="25">
        <f t="shared" si="16"/>
        <v>671303</v>
      </c>
      <c r="J47" s="25">
        <f t="shared" si="16"/>
        <v>671533</v>
      </c>
      <c r="K47" s="22">
        <f t="shared" ref="K47:K54" si="17">SUM(C47:J47)</f>
        <v>169414172</v>
      </c>
    </row>
    <row r="48" spans="1:11" s="18" customFormat="1" ht="47.25" x14ac:dyDescent="0.25">
      <c r="A48" s="19">
        <v>2010000</v>
      </c>
      <c r="B48" s="24" t="s">
        <v>39</v>
      </c>
      <c r="C48" s="25">
        <v>25957409</v>
      </c>
      <c r="D48" s="25">
        <v>26686</v>
      </c>
      <c r="E48" s="25">
        <v>1025251</v>
      </c>
      <c r="F48" s="25">
        <v>75320</v>
      </c>
      <c r="G48" s="25">
        <v>269367</v>
      </c>
      <c r="H48" s="25">
        <v>434129</v>
      </c>
      <c r="I48" s="25">
        <v>48340</v>
      </c>
      <c r="J48" s="25">
        <v>107592</v>
      </c>
      <c r="K48" s="22">
        <f t="shared" si="17"/>
        <v>27944094</v>
      </c>
    </row>
    <row r="49" spans="1:11" s="18" customFormat="1" ht="47.25" x14ac:dyDescent="0.25">
      <c r="A49" s="19">
        <v>2010200</v>
      </c>
      <c r="B49" s="24" t="s">
        <v>40</v>
      </c>
      <c r="C49" s="27">
        <v>1557609</v>
      </c>
      <c r="D49" s="27">
        <v>26686</v>
      </c>
      <c r="E49" s="27">
        <v>702480</v>
      </c>
      <c r="F49" s="27">
        <v>1597</v>
      </c>
      <c r="G49" s="27">
        <v>40055</v>
      </c>
      <c r="H49" s="27">
        <v>86609</v>
      </c>
      <c r="I49" s="27">
        <v>18438</v>
      </c>
      <c r="J49" s="27">
        <v>12592</v>
      </c>
      <c r="K49" s="22">
        <f t="shared" si="17"/>
        <v>2446066</v>
      </c>
    </row>
    <row r="50" spans="1:11" s="18" customFormat="1" ht="31.5" x14ac:dyDescent="0.25">
      <c r="A50" s="19">
        <v>2010300</v>
      </c>
      <c r="B50" s="24" t="s">
        <v>41</v>
      </c>
      <c r="C50" s="25">
        <v>6734401</v>
      </c>
      <c r="D50" s="25"/>
      <c r="E50" s="25"/>
      <c r="F50" s="25"/>
      <c r="G50" s="25"/>
      <c r="H50" s="25"/>
      <c r="I50" s="25"/>
      <c r="J50" s="25"/>
      <c r="K50" s="22">
        <f t="shared" si="17"/>
        <v>6734401</v>
      </c>
    </row>
    <row r="51" spans="1:11" s="18" customFormat="1" ht="31.5" x14ac:dyDescent="0.25">
      <c r="A51" s="19">
        <v>2010400</v>
      </c>
      <c r="B51" s="24" t="s">
        <v>42</v>
      </c>
      <c r="C51" s="25">
        <v>353600</v>
      </c>
      <c r="D51" s="25"/>
      <c r="E51" s="25"/>
      <c r="F51" s="25"/>
      <c r="G51" s="25"/>
      <c r="H51" s="25"/>
      <c r="I51" s="25"/>
      <c r="J51" s="25"/>
      <c r="K51" s="22">
        <f t="shared" si="17"/>
        <v>353600</v>
      </c>
    </row>
    <row r="52" spans="1:11" s="18" customFormat="1" ht="31.5" x14ac:dyDescent="0.25">
      <c r="A52" s="19">
        <v>2010500</v>
      </c>
      <c r="B52" s="24" t="s">
        <v>43</v>
      </c>
      <c r="C52" s="25">
        <v>26520</v>
      </c>
      <c r="D52" s="25"/>
      <c r="E52" s="25">
        <v>1385</v>
      </c>
      <c r="F52" s="25"/>
      <c r="G52" s="25"/>
      <c r="H52" s="25"/>
      <c r="I52" s="25"/>
      <c r="J52" s="25"/>
      <c r="K52" s="22">
        <f t="shared" si="17"/>
        <v>27905</v>
      </c>
    </row>
    <row r="53" spans="1:11" s="18" customFormat="1" ht="31.5" x14ac:dyDescent="0.25">
      <c r="A53" s="19">
        <v>2010900</v>
      </c>
      <c r="B53" s="24" t="s">
        <v>44</v>
      </c>
      <c r="C53" s="25">
        <v>2204314</v>
      </c>
      <c r="D53" s="25"/>
      <c r="E53" s="25">
        <v>179750</v>
      </c>
      <c r="F53" s="25">
        <v>60325</v>
      </c>
      <c r="G53" s="25">
        <v>81934</v>
      </c>
      <c r="H53" s="25">
        <v>347520</v>
      </c>
      <c r="I53" s="25">
        <v>29902</v>
      </c>
      <c r="J53" s="25">
        <v>95000</v>
      </c>
      <c r="K53" s="22">
        <f t="shared" si="17"/>
        <v>2998745</v>
      </c>
    </row>
    <row r="54" spans="1:11" s="18" customFormat="1" ht="31.5" x14ac:dyDescent="0.25">
      <c r="A54" s="19">
        <v>2011000</v>
      </c>
      <c r="B54" s="24" t="s">
        <v>45</v>
      </c>
      <c r="C54" s="25">
        <v>13028500</v>
      </c>
      <c r="D54" s="25"/>
      <c r="E54" s="25"/>
      <c r="F54" s="25"/>
      <c r="G54" s="25"/>
      <c r="H54" s="32"/>
      <c r="I54" s="25"/>
      <c r="J54" s="25"/>
      <c r="K54" s="22">
        <f t="shared" si="17"/>
        <v>13028500</v>
      </c>
    </row>
    <row r="55" spans="1:11" s="18" customFormat="1" x14ac:dyDescent="0.25">
      <c r="A55" s="19"/>
      <c r="B55" s="24"/>
      <c r="C55" s="25"/>
      <c r="D55" s="25"/>
      <c r="E55" s="25"/>
      <c r="F55" s="25"/>
      <c r="G55" s="25"/>
      <c r="H55" s="25"/>
      <c r="I55" s="25"/>
      <c r="J55" s="25"/>
      <c r="K55" s="22"/>
    </row>
    <row r="56" spans="1:11" s="18" customFormat="1" ht="47.25" x14ac:dyDescent="0.25">
      <c r="A56" s="19">
        <v>2020000</v>
      </c>
      <c r="B56" s="24" t="s">
        <v>46</v>
      </c>
      <c r="C56" s="25">
        <f>10064029+19164121+40900000+53500000+8000000-20495000</f>
        <v>111133150</v>
      </c>
      <c r="D56" s="25"/>
      <c r="E56" s="25">
        <v>21087</v>
      </c>
      <c r="F56" s="25">
        <v>100000</v>
      </c>
      <c r="G56" s="25">
        <v>50000</v>
      </c>
      <c r="H56" s="25">
        <v>56401</v>
      </c>
      <c r="I56" s="25">
        <v>50184</v>
      </c>
      <c r="J56" s="25">
        <v>10543</v>
      </c>
      <c r="K56" s="22">
        <f t="shared" ref="K56:K57" si="18">SUM(C56:J56)</f>
        <v>111421365</v>
      </c>
    </row>
    <row r="57" spans="1:11" s="18" customFormat="1" ht="47.25" x14ac:dyDescent="0.25">
      <c r="A57" s="26">
        <v>2020100</v>
      </c>
      <c r="B57" s="1" t="s">
        <v>47</v>
      </c>
      <c r="C57" s="27">
        <f>3000000+40900000+53500000-20495000</f>
        <v>76905000</v>
      </c>
      <c r="D57" s="27"/>
      <c r="E57" s="27"/>
      <c r="F57" s="27"/>
      <c r="G57" s="27"/>
      <c r="H57" s="27"/>
      <c r="I57" s="27"/>
      <c r="J57" s="27"/>
      <c r="K57" s="6">
        <f t="shared" si="18"/>
        <v>76905000</v>
      </c>
    </row>
    <row r="58" spans="1:11" s="18" customFormat="1" x14ac:dyDescent="0.25">
      <c r="A58" s="26"/>
      <c r="B58" s="1"/>
      <c r="C58" s="27"/>
      <c r="D58" s="27"/>
      <c r="E58" s="27"/>
      <c r="F58" s="27"/>
      <c r="G58" s="27"/>
      <c r="H58" s="27"/>
      <c r="I58" s="27"/>
      <c r="J58" s="27"/>
      <c r="K58" s="22"/>
    </row>
    <row r="59" spans="1:11" s="18" customFormat="1" x14ac:dyDescent="0.25">
      <c r="A59" s="33">
        <v>2060000</v>
      </c>
      <c r="B59" s="24" t="s">
        <v>48</v>
      </c>
      <c r="C59" s="25">
        <v>3964295</v>
      </c>
      <c r="D59" s="25">
        <v>5389</v>
      </c>
      <c r="E59" s="25">
        <v>1040622</v>
      </c>
      <c r="F59" s="25">
        <v>758788</v>
      </c>
      <c r="G59" s="25">
        <v>567941</v>
      </c>
      <c r="H59" s="25">
        <v>405366</v>
      </c>
      <c r="I59" s="25">
        <v>253548</v>
      </c>
      <c r="J59" s="25">
        <v>192274</v>
      </c>
      <c r="K59" s="22">
        <f t="shared" ref="K59" si="19">SUM(C59:J59)</f>
        <v>7188223</v>
      </c>
    </row>
    <row r="60" spans="1:11" s="18" customFormat="1" x14ac:dyDescent="0.25">
      <c r="A60" s="34"/>
      <c r="B60" s="1"/>
      <c r="C60" s="27"/>
      <c r="D60" s="27"/>
      <c r="E60" s="27"/>
      <c r="F60" s="27"/>
      <c r="G60" s="27"/>
      <c r="H60" s="27"/>
      <c r="I60" s="27"/>
      <c r="J60" s="27"/>
      <c r="K60" s="22"/>
    </row>
    <row r="61" spans="1:11" s="18" customFormat="1" x14ac:dyDescent="0.25">
      <c r="A61" s="33">
        <v>2070000</v>
      </c>
      <c r="B61" s="24" t="s">
        <v>49</v>
      </c>
      <c r="C61" s="25">
        <v>10024981</v>
      </c>
      <c r="D61" s="25">
        <v>34566</v>
      </c>
      <c r="E61" s="25">
        <v>7454796</v>
      </c>
      <c r="F61" s="25">
        <v>2125887</v>
      </c>
      <c r="G61" s="25">
        <v>1304957</v>
      </c>
      <c r="H61" s="25">
        <v>1234948</v>
      </c>
      <c r="I61" s="25">
        <v>319231</v>
      </c>
      <c r="J61" s="25">
        <v>361124</v>
      </c>
      <c r="K61" s="22">
        <f t="shared" ref="K61" si="20">SUM(C61:J61)</f>
        <v>22860490</v>
      </c>
    </row>
    <row r="62" spans="1:11" s="18" customFormat="1" x14ac:dyDescent="0.25">
      <c r="A62" s="34"/>
      <c r="B62" s="1"/>
      <c r="C62" s="25"/>
      <c r="D62" s="27"/>
      <c r="E62" s="27"/>
      <c r="F62" s="27"/>
      <c r="G62" s="27"/>
      <c r="H62" s="27"/>
      <c r="I62" s="27"/>
      <c r="J62" s="27"/>
      <c r="K62" s="22"/>
    </row>
    <row r="63" spans="1:11" s="18" customFormat="1" x14ac:dyDescent="0.25">
      <c r="A63" s="33">
        <v>2090000</v>
      </c>
      <c r="B63" s="24" t="s">
        <v>50</v>
      </c>
      <c r="C63" s="25"/>
      <c r="D63" s="25"/>
      <c r="E63" s="25"/>
      <c r="F63" s="25"/>
      <c r="G63" s="25"/>
      <c r="H63" s="25"/>
      <c r="I63" s="25"/>
      <c r="J63" s="25"/>
      <c r="K63" s="22">
        <f t="shared" ref="K63" si="21">SUM(C63:J63)</f>
        <v>0</v>
      </c>
    </row>
    <row r="64" spans="1:11" s="18" customFormat="1" x14ac:dyDescent="0.25">
      <c r="A64" s="33"/>
      <c r="B64" s="24"/>
      <c r="C64" s="25"/>
      <c r="D64" s="25"/>
      <c r="E64" s="25"/>
      <c r="F64" s="25"/>
      <c r="G64" s="25"/>
      <c r="H64" s="25"/>
      <c r="I64" s="25"/>
      <c r="J64" s="25"/>
      <c r="K64" s="22"/>
    </row>
    <row r="65" spans="1:11" s="18" customFormat="1" x14ac:dyDescent="0.25">
      <c r="A65" s="35">
        <v>3000000</v>
      </c>
      <c r="B65" s="29" t="s">
        <v>65</v>
      </c>
      <c r="C65" s="36">
        <f t="shared" ref="C65:J65" si="22">SUM(C66:C69)</f>
        <v>25946760</v>
      </c>
      <c r="D65" s="36">
        <f t="shared" si="22"/>
        <v>0</v>
      </c>
      <c r="E65" s="36">
        <f t="shared" si="22"/>
        <v>0</v>
      </c>
      <c r="F65" s="36">
        <f t="shared" si="22"/>
        <v>0</v>
      </c>
      <c r="G65" s="36">
        <f t="shared" si="22"/>
        <v>0</v>
      </c>
      <c r="H65" s="36">
        <f t="shared" si="22"/>
        <v>0</v>
      </c>
      <c r="I65" s="36">
        <f t="shared" si="22"/>
        <v>0</v>
      </c>
      <c r="J65" s="36">
        <f t="shared" si="22"/>
        <v>0</v>
      </c>
      <c r="K65" s="37">
        <f>SUM(C65:J65)</f>
        <v>25946760</v>
      </c>
    </row>
    <row r="66" spans="1:11" s="18" customFormat="1" x14ac:dyDescent="0.25">
      <c r="A66" s="3">
        <v>3010000</v>
      </c>
      <c r="B66" s="2" t="s">
        <v>66</v>
      </c>
      <c r="C66" s="36">
        <f>0+25946760</f>
        <v>25946760</v>
      </c>
      <c r="D66" s="36"/>
      <c r="E66" s="36"/>
      <c r="F66" s="36"/>
      <c r="G66" s="36"/>
      <c r="H66" s="36"/>
      <c r="I66" s="36"/>
      <c r="J66" s="36"/>
      <c r="K66" s="4">
        <f>SUM(C66:J66)</f>
        <v>25946760</v>
      </c>
    </row>
    <row r="67" spans="1:11" s="18" customFormat="1" ht="31.5" x14ac:dyDescent="0.25">
      <c r="A67" s="5" t="s">
        <v>67</v>
      </c>
      <c r="B67" s="1" t="s">
        <v>68</v>
      </c>
      <c r="C67" s="36"/>
      <c r="D67" s="36"/>
      <c r="E67" s="36"/>
      <c r="F67" s="36"/>
      <c r="G67" s="36"/>
      <c r="H67" s="36"/>
      <c r="I67" s="36"/>
      <c r="J67" s="36"/>
      <c r="K67" s="6">
        <f t="shared" ref="K67:K68" si="23">SUM(C67:J67)</f>
        <v>0</v>
      </c>
    </row>
    <row r="68" spans="1:11" s="18" customFormat="1" x14ac:dyDescent="0.25">
      <c r="A68" s="7">
        <v>3060000</v>
      </c>
      <c r="B68" s="1" t="s">
        <v>69</v>
      </c>
      <c r="C68" s="36"/>
      <c r="D68" s="36"/>
      <c r="E68" s="36"/>
      <c r="F68" s="36"/>
      <c r="G68" s="36"/>
      <c r="H68" s="36"/>
      <c r="I68" s="36"/>
      <c r="J68" s="36"/>
      <c r="K68" s="6">
        <f t="shared" si="23"/>
        <v>0</v>
      </c>
    </row>
    <row r="69" spans="1:11" s="18" customFormat="1" x14ac:dyDescent="0.25">
      <c r="A69" s="38"/>
      <c r="B69" s="2"/>
      <c r="C69" s="36"/>
      <c r="D69" s="36"/>
      <c r="E69" s="36"/>
      <c r="F69" s="36"/>
      <c r="G69" s="36"/>
      <c r="H69" s="36"/>
      <c r="I69" s="36"/>
      <c r="J69" s="36"/>
      <c r="K69" s="39"/>
    </row>
    <row r="70" spans="1:11" s="18" customFormat="1" x14ac:dyDescent="0.25">
      <c r="A70" s="33">
        <v>4000000</v>
      </c>
      <c r="B70" s="31" t="s">
        <v>51</v>
      </c>
      <c r="C70" s="25">
        <f>SUM(C71+C74+C76+C78+C80+C82+C84+C86)</f>
        <v>527363214</v>
      </c>
      <c r="D70" s="25">
        <f t="shared" ref="D70:J70" si="24">SUM(D71+D74+D76+D78+D80+D82+D84+D86)</f>
        <v>15644208</v>
      </c>
      <c r="E70" s="25">
        <f t="shared" si="24"/>
        <v>10821161</v>
      </c>
      <c r="F70" s="25">
        <f t="shared" si="24"/>
        <v>25859091</v>
      </c>
      <c r="G70" s="25">
        <f t="shared" si="24"/>
        <v>8978359</v>
      </c>
      <c r="H70" s="25">
        <f t="shared" si="24"/>
        <v>21096822</v>
      </c>
      <c r="I70" s="25">
        <f t="shared" si="24"/>
        <v>16696761</v>
      </c>
      <c r="J70" s="25">
        <f t="shared" si="24"/>
        <v>5673332</v>
      </c>
      <c r="K70" s="22">
        <f t="shared" ref="K70:K72" si="25">SUM(C70:J70)</f>
        <v>632132948</v>
      </c>
    </row>
    <row r="71" spans="1:11" s="18" customFormat="1" x14ac:dyDescent="0.25">
      <c r="A71" s="33">
        <v>4010000</v>
      </c>
      <c r="B71" s="24" t="s">
        <v>52</v>
      </c>
      <c r="C71" s="40">
        <f>137495248+42418554+3314337</f>
        <v>183228139</v>
      </c>
      <c r="D71" s="40">
        <f>14127138+386206</f>
        <v>14513344</v>
      </c>
      <c r="E71" s="40">
        <f>E72+1573381</f>
        <v>9262629</v>
      </c>
      <c r="F71" s="40">
        <f>F72+1806688</f>
        <v>10413540</v>
      </c>
      <c r="G71" s="40">
        <f>G72+706315</f>
        <v>2142553</v>
      </c>
      <c r="H71" s="40">
        <f>H72+1089557</f>
        <v>3520466</v>
      </c>
      <c r="I71" s="40">
        <f>I72+407114</f>
        <v>1220797</v>
      </c>
      <c r="J71" s="40">
        <f>J72+338811</f>
        <v>706489</v>
      </c>
      <c r="K71" s="22">
        <f t="shared" si="25"/>
        <v>225007957</v>
      </c>
    </row>
    <row r="72" spans="1:11" s="18" customFormat="1" x14ac:dyDescent="0.25">
      <c r="A72" s="34">
        <v>4010104</v>
      </c>
      <c r="B72" s="1" t="s">
        <v>53</v>
      </c>
      <c r="C72" s="27">
        <f>48985556+82740+3314337</f>
        <v>52382633</v>
      </c>
      <c r="D72" s="27">
        <f>13853699+386206</f>
        <v>14239905</v>
      </c>
      <c r="E72" s="27">
        <f>7202567+486681</f>
        <v>7689248</v>
      </c>
      <c r="F72" s="27">
        <f>8077992+528860</f>
        <v>8606852</v>
      </c>
      <c r="G72" s="27">
        <f>1329708+55337+51193</f>
        <v>1436238</v>
      </c>
      <c r="H72" s="27">
        <f>2141471+6257+283181</f>
        <v>2430909</v>
      </c>
      <c r="I72" s="27">
        <f>713516+20338+79829</f>
        <v>813683</v>
      </c>
      <c r="J72" s="27">
        <f>349702+17976</f>
        <v>367678</v>
      </c>
      <c r="K72" s="6">
        <f t="shared" si="25"/>
        <v>87967146</v>
      </c>
    </row>
    <row r="73" spans="1:11" s="18" customFormat="1" x14ac:dyDescent="0.25">
      <c r="A73" s="34"/>
      <c r="B73" s="1"/>
      <c r="C73" s="27"/>
      <c r="D73" s="27"/>
      <c r="E73" s="27"/>
      <c r="F73" s="27"/>
      <c r="G73" s="27"/>
      <c r="H73" s="27"/>
      <c r="I73" s="27"/>
      <c r="J73" s="27"/>
      <c r="K73" s="22"/>
    </row>
    <row r="74" spans="1:11" s="18" customFormat="1" ht="31.5" x14ac:dyDescent="0.25">
      <c r="A74" s="33">
        <v>4020100</v>
      </c>
      <c r="B74" s="24" t="s">
        <v>54</v>
      </c>
      <c r="C74" s="25">
        <v>2669185</v>
      </c>
      <c r="D74" s="25">
        <v>1130864</v>
      </c>
      <c r="E74" s="25">
        <v>631303</v>
      </c>
      <c r="F74" s="25">
        <v>1181957</v>
      </c>
      <c r="G74" s="25">
        <v>240701</v>
      </c>
      <c r="H74" s="25">
        <v>746663</v>
      </c>
      <c r="I74" s="25">
        <v>202884</v>
      </c>
      <c r="J74" s="25">
        <v>116374</v>
      </c>
      <c r="K74" s="22">
        <f t="shared" ref="K74" si="26">SUM(C74:J74)</f>
        <v>6919931</v>
      </c>
    </row>
    <row r="75" spans="1:11" s="18" customFormat="1" x14ac:dyDescent="0.25">
      <c r="A75" s="34"/>
      <c r="B75" s="1"/>
      <c r="C75" s="27"/>
      <c r="D75" s="27"/>
      <c r="E75" s="27"/>
      <c r="F75" s="27"/>
      <c r="G75" s="27"/>
      <c r="H75" s="27"/>
      <c r="I75" s="27"/>
      <c r="J75" s="27"/>
      <c r="K75" s="22"/>
    </row>
    <row r="76" spans="1:11" ht="78.75" x14ac:dyDescent="0.25">
      <c r="A76" s="19">
        <v>4080000</v>
      </c>
      <c r="B76" s="24" t="s">
        <v>55</v>
      </c>
      <c r="C76" s="25">
        <v>484253</v>
      </c>
      <c r="D76" s="25"/>
      <c r="E76" s="25">
        <v>648579</v>
      </c>
      <c r="F76" s="25">
        <v>11330194</v>
      </c>
      <c r="G76" s="25">
        <v>5401055</v>
      </c>
      <c r="H76" s="25">
        <v>13769793</v>
      </c>
      <c r="I76" s="25">
        <v>12508930</v>
      </c>
      <c r="J76" s="25">
        <v>3683019</v>
      </c>
      <c r="K76" s="22">
        <f t="shared" ref="K76" si="27">SUM(C76:J76)</f>
        <v>47825823</v>
      </c>
    </row>
    <row r="77" spans="1:11" x14ac:dyDescent="0.25">
      <c r="A77" s="33"/>
      <c r="B77" s="24"/>
      <c r="C77" s="25"/>
      <c r="D77" s="25"/>
      <c r="E77" s="25"/>
      <c r="F77" s="25"/>
      <c r="G77" s="25"/>
      <c r="H77" s="25"/>
      <c r="I77" s="25"/>
      <c r="J77" s="25"/>
      <c r="K77" s="22"/>
    </row>
    <row r="78" spans="1:11" x14ac:dyDescent="0.25">
      <c r="A78" s="33">
        <v>4100000</v>
      </c>
      <c r="B78" s="24" t="s">
        <v>56</v>
      </c>
      <c r="C78" s="25">
        <v>261416702</v>
      </c>
      <c r="D78" s="25"/>
      <c r="E78" s="25"/>
      <c r="F78" s="25"/>
      <c r="G78" s="25"/>
      <c r="H78" s="25"/>
      <c r="I78" s="25"/>
      <c r="J78" s="25"/>
      <c r="K78" s="22">
        <f t="shared" ref="K78" si="28">SUM(C78:J78)</f>
        <v>261416702</v>
      </c>
    </row>
    <row r="79" spans="1:11" x14ac:dyDescent="0.25">
      <c r="A79" s="33"/>
      <c r="B79" s="24"/>
      <c r="C79" s="25"/>
      <c r="D79" s="25"/>
      <c r="E79" s="25"/>
      <c r="F79" s="25"/>
      <c r="G79" s="25"/>
      <c r="H79" s="25"/>
      <c r="I79" s="25"/>
      <c r="J79" s="25"/>
      <c r="K79" s="22"/>
    </row>
    <row r="80" spans="1:11" x14ac:dyDescent="0.25">
      <c r="A80" s="33">
        <v>4110000</v>
      </c>
      <c r="B80" s="24" t="s">
        <v>57</v>
      </c>
      <c r="C80" s="25">
        <v>19809115</v>
      </c>
      <c r="D80" s="25"/>
      <c r="E80" s="25"/>
      <c r="F80" s="25"/>
      <c r="G80" s="25"/>
      <c r="H80" s="25"/>
      <c r="I80" s="25"/>
      <c r="J80" s="25"/>
      <c r="K80" s="22">
        <f t="shared" ref="K80" si="29">SUM(C80:J80)</f>
        <v>19809115</v>
      </c>
    </row>
    <row r="81" spans="1:11" x14ac:dyDescent="0.25">
      <c r="A81" s="33"/>
      <c r="B81" s="24"/>
      <c r="C81" s="25"/>
      <c r="D81" s="25"/>
      <c r="E81" s="25"/>
      <c r="F81" s="25"/>
      <c r="G81" s="25"/>
      <c r="H81" s="25"/>
      <c r="I81" s="25"/>
      <c r="J81" s="25"/>
      <c r="K81" s="22"/>
    </row>
    <row r="82" spans="1:11" x14ac:dyDescent="0.25">
      <c r="A82" s="33">
        <v>4120000</v>
      </c>
      <c r="B82" s="24" t="s">
        <v>58</v>
      </c>
      <c r="C82" s="25">
        <v>18000000</v>
      </c>
      <c r="D82" s="25"/>
      <c r="E82" s="25"/>
      <c r="F82" s="25"/>
      <c r="G82" s="25"/>
      <c r="H82" s="25"/>
      <c r="I82" s="25"/>
      <c r="J82" s="25"/>
      <c r="K82" s="22">
        <f t="shared" ref="K82" si="30">SUM(C82:J82)</f>
        <v>18000000</v>
      </c>
    </row>
    <row r="83" spans="1:11" x14ac:dyDescent="0.25">
      <c r="A83" s="33"/>
      <c r="B83" s="24"/>
      <c r="C83" s="25"/>
      <c r="D83" s="25"/>
      <c r="E83" s="25"/>
      <c r="F83" s="25"/>
      <c r="G83" s="25"/>
      <c r="H83" s="25"/>
      <c r="I83" s="25"/>
      <c r="J83" s="25"/>
      <c r="K83" s="22"/>
    </row>
    <row r="84" spans="1:11" x14ac:dyDescent="0.25">
      <c r="A84" s="33">
        <v>4130000</v>
      </c>
      <c r="B84" s="24" t="s">
        <v>62</v>
      </c>
      <c r="C84" s="25">
        <v>20500000</v>
      </c>
      <c r="D84" s="25"/>
      <c r="E84" s="25"/>
      <c r="F84" s="25"/>
      <c r="G84" s="25"/>
      <c r="H84" s="25"/>
      <c r="I84" s="25"/>
      <c r="J84" s="25"/>
      <c r="K84" s="22">
        <f t="shared" ref="K84" si="31">SUM(C84:J84)</f>
        <v>20500000</v>
      </c>
    </row>
    <row r="85" spans="1:11" x14ac:dyDescent="0.25">
      <c r="A85" s="33"/>
      <c r="B85" s="24"/>
      <c r="C85" s="41"/>
      <c r="D85" s="41"/>
      <c r="E85" s="41"/>
      <c r="F85" s="41"/>
      <c r="G85" s="41"/>
      <c r="H85" s="41"/>
      <c r="I85" s="41"/>
      <c r="J85" s="41"/>
      <c r="K85" s="22"/>
    </row>
    <row r="86" spans="1:11" x14ac:dyDescent="0.25">
      <c r="A86" s="33">
        <v>4140000</v>
      </c>
      <c r="B86" s="24" t="s">
        <v>63</v>
      </c>
      <c r="C86" s="40">
        <v>21255820</v>
      </c>
      <c r="D86" s="40"/>
      <c r="E86" s="40">
        <v>278650</v>
      </c>
      <c r="F86" s="40">
        <v>2933400</v>
      </c>
      <c r="G86" s="40">
        <v>1194050</v>
      </c>
      <c r="H86" s="40">
        <v>3059900</v>
      </c>
      <c r="I86" s="40">
        <v>2764150</v>
      </c>
      <c r="J86" s="40">
        <v>1167450</v>
      </c>
      <c r="K86" s="22">
        <f t="shared" ref="K86" si="32">SUM(C86:J86)</f>
        <v>32653420</v>
      </c>
    </row>
    <row r="87" spans="1:11" x14ac:dyDescent="0.25">
      <c r="A87" s="33"/>
      <c r="B87" s="24"/>
      <c r="C87" s="25"/>
      <c r="D87" s="25"/>
      <c r="E87" s="25"/>
      <c r="F87" s="25"/>
      <c r="G87" s="25"/>
      <c r="H87" s="25"/>
      <c r="I87" s="25"/>
      <c r="J87" s="25"/>
      <c r="K87" s="22"/>
    </row>
    <row r="88" spans="1:11" ht="31.5" x14ac:dyDescent="0.25">
      <c r="A88" s="33">
        <v>5000000</v>
      </c>
      <c r="B88" s="23" t="s">
        <v>59</v>
      </c>
      <c r="C88" s="25">
        <v>153124656</v>
      </c>
      <c r="D88" s="25">
        <v>6485041</v>
      </c>
      <c r="E88" s="25">
        <v>41155744</v>
      </c>
      <c r="F88" s="25">
        <v>20455188</v>
      </c>
      <c r="G88" s="25">
        <v>9989484</v>
      </c>
      <c r="H88" s="25">
        <v>6922072</v>
      </c>
      <c r="I88" s="25">
        <v>5698972</v>
      </c>
      <c r="J88" s="25">
        <v>3040533</v>
      </c>
      <c r="K88" s="22">
        <f t="shared" ref="K88:K89" si="33">SUM(C88:J88)</f>
        <v>246871690</v>
      </c>
    </row>
    <row r="89" spans="1:11" ht="16.5" thickBot="1" x14ac:dyDescent="0.3">
      <c r="A89" s="42"/>
      <c r="B89" s="43" t="s">
        <v>60</v>
      </c>
      <c r="C89" s="44">
        <f>SUM(C13+C47+C70+C88+C65)</f>
        <v>1693122934</v>
      </c>
      <c r="D89" s="44">
        <f t="shared" ref="D89:J89" si="34">SUM(D13+D47+D70+D88+D65)</f>
        <v>202129664</v>
      </c>
      <c r="E89" s="44">
        <f t="shared" si="34"/>
        <v>104829180</v>
      </c>
      <c r="F89" s="44">
        <f t="shared" si="34"/>
        <v>123715280</v>
      </c>
      <c r="G89" s="44">
        <f t="shared" si="34"/>
        <v>37162591</v>
      </c>
      <c r="H89" s="44">
        <f t="shared" si="34"/>
        <v>45355388</v>
      </c>
      <c r="I89" s="44">
        <f t="shared" si="34"/>
        <v>35383392</v>
      </c>
      <c r="J89" s="44">
        <f t="shared" si="34"/>
        <v>13203967</v>
      </c>
      <c r="K89" s="45">
        <f t="shared" si="33"/>
        <v>2254902396</v>
      </c>
    </row>
    <row r="99" spans="2:10" x14ac:dyDescent="0.25">
      <c r="B99" s="46"/>
      <c r="C99" s="13"/>
      <c r="D99" s="13"/>
      <c r="E99" s="13"/>
      <c r="F99" s="13"/>
      <c r="G99" s="13"/>
      <c r="H99" s="13"/>
      <c r="I99" s="13"/>
      <c r="J99" s="13"/>
    </row>
    <row r="100" spans="2:10" x14ac:dyDescent="0.25">
      <c r="B100" s="46"/>
      <c r="C100" s="13"/>
      <c r="D100" s="13"/>
      <c r="E100" s="13"/>
      <c r="F100" s="13"/>
      <c r="G100" s="13"/>
      <c r="H100" s="13"/>
      <c r="I100" s="13"/>
      <c r="J100" s="13"/>
    </row>
    <row r="124" spans="2:10" x14ac:dyDescent="0.25">
      <c r="B124" s="46"/>
      <c r="C124" s="13"/>
      <c r="D124" s="13"/>
      <c r="E124" s="13"/>
      <c r="F124" s="13"/>
      <c r="G124" s="13"/>
      <c r="H124" s="13"/>
      <c r="I124" s="13"/>
      <c r="J124" s="13"/>
    </row>
    <row r="125" spans="2:10" x14ac:dyDescent="0.25">
      <c r="B125" s="46"/>
      <c r="C125" s="13"/>
      <c r="D125" s="13"/>
      <c r="E125" s="13"/>
      <c r="F125" s="13"/>
      <c r="G125" s="13"/>
      <c r="H125" s="13"/>
      <c r="I125" s="13"/>
      <c r="J125" s="13"/>
    </row>
    <row r="126" spans="2:10" x14ac:dyDescent="0.25">
      <c r="B126" s="46"/>
      <c r="C126" s="13"/>
      <c r="D126" s="13"/>
      <c r="E126" s="13"/>
      <c r="F126" s="13"/>
      <c r="G126" s="13"/>
      <c r="H126" s="13"/>
      <c r="I126" s="13"/>
      <c r="J126" s="13"/>
    </row>
    <row r="127" spans="2:10" x14ac:dyDescent="0.25">
      <c r="B127" s="46"/>
      <c r="C127" s="13"/>
      <c r="D127" s="13"/>
      <c r="E127" s="13"/>
      <c r="F127" s="13"/>
      <c r="G127" s="13"/>
      <c r="H127" s="13"/>
      <c r="I127" s="13"/>
      <c r="J127" s="13"/>
    </row>
    <row r="133" spans="1:10" x14ac:dyDescent="0.25">
      <c r="A133" s="47"/>
      <c r="B133" s="46"/>
      <c r="C133" s="13"/>
      <c r="D133" s="13"/>
      <c r="E133" s="13"/>
      <c r="F133" s="13"/>
      <c r="G133" s="13"/>
      <c r="H133" s="13"/>
      <c r="I133" s="13"/>
      <c r="J133" s="13"/>
    </row>
    <row r="134" spans="1:10" x14ac:dyDescent="0.25">
      <c r="B134" s="46"/>
      <c r="C134" s="13"/>
      <c r="D134" s="13"/>
      <c r="E134" s="13"/>
      <c r="F134" s="13"/>
      <c r="G134" s="13"/>
      <c r="H134" s="13"/>
      <c r="I134" s="13"/>
      <c r="J134" s="13"/>
    </row>
    <row r="135" spans="1:10" x14ac:dyDescent="0.25">
      <c r="B135" s="46"/>
      <c r="C135" s="13"/>
      <c r="D135" s="13"/>
      <c r="E135" s="13"/>
      <c r="F135" s="13"/>
      <c r="G135" s="13"/>
      <c r="H135" s="13"/>
      <c r="I135" s="13"/>
      <c r="J135" s="13"/>
    </row>
  </sheetData>
  <mergeCells count="8">
    <mergeCell ref="A10:K10"/>
    <mergeCell ref="G2:K2"/>
    <mergeCell ref="H3:K3"/>
    <mergeCell ref="I1:K1"/>
    <mergeCell ref="I4:K4"/>
    <mergeCell ref="I6:K6"/>
    <mergeCell ref="H7:K7"/>
    <mergeCell ref="I8:K8"/>
  </mergeCells>
  <pageMargins left="0.39370078740157483" right="0.39370078740157483" top="1.1811023622047245" bottom="0.39370078740157483" header="0.31496062992125984" footer="0.31496062992125984"/>
  <pageSetup paperSize="9" scale="74" firstPageNumber="7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1'!Заголовки_для_печати</vt:lpstr>
      <vt:lpstr>'Приложение №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2022-09-23T08:29:56Z</dcterms:modified>
</cp:coreProperties>
</file>