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-120" yWindow="-120" windowWidth="29040" windowHeight="15840"/>
  </bookViews>
  <sheets>
    <sheet name="Приложение № 5 " sheetId="1" r:id="rId1"/>
  </sheets>
  <definedNames>
    <definedName name="_xlnm.Print_Titles" localSheetId="0">'Приложение № 5 '!$A:$B,'Приложение № 5 '!$13:$13</definedName>
    <definedName name="_xlnm.Print_Area" localSheetId="0">'Приложение № 5 '!$A$1:$K$49</definedName>
  </definedNames>
  <calcPr calcId="152511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5" i="1" l="1"/>
  <c r="I15" i="1"/>
  <c r="H15" i="1"/>
  <c r="G15" i="1"/>
  <c r="F15" i="1"/>
  <c r="E15" i="1"/>
  <c r="D15" i="1"/>
  <c r="C15" i="1"/>
  <c r="K15" i="1" s="1"/>
  <c r="J14" i="1"/>
  <c r="I14" i="1"/>
  <c r="H14" i="1"/>
  <c r="G14" i="1"/>
  <c r="F14" i="1"/>
  <c r="E14" i="1"/>
  <c r="D14" i="1"/>
  <c r="C14" i="1"/>
  <c r="K14" i="1" s="1"/>
  <c r="C43" i="1" l="1"/>
  <c r="J17" i="1" l="1"/>
  <c r="I17" i="1"/>
  <c r="H17" i="1"/>
  <c r="G17" i="1"/>
  <c r="F17" i="1"/>
  <c r="E17" i="1"/>
  <c r="D17" i="1"/>
  <c r="C17" i="1"/>
  <c r="K16" i="1" l="1"/>
  <c r="K49" i="1" l="1"/>
  <c r="K48" i="1"/>
  <c r="K47" i="1"/>
  <c r="K46" i="1"/>
  <c r="K44" i="1"/>
  <c r="K43" i="1"/>
  <c r="K42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2" i="1"/>
  <c r="K21" i="1"/>
  <c r="K20" i="1"/>
  <c r="K19" i="1"/>
  <c r="K26" i="1" l="1"/>
  <c r="K45" i="1"/>
  <c r="K41" i="1"/>
  <c r="K25" i="1"/>
  <c r="K17" i="1" l="1"/>
  <c r="K24" i="1" l="1"/>
  <c r="K23" i="1"/>
  <c r="K18" i="1" l="1"/>
  <c r="K40" i="1" l="1"/>
</calcChain>
</file>

<file path=xl/sharedStrings.xml><?xml version="1.0" encoding="utf-8"?>
<sst xmlns="http://schemas.openxmlformats.org/spreadsheetml/2006/main" count="93" uniqueCount="92">
  <si>
    <t>Наименование показателя</t>
  </si>
  <si>
    <t>Тирасполь</t>
  </si>
  <si>
    <t>Днестровск</t>
  </si>
  <si>
    <t>Бендеры</t>
  </si>
  <si>
    <t>Рыбница</t>
  </si>
  <si>
    <t>Дубоссары</t>
  </si>
  <si>
    <t>Слободзея</t>
  </si>
  <si>
    <t>Григориополь</t>
  </si>
  <si>
    <t>Каменка</t>
  </si>
  <si>
    <t>ВСЕГО</t>
  </si>
  <si>
    <t>№ п/п</t>
  </si>
  <si>
    <t>Предельный дефицит</t>
  </si>
  <si>
    <t>Доходы</t>
  </si>
  <si>
    <t>Источники покрытия предельного дефицита, из них:</t>
  </si>
  <si>
    <t>на содержание Центрального парка "Екатерининский"</t>
  </si>
  <si>
    <t>дотации (трансферты) из республиканского бюджета, из них:</t>
  </si>
  <si>
    <t>к Закону Приднестровской Молдавской Республики</t>
  </si>
  <si>
    <t>задолженность за потребляемые коммунальные услуги</t>
  </si>
  <si>
    <t>(руб.)</t>
  </si>
  <si>
    <t>на цели осуществления городом Тирасполем функций столицы, из них:</t>
  </si>
  <si>
    <t>"О республиканском бюджете на 2022 год"</t>
  </si>
  <si>
    <t>1.</t>
  </si>
  <si>
    <t>2.</t>
  </si>
  <si>
    <t>3.</t>
  </si>
  <si>
    <t>4.</t>
  </si>
  <si>
    <t>5.</t>
  </si>
  <si>
    <t>Основные параметры местных бюджетов, источники покрытия дефицита местных бюджетов, объемы субсидий из республиканского бюджета на 2022 год</t>
  </si>
  <si>
    <t>4.1.</t>
  </si>
  <si>
    <t>4.1.1.</t>
  </si>
  <si>
    <t>4.2.</t>
  </si>
  <si>
    <t>за счет Фонда поддержки территорий городов и районов</t>
  </si>
  <si>
    <t>Остатки по состоянию на 01.01.2022 года</t>
  </si>
  <si>
    <t xml:space="preserve"> не имеющие целевого назначения  (очищенные)</t>
  </si>
  <si>
    <t xml:space="preserve"> имеющие целевое назначение</t>
  </si>
  <si>
    <t xml:space="preserve"> целевые сборы и платежи всего, в том числе:</t>
  </si>
  <si>
    <t>а)</t>
  </si>
  <si>
    <t>целевой сбор на благоустройство территорий сел</t>
  </si>
  <si>
    <t>б)</t>
  </si>
  <si>
    <t>домовладение</t>
  </si>
  <si>
    <t>в)</t>
  </si>
  <si>
    <t>целевой сбор на содержание и развитие соц. сферы</t>
  </si>
  <si>
    <t>г)</t>
  </si>
  <si>
    <t>д)</t>
  </si>
  <si>
    <t>целевой сбор землеустроителей</t>
  </si>
  <si>
    <t>е)</t>
  </si>
  <si>
    <t xml:space="preserve">средства от приватизации </t>
  </si>
  <si>
    <t>ж)</t>
  </si>
  <si>
    <t>направляемые на кредитование крестьянских хоз-в</t>
  </si>
  <si>
    <t>з)</t>
  </si>
  <si>
    <t>направляемые на кредитование молодых специалистов</t>
  </si>
  <si>
    <t>и)</t>
  </si>
  <si>
    <t>направляемые на кредитование молодых семей</t>
  </si>
  <si>
    <t>к)</t>
  </si>
  <si>
    <t xml:space="preserve">фонд соц. развития </t>
  </si>
  <si>
    <t>л)</t>
  </si>
  <si>
    <t>территориального экологического фонда</t>
  </si>
  <si>
    <t xml:space="preserve"> платные услуги</t>
  </si>
  <si>
    <t>6.</t>
  </si>
  <si>
    <t>Нераспределенные остатки по состоянию на 01.01.2022 года</t>
  </si>
  <si>
    <t>4.3.</t>
  </si>
  <si>
    <t>4.3.1</t>
  </si>
  <si>
    <t>4.3.2</t>
  </si>
  <si>
    <t>4.3.2.2</t>
  </si>
  <si>
    <t>4.3.2.3</t>
  </si>
  <si>
    <t>6.1.</t>
  </si>
  <si>
    <t>6.2.</t>
  </si>
  <si>
    <t>6.2.1.</t>
  </si>
  <si>
    <t>6.3.</t>
  </si>
  <si>
    <t>6.4.</t>
  </si>
  <si>
    <t>6.3.1</t>
  </si>
  <si>
    <t>за счет Дорожного фонда</t>
  </si>
  <si>
    <t>6.3.2</t>
  </si>
  <si>
    <t>6.3.3</t>
  </si>
  <si>
    <t>4.3.2.1</t>
  </si>
  <si>
    <t>на развитие дорожной отрасли</t>
  </si>
  <si>
    <t>Субсидии из республиканского бюджета, в том числе прошлых лет:</t>
  </si>
  <si>
    <t>4.1.2.</t>
  </si>
  <si>
    <t>на содержание и благоустройство исторического военно-мемориального комплекса "Бендерская крепость" и парка им. А. Невского, за счет остатков, сложившихся по состоянию на 01.01.2022 г.</t>
  </si>
  <si>
    <t>на погашение задолженности государственной администрации города Бендеры перед ОАО "Агентство по оздоровлению банковской системы"</t>
  </si>
  <si>
    <t xml:space="preserve">налог на содержание жилищного фонда </t>
  </si>
  <si>
    <t>на оплату текущих трансфертов предприятиям электротранспорта</t>
  </si>
  <si>
    <t xml:space="preserve">фонд эконом. развития </t>
  </si>
  <si>
    <t>средства Дорожного фонда, необоснованно использованные в 2021 году, во исполнение постановлений Счетной палаты ПМР                                                   от 27.12.2021 г. № 15/V, №15/IV, возмещенные в 2022 году местному бюджету</t>
  </si>
  <si>
    <t>нераспределенне субсидии, выделенные из РБ на развитие дорожной отрасли в 2021 году</t>
  </si>
  <si>
    <t>предлагаемая</t>
  </si>
  <si>
    <t>расходы на благоустройство территорий городов (районов)</t>
  </si>
  <si>
    <t>2,1</t>
  </si>
  <si>
    <t>Предельные расходы, в т. ч.</t>
  </si>
  <si>
    <t>Приложение № 4</t>
  </si>
  <si>
    <t>Приложение № 5</t>
  </si>
  <si>
    <t xml:space="preserve"> "О внесении изменений и дополнений в Закон Приднестровской Молдавской Республики</t>
  </si>
  <si>
    <t xml:space="preserve"> к  Закону Приднестровской Молдавской Республики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</si>
</sst>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₽_-;\-* #,##0.00\ _₽_-;_-* &quot;-&quot;??\ _₽_-;_-@_-"/>
    <numFmt numFmtId="165" formatCode="_-* #,##0.00_-;\-* #,##0.00_-;_-* &quot;-&quot;??_-;_-@_-"/>
    <numFmt numFmtId="166" formatCode="_-* #,##0_р_._-;\-* #,##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0">
    <xf numFmtId="0" fontId="0" fillId="0" borderId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4" fillId="0" borderId="0" applyFont="0" applyFill="0" applyBorder="0" applyAlignment="0" applyProtection="0"/>
  </cellStyleXfs>
  <cellXfs count="49">
    <xf numFmtId="0" fontId="0" fillId="0" borderId="0" xfId="0"/>
    <xf numFmtId="3" fontId="2" fillId="0" borderId="0" xfId="0" applyNumberFormat="1" applyFont="1"/>
    <xf numFmtId="3" fontId="3" fillId="0" borderId="0" xfId="0" applyNumberFormat="1" applyFont="1" applyFill="1" applyAlignment="1">
      <alignment vertical="center"/>
    </xf>
    <xf numFmtId="3" fontId="2" fillId="0" borderId="0" xfId="0" applyNumberFormat="1" applyFont="1" applyFill="1" applyAlignment="1">
      <alignment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vertical="center"/>
    </xf>
    <xf numFmtId="3" fontId="2" fillId="0" borderId="3" xfId="0" applyNumberFormat="1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center" vertical="center"/>
    </xf>
    <xf numFmtId="3" fontId="6" fillId="0" borderId="3" xfId="0" applyNumberFormat="1" applyFont="1" applyFill="1" applyBorder="1" applyAlignment="1">
      <alignment vertical="center"/>
    </xf>
    <xf numFmtId="3" fontId="3" fillId="0" borderId="0" xfId="0" applyNumberFormat="1" applyFont="1"/>
    <xf numFmtId="3" fontId="7" fillId="0" borderId="0" xfId="0" applyNumberFormat="1" applyFont="1"/>
    <xf numFmtId="3" fontId="6" fillId="0" borderId="0" xfId="0" applyNumberFormat="1" applyFont="1" applyAlignment="1">
      <alignment horizontal="right"/>
    </xf>
    <xf numFmtId="3" fontId="3" fillId="0" borderId="0" xfId="0" applyNumberFormat="1" applyFont="1" applyAlignment="1">
      <alignment wrapText="1"/>
    </xf>
    <xf numFmtId="3" fontId="3" fillId="0" borderId="1" xfId="0" applyNumberFormat="1" applyFont="1" applyFill="1" applyBorder="1" applyAlignment="1">
      <alignment horizontal="center" vertical="center"/>
    </xf>
    <xf numFmtId="3" fontId="2" fillId="0" borderId="5" xfId="0" applyNumberFormat="1" applyFont="1" applyBorder="1"/>
    <xf numFmtId="3" fontId="3" fillId="0" borderId="2" xfId="0" applyNumberFormat="1" applyFont="1" applyFill="1" applyBorder="1" applyAlignment="1">
      <alignment horizontal="center" vertical="center"/>
    </xf>
    <xf numFmtId="3" fontId="3" fillId="0" borderId="3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/>
    <xf numFmtId="3" fontId="3" fillId="0" borderId="11" xfId="0" applyNumberFormat="1" applyFont="1" applyBorder="1" applyAlignment="1">
      <alignment vertical="center" wrapText="1"/>
    </xf>
    <xf numFmtId="3" fontId="6" fillId="0" borderId="11" xfId="0" applyNumberFormat="1" applyFont="1" applyBorder="1" applyAlignment="1">
      <alignment vertical="center" wrapText="1"/>
    </xf>
    <xf numFmtId="3" fontId="2" fillId="0" borderId="11" xfId="0" applyNumberFormat="1" applyFont="1" applyBorder="1" applyAlignment="1">
      <alignment vertical="center" wrapText="1"/>
    </xf>
    <xf numFmtId="3" fontId="6" fillId="0" borderId="11" xfId="0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3" fontId="3" fillId="0" borderId="11" xfId="0" applyNumberFormat="1" applyFont="1" applyFill="1" applyBorder="1" applyAlignment="1">
      <alignment vertical="center" wrapText="1"/>
    </xf>
    <xf numFmtId="3" fontId="2" fillId="0" borderId="12" xfId="0" applyNumberFormat="1" applyFont="1" applyBorder="1" applyAlignment="1">
      <alignment vertical="center" wrapText="1"/>
    </xf>
    <xf numFmtId="3" fontId="2" fillId="0" borderId="9" xfId="0" applyNumberFormat="1" applyFont="1" applyFill="1" applyBorder="1" applyAlignment="1">
      <alignment vertical="center"/>
    </xf>
    <xf numFmtId="3" fontId="2" fillId="0" borderId="0" xfId="0" applyNumberFormat="1" applyFont="1" applyFill="1"/>
    <xf numFmtId="3" fontId="3" fillId="2" borderId="4" xfId="5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/>
    </xf>
    <xf numFmtId="3" fontId="2" fillId="0" borderId="1" xfId="0" applyNumberFormat="1" applyFont="1" applyFill="1" applyBorder="1" applyAlignment="1">
      <alignment vertical="center"/>
    </xf>
    <xf numFmtId="3" fontId="2" fillId="0" borderId="14" xfId="0" applyNumberFormat="1" applyFont="1" applyFill="1" applyBorder="1" applyAlignment="1">
      <alignment vertical="center"/>
    </xf>
    <xf numFmtId="166" fontId="2" fillId="0" borderId="1" xfId="0" applyNumberFormat="1" applyFont="1" applyFill="1" applyBorder="1" applyAlignment="1">
      <alignment vertical="center"/>
    </xf>
    <xf numFmtId="166" fontId="3" fillId="0" borderId="1" xfId="0" applyNumberFormat="1" applyFont="1" applyFill="1" applyBorder="1" applyAlignment="1">
      <alignment vertical="center"/>
    </xf>
    <xf numFmtId="3" fontId="6" fillId="0" borderId="1" xfId="0" applyNumberFormat="1" applyFont="1" applyFill="1" applyBorder="1" applyAlignment="1">
      <alignment vertical="center"/>
    </xf>
    <xf numFmtId="3" fontId="2" fillId="0" borderId="13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right"/>
    </xf>
    <xf numFmtId="3" fontId="8" fillId="0" borderId="0" xfId="0" applyNumberFormat="1" applyFont="1" applyFill="1" applyAlignment="1">
      <alignment vertical="center"/>
    </xf>
    <xf numFmtId="3" fontId="3" fillId="3" borderId="4" xfId="5" applyNumberFormat="1" applyFont="1" applyFill="1" applyBorder="1" applyAlignment="1">
      <alignment vertical="center" wrapText="1"/>
    </xf>
    <xf numFmtId="3" fontId="3" fillId="0" borderId="1" xfId="0" applyNumberFormat="1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center" wrapText="1"/>
    </xf>
    <xf numFmtId="3" fontId="8" fillId="0" borderId="0" xfId="0" applyNumberFormat="1" applyFont="1" applyFill="1" applyAlignment="1">
      <alignment horizontal="right" vertical="center"/>
    </xf>
    <xf numFmtId="3" fontId="8" fillId="0" borderId="0" xfId="0" applyNumberFormat="1" applyFont="1" applyFill="1" applyAlignment="1">
      <alignment horizontal="right" vertical="center" wrapText="1"/>
    </xf>
  </cellXfs>
  <cellStyles count="10">
    <cellStyle name="Обычный" xfId="0" builtinId="0"/>
    <cellStyle name="Финансовый 2" xfId="1"/>
    <cellStyle name="Финансовый 2 2" xfId="4"/>
    <cellStyle name="Финансовый 2 2 2" xfId="8"/>
    <cellStyle name="Финансовый 2 3" xfId="5"/>
    <cellStyle name="Финансовый 3" xfId="2"/>
    <cellStyle name="Финансовый 3 2" xfId="6"/>
    <cellStyle name="Финансовый 4" xfId="3"/>
    <cellStyle name="Финансовый 4 2" xfId="7"/>
    <cellStyle name="Финансовый 5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abSelected="1" zoomScale="75" zoomScaleNormal="75" zoomScaleSheetLayoutView="75" workbookViewId="0">
      <pane xSplit="2" ySplit="13" topLeftCell="C38" activePane="bottomRight" state="frozen"/>
      <selection pane="topRight" activeCell="C1" sqref="C1"/>
      <selection pane="bottomLeft" activeCell="A15" sqref="A15"/>
      <selection pane="bottomRight" activeCell="G2" sqref="G2:K2"/>
    </sheetView>
  </sheetViews>
  <sheetFormatPr defaultColWidth="9.140625" defaultRowHeight="15.75" x14ac:dyDescent="0.25"/>
  <cols>
    <col min="1" max="1" width="7.28515625" style="1" bestFit="1" customWidth="1"/>
    <col min="2" max="2" width="47.42578125" style="1" customWidth="1"/>
    <col min="3" max="3" width="14.85546875" style="1" bestFit="1" customWidth="1"/>
    <col min="4" max="5" width="13.7109375" style="1" bestFit="1" customWidth="1"/>
    <col min="6" max="6" width="14.85546875" style="29" bestFit="1" customWidth="1"/>
    <col min="7" max="8" width="13.7109375" style="29" bestFit="1" customWidth="1"/>
    <col min="9" max="9" width="15.5703125" style="29" customWidth="1"/>
    <col min="10" max="10" width="13.7109375" style="1" bestFit="1" customWidth="1"/>
    <col min="11" max="11" width="14.7109375" style="1" customWidth="1"/>
    <col min="12" max="16384" width="9.140625" style="1"/>
  </cols>
  <sheetData>
    <row r="1" spans="1:11" x14ac:dyDescent="0.25">
      <c r="G1" s="39"/>
      <c r="H1" s="39"/>
      <c r="I1" s="47" t="s">
        <v>89</v>
      </c>
      <c r="J1" s="47"/>
      <c r="K1" s="47"/>
    </row>
    <row r="2" spans="1:11" x14ac:dyDescent="0.25">
      <c r="G2" s="47" t="s">
        <v>91</v>
      </c>
      <c r="H2" s="47"/>
      <c r="I2" s="47"/>
      <c r="J2" s="47"/>
      <c r="K2" s="47"/>
    </row>
    <row r="3" spans="1:11" ht="15.75" customHeight="1" x14ac:dyDescent="0.25">
      <c r="G3" s="39"/>
      <c r="H3" s="48" t="s">
        <v>90</v>
      </c>
      <c r="I3" s="48"/>
      <c r="J3" s="48"/>
      <c r="K3" s="48"/>
    </row>
    <row r="4" spans="1:11" x14ac:dyDescent="0.25">
      <c r="G4" s="39"/>
      <c r="H4" s="39"/>
      <c r="I4" s="47" t="s">
        <v>20</v>
      </c>
      <c r="J4" s="47"/>
      <c r="K4" s="47"/>
    </row>
    <row r="5" spans="1:11" x14ac:dyDescent="0.25">
      <c r="J5" s="29"/>
      <c r="K5" s="29"/>
    </row>
    <row r="6" spans="1:11" x14ac:dyDescent="0.25">
      <c r="B6" s="10"/>
      <c r="C6" s="29"/>
      <c r="D6" s="29"/>
      <c r="E6" s="29"/>
      <c r="I6" s="45" t="s">
        <v>88</v>
      </c>
      <c r="J6" s="45"/>
      <c r="K6" s="45"/>
    </row>
    <row r="7" spans="1:11" x14ac:dyDescent="0.25">
      <c r="C7" s="29"/>
      <c r="D7" s="29"/>
      <c r="E7" s="29"/>
      <c r="G7" s="45" t="s">
        <v>16</v>
      </c>
      <c r="H7" s="45"/>
      <c r="I7" s="45"/>
      <c r="J7" s="45"/>
      <c r="K7" s="45"/>
    </row>
    <row r="8" spans="1:11" x14ac:dyDescent="0.25">
      <c r="C8" s="29"/>
      <c r="D8" s="29"/>
      <c r="E8" s="29"/>
      <c r="G8" s="45" t="s">
        <v>20</v>
      </c>
      <c r="H8" s="45"/>
      <c r="I8" s="45"/>
      <c r="J8" s="45"/>
      <c r="K8" s="45"/>
    </row>
    <row r="9" spans="1:11" x14ac:dyDescent="0.25">
      <c r="C9" s="29"/>
      <c r="D9" s="29"/>
      <c r="E9" s="29"/>
      <c r="J9" s="29"/>
      <c r="K9" s="38"/>
    </row>
    <row r="10" spans="1:11" ht="34.9" customHeight="1" x14ac:dyDescent="0.25">
      <c r="B10" s="13"/>
      <c r="C10" s="46" t="s">
        <v>26</v>
      </c>
      <c r="D10" s="46"/>
      <c r="E10" s="46"/>
      <c r="F10" s="46"/>
      <c r="G10" s="46"/>
      <c r="H10" s="46"/>
      <c r="I10" s="46"/>
      <c r="J10" s="46"/>
      <c r="K10" s="46"/>
    </row>
    <row r="11" spans="1:11" ht="16.5" thickBot="1" x14ac:dyDescent="0.3">
      <c r="K11" s="12" t="s">
        <v>18</v>
      </c>
    </row>
    <row r="12" spans="1:11" x14ac:dyDescent="0.25">
      <c r="A12" s="15"/>
      <c r="B12" s="19"/>
      <c r="C12" s="42" t="s">
        <v>84</v>
      </c>
      <c r="D12" s="43"/>
      <c r="E12" s="43"/>
      <c r="F12" s="43"/>
      <c r="G12" s="43"/>
      <c r="H12" s="43"/>
      <c r="I12" s="43"/>
      <c r="J12" s="43"/>
      <c r="K12" s="44"/>
    </row>
    <row r="13" spans="1:11" s="2" customFormat="1" x14ac:dyDescent="0.25">
      <c r="A13" s="16" t="s">
        <v>10</v>
      </c>
      <c r="B13" s="41" t="s">
        <v>0</v>
      </c>
      <c r="C13" s="14" t="s">
        <v>1</v>
      </c>
      <c r="D13" s="14" t="s">
        <v>2</v>
      </c>
      <c r="E13" s="14" t="s">
        <v>3</v>
      </c>
      <c r="F13" s="14" t="s">
        <v>4</v>
      </c>
      <c r="G13" s="14" t="s">
        <v>5</v>
      </c>
      <c r="H13" s="14" t="s">
        <v>6</v>
      </c>
      <c r="I13" s="14" t="s">
        <v>7</v>
      </c>
      <c r="J13" s="14" t="s">
        <v>8</v>
      </c>
      <c r="K13" s="17" t="s">
        <v>9</v>
      </c>
    </row>
    <row r="14" spans="1:11" s="2" customFormat="1" x14ac:dyDescent="0.25">
      <c r="A14" s="5" t="s">
        <v>21</v>
      </c>
      <c r="B14" s="20" t="s">
        <v>12</v>
      </c>
      <c r="C14" s="30">
        <f>374453929+16228070</f>
        <v>390681999</v>
      </c>
      <c r="D14" s="30">
        <f>39854500+1634739</f>
        <v>41489239</v>
      </c>
      <c r="E14" s="30">
        <f>238999655+10899381</f>
        <v>249899036</v>
      </c>
      <c r="F14" s="30">
        <f>225158240+4257637</f>
        <v>229415877</v>
      </c>
      <c r="G14" s="40">
        <f>96160070+2921148</f>
        <v>99081218</v>
      </c>
      <c r="H14" s="30">
        <f>129277717+11637278</f>
        <v>140914995</v>
      </c>
      <c r="I14" s="30">
        <f>68423745+4861821</f>
        <v>73285566</v>
      </c>
      <c r="J14" s="30">
        <f>40429196+2105584</f>
        <v>42534780</v>
      </c>
      <c r="K14" s="6">
        <f>SUM(C14:J14)</f>
        <v>1267302710</v>
      </c>
    </row>
    <row r="15" spans="1:11" s="2" customFormat="1" x14ac:dyDescent="0.25">
      <c r="A15" s="5" t="s">
        <v>22</v>
      </c>
      <c r="B15" s="20" t="s">
        <v>87</v>
      </c>
      <c r="C15" s="31">
        <f>404607302+16228070</f>
        <v>420835372</v>
      </c>
      <c r="D15" s="31">
        <f>45269965+1634739</f>
        <v>46904704</v>
      </c>
      <c r="E15" s="31">
        <f>310179463+10899381</f>
        <v>321078844</v>
      </c>
      <c r="F15" s="31">
        <f>241603977+4257637</f>
        <v>245861614</v>
      </c>
      <c r="G15" s="31">
        <f>127717053+2921148</f>
        <v>130638201</v>
      </c>
      <c r="H15" s="31">
        <f>197524670+11637278</f>
        <v>209161948</v>
      </c>
      <c r="I15" s="31">
        <f>123681070+4861821</f>
        <v>128542891</v>
      </c>
      <c r="J15" s="31">
        <f>72147072+2105584</f>
        <v>74252656</v>
      </c>
      <c r="K15" s="6">
        <f t="shared" ref="K15" si="0">SUM(C15:J15)</f>
        <v>1577276230</v>
      </c>
    </row>
    <row r="16" spans="1:11" s="2" customFormat="1" ht="31.5" x14ac:dyDescent="0.25">
      <c r="A16" s="5" t="s">
        <v>86</v>
      </c>
      <c r="B16" s="20" t="s">
        <v>85</v>
      </c>
      <c r="C16" s="37">
        <v>8600000</v>
      </c>
      <c r="D16" s="32">
        <v>513542</v>
      </c>
      <c r="E16" s="32">
        <v>3633572</v>
      </c>
      <c r="F16" s="32">
        <v>1573173</v>
      </c>
      <c r="G16" s="32">
        <v>946961</v>
      </c>
      <c r="H16" s="32">
        <v>1582339</v>
      </c>
      <c r="I16" s="32">
        <v>293472</v>
      </c>
      <c r="J16" s="32">
        <v>481304</v>
      </c>
      <c r="K16" s="6">
        <f t="shared" ref="K16:K20" si="1">SUM(C16:J16)</f>
        <v>17624363</v>
      </c>
    </row>
    <row r="17" spans="1:11" s="2" customFormat="1" x14ac:dyDescent="0.25">
      <c r="A17" s="5" t="s">
        <v>23</v>
      </c>
      <c r="B17" s="20" t="s">
        <v>11</v>
      </c>
      <c r="C17" s="31">
        <f>C15-C14</f>
        <v>30153373</v>
      </c>
      <c r="D17" s="31">
        <f t="shared" ref="D17:J17" si="2">D15-D14</f>
        <v>5415465</v>
      </c>
      <c r="E17" s="31">
        <f t="shared" si="2"/>
        <v>71179808</v>
      </c>
      <c r="F17" s="31">
        <f t="shared" si="2"/>
        <v>16445737</v>
      </c>
      <c r="G17" s="31">
        <f t="shared" si="2"/>
        <v>31556983</v>
      </c>
      <c r="H17" s="31">
        <f t="shared" si="2"/>
        <v>68246953</v>
      </c>
      <c r="I17" s="31">
        <f t="shared" si="2"/>
        <v>55257325</v>
      </c>
      <c r="J17" s="31">
        <f t="shared" si="2"/>
        <v>31717876</v>
      </c>
      <c r="K17" s="6">
        <f t="shared" si="1"/>
        <v>309973520</v>
      </c>
    </row>
    <row r="18" spans="1:11" s="3" customFormat="1" ht="31.5" x14ac:dyDescent="0.25">
      <c r="A18" s="5" t="s">
        <v>24</v>
      </c>
      <c r="B18" s="20" t="s">
        <v>13</v>
      </c>
      <c r="C18" s="31">
        <v>30153373</v>
      </c>
      <c r="D18" s="31">
        <v>5415465</v>
      </c>
      <c r="E18" s="31">
        <v>71179808</v>
      </c>
      <c r="F18" s="31">
        <v>16445737</v>
      </c>
      <c r="G18" s="31">
        <v>31556983</v>
      </c>
      <c r="H18" s="31">
        <v>68246953</v>
      </c>
      <c r="I18" s="31">
        <v>55257325</v>
      </c>
      <c r="J18" s="31">
        <v>31717876</v>
      </c>
      <c r="K18" s="6">
        <f t="shared" si="1"/>
        <v>309973520</v>
      </c>
    </row>
    <row r="19" spans="1:11" s="2" customFormat="1" ht="31.5" x14ac:dyDescent="0.25">
      <c r="A19" s="8" t="s">
        <v>27</v>
      </c>
      <c r="B19" s="21" t="s">
        <v>15</v>
      </c>
      <c r="C19" s="36">
        <v>0</v>
      </c>
      <c r="D19" s="36">
        <v>0</v>
      </c>
      <c r="E19" s="36">
        <v>56066647</v>
      </c>
      <c r="F19" s="36">
        <v>0</v>
      </c>
      <c r="G19" s="36">
        <v>22025902</v>
      </c>
      <c r="H19" s="36">
        <v>56616867</v>
      </c>
      <c r="I19" s="36">
        <v>47489725</v>
      </c>
      <c r="J19" s="36">
        <v>26090067</v>
      </c>
      <c r="K19" s="9">
        <f t="shared" si="1"/>
        <v>208289208</v>
      </c>
    </row>
    <row r="20" spans="1:11" s="2" customFormat="1" ht="31.5" x14ac:dyDescent="0.25">
      <c r="A20" s="4" t="s">
        <v>28</v>
      </c>
      <c r="B20" s="22" t="s">
        <v>80</v>
      </c>
      <c r="C20" s="32"/>
      <c r="D20" s="32"/>
      <c r="E20" s="32">
        <v>18037514</v>
      </c>
      <c r="F20" s="32"/>
      <c r="G20" s="32"/>
      <c r="H20" s="32"/>
      <c r="I20" s="32"/>
      <c r="J20" s="32"/>
      <c r="K20" s="7">
        <f t="shared" si="1"/>
        <v>18037514</v>
      </c>
    </row>
    <row r="21" spans="1:11" s="2" customFormat="1" ht="63" x14ac:dyDescent="0.25">
      <c r="A21" s="4" t="s">
        <v>76</v>
      </c>
      <c r="B21" s="22" t="s">
        <v>78</v>
      </c>
      <c r="C21" s="32"/>
      <c r="D21" s="32"/>
      <c r="E21" s="32">
        <v>15277315</v>
      </c>
      <c r="F21" s="32"/>
      <c r="G21" s="32"/>
      <c r="H21" s="32"/>
      <c r="I21" s="32"/>
      <c r="J21" s="32"/>
      <c r="K21" s="7">
        <f t="shared" ref="K21" si="3">SUM(C21:J21)</f>
        <v>15277315</v>
      </c>
    </row>
    <row r="22" spans="1:11" s="2" customFormat="1" ht="31.5" x14ac:dyDescent="0.25">
      <c r="A22" s="8" t="s">
        <v>29</v>
      </c>
      <c r="B22" s="23" t="s">
        <v>17</v>
      </c>
      <c r="C22" s="36">
        <v>11954947</v>
      </c>
      <c r="D22" s="36">
        <v>978732</v>
      </c>
      <c r="E22" s="36">
        <v>9508156</v>
      </c>
      <c r="F22" s="36">
        <v>9709455</v>
      </c>
      <c r="G22" s="36">
        <v>3895605</v>
      </c>
      <c r="H22" s="36">
        <v>5571199</v>
      </c>
      <c r="I22" s="36">
        <v>3774154</v>
      </c>
      <c r="J22" s="36">
        <v>2741413</v>
      </c>
      <c r="K22" s="9">
        <f t="shared" ref="K22:K45" si="4">SUM(C22:J22)</f>
        <v>48133661</v>
      </c>
    </row>
    <row r="23" spans="1:11" x14ac:dyDescent="0.25">
      <c r="A23" s="8" t="s">
        <v>59</v>
      </c>
      <c r="B23" s="23" t="s">
        <v>31</v>
      </c>
      <c r="C23" s="36">
        <v>18198426</v>
      </c>
      <c r="D23" s="36">
        <v>4436733</v>
      </c>
      <c r="E23" s="36">
        <v>5605005</v>
      </c>
      <c r="F23" s="36">
        <v>6736282</v>
      </c>
      <c r="G23" s="36">
        <v>5635476</v>
      </c>
      <c r="H23" s="36">
        <v>6058887</v>
      </c>
      <c r="I23" s="36">
        <v>3993446</v>
      </c>
      <c r="J23" s="36">
        <v>2886396</v>
      </c>
      <c r="K23" s="9">
        <f t="shared" si="4"/>
        <v>53550651</v>
      </c>
    </row>
    <row r="24" spans="1:11" ht="31.5" x14ac:dyDescent="0.25">
      <c r="A24" s="4" t="s">
        <v>60</v>
      </c>
      <c r="B24" s="24" t="s">
        <v>32</v>
      </c>
      <c r="C24" s="34">
        <v>14253581</v>
      </c>
      <c r="D24" s="34">
        <v>590651</v>
      </c>
      <c r="E24" s="34">
        <v>4326376</v>
      </c>
      <c r="F24" s="34">
        <v>1763226</v>
      </c>
      <c r="G24" s="34">
        <v>1079885</v>
      </c>
      <c r="H24" s="34">
        <v>2497801</v>
      </c>
      <c r="I24" s="34">
        <v>396483</v>
      </c>
      <c r="J24" s="34">
        <v>592745</v>
      </c>
      <c r="K24" s="7">
        <f t="shared" si="4"/>
        <v>25500748</v>
      </c>
    </row>
    <row r="25" spans="1:11" x14ac:dyDescent="0.25">
      <c r="A25" s="4" t="s">
        <v>61</v>
      </c>
      <c r="B25" s="24" t="s">
        <v>33</v>
      </c>
      <c r="C25" s="34">
        <v>3944845</v>
      </c>
      <c r="D25" s="34">
        <v>3846082</v>
      </c>
      <c r="E25" s="34">
        <v>1278629</v>
      </c>
      <c r="F25" s="34">
        <v>4973056</v>
      </c>
      <c r="G25" s="34">
        <v>4555591</v>
      </c>
      <c r="H25" s="34">
        <v>3561086</v>
      </c>
      <c r="I25" s="34">
        <v>3596963</v>
      </c>
      <c r="J25" s="34">
        <v>2293651</v>
      </c>
      <c r="K25" s="7">
        <f t="shared" si="4"/>
        <v>28049903</v>
      </c>
    </row>
    <row r="26" spans="1:11" x14ac:dyDescent="0.25">
      <c r="A26" s="4" t="s">
        <v>73</v>
      </c>
      <c r="B26" s="24" t="s">
        <v>34</v>
      </c>
      <c r="C26" s="34">
        <v>2141613</v>
      </c>
      <c r="D26" s="34">
        <v>1543525</v>
      </c>
      <c r="E26" s="34">
        <v>258076</v>
      </c>
      <c r="F26" s="34">
        <v>4328185</v>
      </c>
      <c r="G26" s="34">
        <v>1788358</v>
      </c>
      <c r="H26" s="34">
        <v>2969856</v>
      </c>
      <c r="I26" s="34">
        <v>2452715</v>
      </c>
      <c r="J26" s="34">
        <v>1411701</v>
      </c>
      <c r="K26" s="7">
        <f t="shared" si="4"/>
        <v>16894029</v>
      </c>
    </row>
    <row r="27" spans="1:11" ht="31.5" x14ac:dyDescent="0.25">
      <c r="A27" s="4" t="s">
        <v>35</v>
      </c>
      <c r="B27" s="25" t="s">
        <v>36</v>
      </c>
      <c r="C27" s="34">
        <v>39685</v>
      </c>
      <c r="D27" s="34"/>
      <c r="E27" s="34"/>
      <c r="F27" s="34">
        <v>439132</v>
      </c>
      <c r="G27" s="34">
        <v>223034</v>
      </c>
      <c r="H27" s="34">
        <v>265843</v>
      </c>
      <c r="I27" s="34">
        <v>278521</v>
      </c>
      <c r="J27" s="34">
        <v>234644</v>
      </c>
      <c r="K27" s="7">
        <f t="shared" si="4"/>
        <v>1480859</v>
      </c>
    </row>
    <row r="28" spans="1:11" x14ac:dyDescent="0.25">
      <c r="A28" s="4" t="s">
        <v>37</v>
      </c>
      <c r="B28" s="25" t="s">
        <v>38</v>
      </c>
      <c r="C28" s="34"/>
      <c r="D28" s="34"/>
      <c r="E28" s="34">
        <v>443</v>
      </c>
      <c r="F28" s="34">
        <v>19773</v>
      </c>
      <c r="G28" s="34"/>
      <c r="H28" s="34"/>
      <c r="I28" s="34"/>
      <c r="J28" s="34">
        <v>9201</v>
      </c>
      <c r="K28" s="7">
        <f t="shared" si="4"/>
        <v>29417</v>
      </c>
    </row>
    <row r="29" spans="1:11" s="11" customFormat="1" ht="31.5" x14ac:dyDescent="0.25">
      <c r="A29" s="4" t="s">
        <v>39</v>
      </c>
      <c r="B29" s="25" t="s">
        <v>40</v>
      </c>
      <c r="C29" s="34">
        <v>32101</v>
      </c>
      <c r="D29" s="34"/>
      <c r="E29" s="34">
        <v>3195</v>
      </c>
      <c r="F29" s="34">
        <v>1408364</v>
      </c>
      <c r="G29" s="34">
        <v>154419</v>
      </c>
      <c r="H29" s="34">
        <v>103338</v>
      </c>
      <c r="I29" s="34">
        <v>395564</v>
      </c>
      <c r="J29" s="34">
        <v>206720</v>
      </c>
      <c r="K29" s="7">
        <f t="shared" si="4"/>
        <v>2303701</v>
      </c>
    </row>
    <row r="30" spans="1:11" x14ac:dyDescent="0.25">
      <c r="A30" s="4" t="s">
        <v>41</v>
      </c>
      <c r="B30" s="25" t="s">
        <v>79</v>
      </c>
      <c r="C30" s="34">
        <v>1362205</v>
      </c>
      <c r="D30" s="34">
        <v>1429141</v>
      </c>
      <c r="E30" s="34">
        <v>193639</v>
      </c>
      <c r="F30" s="34">
        <v>1238023</v>
      </c>
      <c r="G30" s="34">
        <v>680512</v>
      </c>
      <c r="H30" s="34">
        <v>1263718</v>
      </c>
      <c r="I30" s="34">
        <v>308703</v>
      </c>
      <c r="J30" s="34">
        <v>46371</v>
      </c>
      <c r="K30" s="7">
        <f t="shared" si="4"/>
        <v>6522312</v>
      </c>
    </row>
    <row r="31" spans="1:11" x14ac:dyDescent="0.25">
      <c r="A31" s="4" t="s">
        <v>42</v>
      </c>
      <c r="B31" s="25" t="s">
        <v>43</v>
      </c>
      <c r="C31" s="34"/>
      <c r="D31" s="34"/>
      <c r="E31" s="34"/>
      <c r="F31" s="34"/>
      <c r="G31" s="34">
        <v>3489</v>
      </c>
      <c r="H31" s="34"/>
      <c r="I31" s="34">
        <v>5525</v>
      </c>
      <c r="J31" s="34"/>
      <c r="K31" s="7">
        <f t="shared" si="4"/>
        <v>9014</v>
      </c>
    </row>
    <row r="32" spans="1:11" x14ac:dyDescent="0.25">
      <c r="A32" s="4" t="s">
        <v>44</v>
      </c>
      <c r="B32" s="25" t="s">
        <v>45</v>
      </c>
      <c r="C32" s="34">
        <v>602141</v>
      </c>
      <c r="D32" s="34">
        <v>114384</v>
      </c>
      <c r="E32" s="34"/>
      <c r="F32" s="34"/>
      <c r="G32" s="34"/>
      <c r="H32" s="34"/>
      <c r="I32" s="34"/>
      <c r="J32" s="34"/>
      <c r="K32" s="7">
        <f t="shared" si="4"/>
        <v>716525</v>
      </c>
    </row>
    <row r="33" spans="1:11" ht="31.5" x14ac:dyDescent="0.25">
      <c r="A33" s="4" t="s">
        <v>46</v>
      </c>
      <c r="B33" s="25" t="s">
        <v>47</v>
      </c>
      <c r="C33" s="34"/>
      <c r="D33" s="34"/>
      <c r="E33" s="34"/>
      <c r="F33" s="34">
        <v>541915</v>
      </c>
      <c r="G33" s="34"/>
      <c r="H33" s="34">
        <v>803832</v>
      </c>
      <c r="I33" s="34">
        <v>1003942</v>
      </c>
      <c r="J33" s="34">
        <v>468261</v>
      </c>
      <c r="K33" s="7">
        <f t="shared" si="4"/>
        <v>2817950</v>
      </c>
    </row>
    <row r="34" spans="1:11" ht="31.5" x14ac:dyDescent="0.25">
      <c r="A34" s="4" t="s">
        <v>48</v>
      </c>
      <c r="B34" s="25" t="s">
        <v>49</v>
      </c>
      <c r="C34" s="34"/>
      <c r="D34" s="34"/>
      <c r="E34" s="34"/>
      <c r="F34" s="34">
        <v>58080</v>
      </c>
      <c r="G34" s="34"/>
      <c r="H34" s="34">
        <v>180691</v>
      </c>
      <c r="I34" s="34">
        <v>123747</v>
      </c>
      <c r="J34" s="34">
        <v>215976</v>
      </c>
      <c r="K34" s="7">
        <f t="shared" si="4"/>
        <v>578494</v>
      </c>
    </row>
    <row r="35" spans="1:11" ht="31.5" x14ac:dyDescent="0.25">
      <c r="A35" s="4" t="s">
        <v>50</v>
      </c>
      <c r="B35" s="25" t="s">
        <v>51</v>
      </c>
      <c r="C35" s="34">
        <v>105481</v>
      </c>
      <c r="D35" s="34"/>
      <c r="E35" s="34">
        <v>60796</v>
      </c>
      <c r="F35" s="34">
        <v>122194</v>
      </c>
      <c r="G35" s="34">
        <v>134309</v>
      </c>
      <c r="H35" s="34">
        <v>22632</v>
      </c>
      <c r="I35" s="34">
        <v>49622</v>
      </c>
      <c r="J35" s="34">
        <v>87339</v>
      </c>
      <c r="K35" s="7">
        <f t="shared" si="4"/>
        <v>582373</v>
      </c>
    </row>
    <row r="36" spans="1:11" x14ac:dyDescent="0.25">
      <c r="A36" s="4" t="s">
        <v>52</v>
      </c>
      <c r="B36" s="25" t="s">
        <v>53</v>
      </c>
      <c r="C36" s="34"/>
      <c r="D36" s="34"/>
      <c r="E36" s="34">
        <v>1</v>
      </c>
      <c r="F36" s="34">
        <v>215342</v>
      </c>
      <c r="G36" s="34">
        <v>102130</v>
      </c>
      <c r="H36" s="34">
        <v>194317</v>
      </c>
      <c r="I36" s="34">
        <v>163108</v>
      </c>
      <c r="J36" s="34">
        <v>36132</v>
      </c>
      <c r="K36" s="7">
        <f t="shared" si="4"/>
        <v>711030</v>
      </c>
    </row>
    <row r="37" spans="1:11" x14ac:dyDescent="0.25">
      <c r="A37" s="4" t="s">
        <v>54</v>
      </c>
      <c r="B37" s="25" t="s">
        <v>81</v>
      </c>
      <c r="C37" s="34"/>
      <c r="D37" s="34"/>
      <c r="E37" s="34">
        <v>2</v>
      </c>
      <c r="F37" s="34">
        <v>285362</v>
      </c>
      <c r="G37" s="34">
        <v>490465</v>
      </c>
      <c r="H37" s="34">
        <v>135485</v>
      </c>
      <c r="I37" s="34">
        <v>123983</v>
      </c>
      <c r="J37" s="34">
        <v>107057</v>
      </c>
      <c r="K37" s="7">
        <f t="shared" si="4"/>
        <v>1142354</v>
      </c>
    </row>
    <row r="38" spans="1:11" x14ac:dyDescent="0.25">
      <c r="A38" s="4" t="s">
        <v>62</v>
      </c>
      <c r="B38" s="25" t="s">
        <v>55</v>
      </c>
      <c r="C38" s="34">
        <v>427982</v>
      </c>
      <c r="D38" s="34">
        <v>2076733</v>
      </c>
      <c r="E38" s="34">
        <v>371097</v>
      </c>
      <c r="F38" s="34">
        <v>1195</v>
      </c>
      <c r="G38" s="34">
        <v>269830</v>
      </c>
      <c r="H38" s="34">
        <v>3801</v>
      </c>
      <c r="I38" s="34">
        <v>471538</v>
      </c>
      <c r="J38" s="34">
        <v>496257</v>
      </c>
      <c r="K38" s="7">
        <f t="shared" si="4"/>
        <v>4118433</v>
      </c>
    </row>
    <row r="39" spans="1:11" x14ac:dyDescent="0.25">
      <c r="A39" s="4" t="s">
        <v>63</v>
      </c>
      <c r="B39" s="25" t="s">
        <v>56</v>
      </c>
      <c r="C39" s="34">
        <v>1375250</v>
      </c>
      <c r="D39" s="34">
        <v>225824</v>
      </c>
      <c r="E39" s="34">
        <v>649456</v>
      </c>
      <c r="F39" s="34">
        <v>643676</v>
      </c>
      <c r="G39" s="34">
        <v>2497403</v>
      </c>
      <c r="H39" s="34">
        <v>587429</v>
      </c>
      <c r="I39" s="34">
        <v>672710</v>
      </c>
      <c r="J39" s="34">
        <v>385693</v>
      </c>
      <c r="K39" s="7">
        <f t="shared" si="4"/>
        <v>7037441</v>
      </c>
    </row>
    <row r="40" spans="1:11" ht="31.5" x14ac:dyDescent="0.25">
      <c r="A40" s="5" t="s">
        <v>25</v>
      </c>
      <c r="B40" s="26" t="s">
        <v>58</v>
      </c>
      <c r="C40" s="35">
        <v>1006795</v>
      </c>
      <c r="D40" s="35">
        <v>806217</v>
      </c>
      <c r="E40" s="35">
        <v>0</v>
      </c>
      <c r="F40" s="35">
        <v>11473757</v>
      </c>
      <c r="G40" s="35">
        <v>268215</v>
      </c>
      <c r="H40" s="35">
        <v>1357128</v>
      </c>
      <c r="I40" s="35">
        <v>3468963</v>
      </c>
      <c r="J40" s="35">
        <v>2244349</v>
      </c>
      <c r="K40" s="6">
        <f t="shared" si="4"/>
        <v>20625424</v>
      </c>
    </row>
    <row r="41" spans="1:11" ht="31.5" x14ac:dyDescent="0.25">
      <c r="A41" s="5" t="s">
        <v>57</v>
      </c>
      <c r="B41" s="20" t="s">
        <v>75</v>
      </c>
      <c r="C41" s="31">
        <v>33138125</v>
      </c>
      <c r="D41" s="31">
        <v>2412087</v>
      </c>
      <c r="E41" s="31">
        <v>17568609</v>
      </c>
      <c r="F41" s="31">
        <v>27028886</v>
      </c>
      <c r="G41" s="31">
        <v>18086159</v>
      </c>
      <c r="H41" s="31">
        <v>31205395</v>
      </c>
      <c r="I41" s="31">
        <v>16127702</v>
      </c>
      <c r="J41" s="31">
        <v>11251535</v>
      </c>
      <c r="K41" s="6">
        <f t="shared" si="4"/>
        <v>156818498</v>
      </c>
    </row>
    <row r="42" spans="1:11" ht="31.5" x14ac:dyDescent="0.25">
      <c r="A42" s="4" t="s">
        <v>64</v>
      </c>
      <c r="B42" s="22" t="s">
        <v>30</v>
      </c>
      <c r="C42" s="32">
        <v>2313961</v>
      </c>
      <c r="D42" s="32">
        <v>112828</v>
      </c>
      <c r="E42" s="32">
        <v>789570</v>
      </c>
      <c r="F42" s="32">
        <v>527920</v>
      </c>
      <c r="G42" s="32">
        <v>513553</v>
      </c>
      <c r="H42" s="32">
        <v>1169966</v>
      </c>
      <c r="I42" s="32">
        <v>553104</v>
      </c>
      <c r="J42" s="32">
        <v>376002</v>
      </c>
      <c r="K42" s="7">
        <f t="shared" si="4"/>
        <v>6356904</v>
      </c>
    </row>
    <row r="43" spans="1:11" ht="31.5" x14ac:dyDescent="0.25">
      <c r="A43" s="4" t="s">
        <v>65</v>
      </c>
      <c r="B43" s="22" t="s">
        <v>19</v>
      </c>
      <c r="C43" s="32">
        <f>2317887</f>
        <v>2317887</v>
      </c>
      <c r="D43" s="32"/>
      <c r="E43" s="32"/>
      <c r="F43" s="32"/>
      <c r="G43" s="32"/>
      <c r="H43" s="32"/>
      <c r="I43" s="32"/>
      <c r="J43" s="32"/>
      <c r="K43" s="7">
        <f t="shared" si="4"/>
        <v>2317887</v>
      </c>
    </row>
    <row r="44" spans="1:11" ht="31.5" x14ac:dyDescent="0.25">
      <c r="A44" s="4" t="s">
        <v>66</v>
      </c>
      <c r="B44" s="22" t="s">
        <v>14</v>
      </c>
      <c r="C44" s="32">
        <v>1818300</v>
      </c>
      <c r="D44" s="32"/>
      <c r="E44" s="32"/>
      <c r="F44" s="32"/>
      <c r="G44" s="32"/>
      <c r="H44" s="32"/>
      <c r="I44" s="32"/>
      <c r="J44" s="32"/>
      <c r="K44" s="7">
        <f t="shared" si="4"/>
        <v>1818300</v>
      </c>
    </row>
    <row r="45" spans="1:11" x14ac:dyDescent="0.25">
      <c r="A45" s="4" t="s">
        <v>67</v>
      </c>
      <c r="B45" s="22" t="s">
        <v>70</v>
      </c>
      <c r="C45" s="32">
        <v>28506277</v>
      </c>
      <c r="D45" s="32">
        <v>2299259</v>
      </c>
      <c r="E45" s="32">
        <v>15957115</v>
      </c>
      <c r="F45" s="32">
        <v>26500966</v>
      </c>
      <c r="G45" s="32">
        <v>17572606</v>
      </c>
      <c r="H45" s="32">
        <v>30035429</v>
      </c>
      <c r="I45" s="32">
        <v>15574598</v>
      </c>
      <c r="J45" s="32">
        <v>10875533</v>
      </c>
      <c r="K45" s="7">
        <f t="shared" si="4"/>
        <v>147321783</v>
      </c>
    </row>
    <row r="46" spans="1:11" x14ac:dyDescent="0.25">
      <c r="A46" s="4" t="s">
        <v>69</v>
      </c>
      <c r="B46" s="22" t="s">
        <v>74</v>
      </c>
      <c r="C46" s="32">
        <v>27301015</v>
      </c>
      <c r="D46" s="32">
        <v>1990000</v>
      </c>
      <c r="E46" s="32">
        <v>14057115</v>
      </c>
      <c r="F46" s="32">
        <v>26002045</v>
      </c>
      <c r="G46" s="32">
        <v>17495511</v>
      </c>
      <c r="H46" s="32">
        <v>29992687</v>
      </c>
      <c r="I46" s="32">
        <v>15423424</v>
      </c>
      <c r="J46" s="32">
        <v>10203298</v>
      </c>
      <c r="K46" s="7">
        <f t="shared" ref="K46:K48" si="5">SUM(C46:J46)</f>
        <v>142465095</v>
      </c>
    </row>
    <row r="47" spans="1:11" ht="78.75" x14ac:dyDescent="0.25">
      <c r="A47" s="4" t="s">
        <v>71</v>
      </c>
      <c r="B47" s="25" t="s">
        <v>82</v>
      </c>
      <c r="C47" s="34"/>
      <c r="D47" s="34"/>
      <c r="E47" s="34"/>
      <c r="F47" s="34">
        <v>433422</v>
      </c>
      <c r="G47" s="34"/>
      <c r="H47" s="34"/>
      <c r="I47" s="34"/>
      <c r="J47" s="34">
        <v>173108</v>
      </c>
      <c r="K47" s="7">
        <f t="shared" si="5"/>
        <v>606530</v>
      </c>
    </row>
    <row r="48" spans="1:11" ht="31.5" x14ac:dyDescent="0.25">
      <c r="A48" s="4" t="s">
        <v>72</v>
      </c>
      <c r="B48" s="25" t="s">
        <v>83</v>
      </c>
      <c r="C48" s="34">
        <v>1205262</v>
      </c>
      <c r="D48" s="34">
        <v>309259</v>
      </c>
      <c r="E48" s="34">
        <v>1900000</v>
      </c>
      <c r="F48" s="34">
        <v>65499</v>
      </c>
      <c r="G48" s="34">
        <v>77095</v>
      </c>
      <c r="H48" s="34">
        <v>42742</v>
      </c>
      <c r="I48" s="34">
        <v>151174</v>
      </c>
      <c r="J48" s="34">
        <v>499127</v>
      </c>
      <c r="K48" s="7">
        <f t="shared" si="5"/>
        <v>4250158</v>
      </c>
    </row>
    <row r="49" spans="1:11" ht="79.5" thickBot="1" x14ac:dyDescent="0.3">
      <c r="A49" s="18" t="s">
        <v>68</v>
      </c>
      <c r="B49" s="27" t="s">
        <v>77</v>
      </c>
      <c r="C49" s="33"/>
      <c r="D49" s="33"/>
      <c r="E49" s="33">
        <v>821924</v>
      </c>
      <c r="F49" s="33"/>
      <c r="G49" s="33"/>
      <c r="H49" s="33"/>
      <c r="I49" s="33"/>
      <c r="J49" s="33"/>
      <c r="K49" s="28">
        <f t="shared" ref="K49" si="6">SUM(C49:J49)</f>
        <v>821924</v>
      </c>
    </row>
  </sheetData>
  <mergeCells count="9">
    <mergeCell ref="C12:K12"/>
    <mergeCell ref="G7:K7"/>
    <mergeCell ref="G8:K8"/>
    <mergeCell ref="C10:K10"/>
    <mergeCell ref="I1:K1"/>
    <mergeCell ref="G2:K2"/>
    <mergeCell ref="H3:K3"/>
    <mergeCell ref="I4:K4"/>
    <mergeCell ref="I6:K6"/>
  </mergeCells>
  <phoneticPr fontId="1" type="noConversion"/>
  <printOptions horizontalCentered="1"/>
  <pageMargins left="0.23622047244094491" right="0.15748031496062992" top="0.15748031496062992" bottom="0" header="0" footer="0"/>
  <pageSetup paperSize="9" scale="46" firstPageNumber="152" fitToHeight="5" orientation="landscape" useFirstPageNumber="1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№ 5 </vt:lpstr>
      <vt:lpstr>'Приложение № 5 '!Заголовки_для_печати</vt:lpstr>
      <vt:lpstr>'Приложение № 5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2019-12-20T10:04:49Z</cp:lastPrinted>
  <dcterms:created xsi:type="dcterms:W3CDTF">2006-09-28T05:33:49Z</dcterms:created>
  <dcterms:modified xsi:type="dcterms:W3CDTF">2022-09-23T08:31:58Z</dcterms:modified>
</cp:coreProperties>
</file>