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1" sheetId="3" r:id="rId1"/>
  </sheets>
  <definedNames>
    <definedName name="_xlnm.Print_Titles" localSheetId="0">'Приложение № 1'!$A:$B,'Приложение № 1'!$7:$8</definedName>
    <definedName name="_xlnm.Print_Area" localSheetId="0">'Приложение № 1'!$A$1:$AC$85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7" i="3" l="1"/>
  <c r="L67" i="3"/>
  <c r="L68" i="3"/>
  <c r="N68" i="3"/>
  <c r="N67" i="3" s="1"/>
  <c r="Q68" i="3"/>
  <c r="S68" i="3"/>
  <c r="R68" i="3"/>
  <c r="P68" i="3"/>
  <c r="M68" i="3"/>
  <c r="M17" i="3"/>
  <c r="L17" i="3"/>
  <c r="N12" i="3"/>
  <c r="M12" i="3"/>
  <c r="S13" i="3"/>
  <c r="R13" i="3"/>
  <c r="Q13" i="3"/>
  <c r="P13" i="3"/>
  <c r="N13" i="3"/>
  <c r="M13" i="3"/>
  <c r="L13" i="3"/>
  <c r="L12" i="3" s="1"/>
  <c r="U14" i="3"/>
  <c r="D17" i="3" l="1"/>
  <c r="C17" i="3"/>
  <c r="O68" i="3" l="1"/>
  <c r="S67" i="3"/>
  <c r="R67" i="3"/>
  <c r="R66" i="3" s="1"/>
  <c r="Q67" i="3"/>
  <c r="P67" i="3"/>
  <c r="O67" i="3"/>
  <c r="S66" i="3"/>
  <c r="Q66" i="3"/>
  <c r="P66" i="3"/>
  <c r="O66" i="3"/>
  <c r="M66" i="3"/>
  <c r="L66" i="3"/>
  <c r="L62" i="3"/>
  <c r="S61" i="3"/>
  <c r="R61" i="3"/>
  <c r="Q61" i="3"/>
  <c r="P61" i="3"/>
  <c r="O61" i="3"/>
  <c r="N61" i="3"/>
  <c r="M61" i="3"/>
  <c r="L61" i="3"/>
  <c r="L53" i="3"/>
  <c r="L52" i="3"/>
  <c r="S43" i="3"/>
  <c r="R43" i="3"/>
  <c r="Q43" i="3"/>
  <c r="P43" i="3"/>
  <c r="O43" i="3"/>
  <c r="N43" i="3"/>
  <c r="M43" i="3"/>
  <c r="L43" i="3"/>
  <c r="S40" i="3"/>
  <c r="R40" i="3"/>
  <c r="Q40" i="3"/>
  <c r="P40" i="3"/>
  <c r="O40" i="3"/>
  <c r="N40" i="3"/>
  <c r="M40" i="3"/>
  <c r="L40" i="3"/>
  <c r="S37" i="3"/>
  <c r="R37" i="3"/>
  <c r="Q37" i="3"/>
  <c r="P37" i="3"/>
  <c r="O37" i="3"/>
  <c r="N37" i="3"/>
  <c r="M37" i="3"/>
  <c r="L37" i="3"/>
  <c r="S29" i="3"/>
  <c r="R29" i="3"/>
  <c r="Q29" i="3"/>
  <c r="P29" i="3"/>
  <c r="O29" i="3"/>
  <c r="N29" i="3"/>
  <c r="M29" i="3"/>
  <c r="L29" i="3"/>
  <c r="S20" i="3"/>
  <c r="R20" i="3"/>
  <c r="Q20" i="3"/>
  <c r="P20" i="3"/>
  <c r="O20" i="3"/>
  <c r="N20" i="3"/>
  <c r="M20" i="3"/>
  <c r="L20" i="3"/>
  <c r="O13" i="3"/>
  <c r="O12" i="3" s="1"/>
  <c r="S12" i="3"/>
  <c r="R12" i="3"/>
  <c r="Q12" i="3"/>
  <c r="P12" i="3"/>
  <c r="K84" i="3"/>
  <c r="K82" i="3"/>
  <c r="K80" i="3"/>
  <c r="K78" i="3"/>
  <c r="K76" i="3"/>
  <c r="K74" i="3"/>
  <c r="K72" i="3"/>
  <c r="K70" i="3"/>
  <c r="I68" i="3"/>
  <c r="I67" i="3" s="1"/>
  <c r="I66" i="3" s="1"/>
  <c r="H68" i="3"/>
  <c r="H67" i="3" s="1"/>
  <c r="H66" i="3" s="1"/>
  <c r="G68" i="3"/>
  <c r="F68" i="3"/>
  <c r="C68" i="3"/>
  <c r="J67" i="3"/>
  <c r="J66" i="3" s="1"/>
  <c r="G67" i="3"/>
  <c r="G66" i="3" s="1"/>
  <c r="F67" i="3"/>
  <c r="F66" i="3" s="1"/>
  <c r="E67" i="3"/>
  <c r="C67" i="3"/>
  <c r="E66" i="3"/>
  <c r="D66" i="3"/>
  <c r="C66" i="3"/>
  <c r="K64" i="3"/>
  <c r="K63" i="3"/>
  <c r="C62" i="3"/>
  <c r="K62" i="3" s="1"/>
  <c r="J61" i="3"/>
  <c r="I61" i="3"/>
  <c r="H61" i="3"/>
  <c r="G61" i="3"/>
  <c r="F61" i="3"/>
  <c r="E61" i="3"/>
  <c r="D61" i="3"/>
  <c r="C61" i="3"/>
  <c r="K59" i="3"/>
  <c r="K57" i="3"/>
  <c r="K55" i="3"/>
  <c r="C53" i="3"/>
  <c r="K53" i="3" s="1"/>
  <c r="K52" i="3"/>
  <c r="C52" i="3"/>
  <c r="K50" i="3"/>
  <c r="K49" i="3"/>
  <c r="K48" i="3"/>
  <c r="K47" i="3"/>
  <c r="K46" i="3"/>
  <c r="K45" i="3"/>
  <c r="K44" i="3"/>
  <c r="J43" i="3"/>
  <c r="I43" i="3"/>
  <c r="H43" i="3"/>
  <c r="G43" i="3"/>
  <c r="F43" i="3"/>
  <c r="E43" i="3"/>
  <c r="D43" i="3"/>
  <c r="C43" i="3"/>
  <c r="K43" i="3" s="1"/>
  <c r="K41" i="3"/>
  <c r="J40" i="3"/>
  <c r="I40" i="3"/>
  <c r="H40" i="3"/>
  <c r="G40" i="3"/>
  <c r="F40" i="3"/>
  <c r="E40" i="3"/>
  <c r="D40" i="3"/>
  <c r="C40" i="3"/>
  <c r="K38" i="3"/>
  <c r="J37" i="3"/>
  <c r="I37" i="3"/>
  <c r="H37" i="3"/>
  <c r="G37" i="3"/>
  <c r="F37" i="3"/>
  <c r="E37" i="3"/>
  <c r="D37" i="3"/>
  <c r="C37" i="3"/>
  <c r="K35" i="3"/>
  <c r="K34" i="3"/>
  <c r="K33" i="3"/>
  <c r="K32" i="3"/>
  <c r="K31" i="3"/>
  <c r="K30" i="3"/>
  <c r="J29" i="3"/>
  <c r="I29" i="3"/>
  <c r="H29" i="3"/>
  <c r="G29" i="3"/>
  <c r="F29" i="3"/>
  <c r="E29" i="3"/>
  <c r="D29" i="3"/>
  <c r="C29" i="3"/>
  <c r="K29" i="3" s="1"/>
  <c r="K28" i="3"/>
  <c r="K26" i="3"/>
  <c r="K24" i="3"/>
  <c r="K23" i="3"/>
  <c r="K22" i="3"/>
  <c r="K21" i="3"/>
  <c r="J20" i="3"/>
  <c r="I20" i="3"/>
  <c r="H20" i="3"/>
  <c r="G20" i="3"/>
  <c r="F20" i="3"/>
  <c r="E20" i="3"/>
  <c r="D20" i="3"/>
  <c r="C20" i="3"/>
  <c r="K18" i="3"/>
  <c r="K17" i="3"/>
  <c r="K16" i="3"/>
  <c r="K15" i="3"/>
  <c r="K14" i="3"/>
  <c r="I13" i="3"/>
  <c r="I12" i="3" s="1"/>
  <c r="H13" i="3"/>
  <c r="G13" i="3"/>
  <c r="F13" i="3"/>
  <c r="F12" i="3" s="1"/>
  <c r="C13" i="3"/>
  <c r="K13" i="3" s="1"/>
  <c r="J12" i="3"/>
  <c r="H12" i="3"/>
  <c r="G12" i="3"/>
  <c r="E12" i="3"/>
  <c r="D12" i="3"/>
  <c r="C12" i="3"/>
  <c r="K12" i="3" l="1"/>
  <c r="K68" i="3"/>
  <c r="U68" i="3"/>
  <c r="K20" i="3"/>
  <c r="K37" i="3"/>
  <c r="K61" i="3"/>
  <c r="K66" i="3"/>
  <c r="K67" i="3"/>
  <c r="K40" i="3"/>
  <c r="T22" i="3"/>
  <c r="T17" i="3"/>
  <c r="AB84" i="3" l="1"/>
  <c r="AA84" i="3"/>
  <c r="Z84" i="3"/>
  <c r="Y84" i="3"/>
  <c r="X84" i="3"/>
  <c r="W84" i="3"/>
  <c r="V84" i="3"/>
  <c r="U84" i="3"/>
  <c r="T84" i="3"/>
  <c r="AB82" i="3"/>
  <c r="AA82" i="3"/>
  <c r="Z82" i="3"/>
  <c r="Y82" i="3"/>
  <c r="X82" i="3"/>
  <c r="W82" i="3"/>
  <c r="V82" i="3"/>
  <c r="T82" i="3"/>
  <c r="U82" i="3"/>
  <c r="AB81" i="3"/>
  <c r="AA81" i="3"/>
  <c r="Z81" i="3"/>
  <c r="Y81" i="3"/>
  <c r="X81" i="3"/>
  <c r="W81" i="3"/>
  <c r="V81" i="3"/>
  <c r="U81" i="3"/>
  <c r="AB80" i="3"/>
  <c r="AA80" i="3"/>
  <c r="Z80" i="3"/>
  <c r="Y80" i="3"/>
  <c r="X80" i="3"/>
  <c r="W80" i="3"/>
  <c r="V80" i="3"/>
  <c r="U80" i="3"/>
  <c r="T80" i="3"/>
  <c r="AB79" i="3"/>
  <c r="AA79" i="3"/>
  <c r="Z79" i="3"/>
  <c r="Y79" i="3"/>
  <c r="X79" i="3"/>
  <c r="W79" i="3"/>
  <c r="V79" i="3"/>
  <c r="U79" i="3"/>
  <c r="AB78" i="3"/>
  <c r="AA78" i="3"/>
  <c r="Z78" i="3"/>
  <c r="Y78" i="3"/>
  <c r="X78" i="3"/>
  <c r="W78" i="3"/>
  <c r="V78" i="3"/>
  <c r="U78" i="3"/>
  <c r="T78" i="3"/>
  <c r="AB77" i="3"/>
  <c r="AA77" i="3"/>
  <c r="Z77" i="3"/>
  <c r="Y77" i="3"/>
  <c r="X77" i="3"/>
  <c r="W77" i="3"/>
  <c r="V77" i="3"/>
  <c r="U77" i="3"/>
  <c r="AB76" i="3"/>
  <c r="AA76" i="3"/>
  <c r="Z76" i="3"/>
  <c r="Y76" i="3"/>
  <c r="X76" i="3"/>
  <c r="W76" i="3"/>
  <c r="V76" i="3"/>
  <c r="U76" i="3"/>
  <c r="T76" i="3"/>
  <c r="AB75" i="3"/>
  <c r="AA75" i="3"/>
  <c r="Z75" i="3"/>
  <c r="Y75" i="3"/>
  <c r="X75" i="3"/>
  <c r="W75" i="3"/>
  <c r="V75" i="3"/>
  <c r="U75" i="3"/>
  <c r="AB74" i="3"/>
  <c r="AA74" i="3"/>
  <c r="Z74" i="3"/>
  <c r="Y74" i="3"/>
  <c r="X74" i="3"/>
  <c r="W74" i="3"/>
  <c r="V74" i="3"/>
  <c r="U74" i="3"/>
  <c r="T74" i="3"/>
  <c r="AB73" i="3"/>
  <c r="AA73" i="3"/>
  <c r="Z73" i="3"/>
  <c r="Y73" i="3"/>
  <c r="X73" i="3"/>
  <c r="W73" i="3"/>
  <c r="V73" i="3"/>
  <c r="U73" i="3"/>
  <c r="AB72" i="3"/>
  <c r="AA72" i="3"/>
  <c r="Z72" i="3"/>
  <c r="Y72" i="3"/>
  <c r="X72" i="3"/>
  <c r="W72" i="3"/>
  <c r="V72" i="3"/>
  <c r="U72" i="3"/>
  <c r="T72" i="3"/>
  <c r="AB71" i="3"/>
  <c r="AA71" i="3"/>
  <c r="Z71" i="3"/>
  <c r="Y71" i="3"/>
  <c r="X71" i="3"/>
  <c r="W71" i="3"/>
  <c r="V71" i="3"/>
  <c r="U71" i="3"/>
  <c r="AB70" i="3"/>
  <c r="AA70" i="3"/>
  <c r="Z70" i="3"/>
  <c r="Y70" i="3"/>
  <c r="X70" i="3"/>
  <c r="W70" i="3"/>
  <c r="V70" i="3"/>
  <c r="U70" i="3"/>
  <c r="T70" i="3"/>
  <c r="AB69" i="3"/>
  <c r="AA69" i="3"/>
  <c r="Z69" i="3"/>
  <c r="Y69" i="3"/>
  <c r="X69" i="3"/>
  <c r="W69" i="3"/>
  <c r="V69" i="3"/>
  <c r="U69" i="3"/>
  <c r="AB68" i="3"/>
  <c r="V68" i="3"/>
  <c r="AA68" i="3"/>
  <c r="Z68" i="3"/>
  <c r="Y68" i="3"/>
  <c r="X68" i="3"/>
  <c r="V67" i="3"/>
  <c r="U67" i="3"/>
  <c r="AB64" i="3"/>
  <c r="AA64" i="3"/>
  <c r="Z64" i="3"/>
  <c r="Y64" i="3"/>
  <c r="X64" i="3"/>
  <c r="W64" i="3"/>
  <c r="V64" i="3"/>
  <c r="U64" i="3"/>
  <c r="T64" i="3"/>
  <c r="AB63" i="3"/>
  <c r="AA63" i="3"/>
  <c r="Z63" i="3"/>
  <c r="Y63" i="3"/>
  <c r="X63" i="3"/>
  <c r="W63" i="3"/>
  <c r="V63" i="3"/>
  <c r="U63" i="3"/>
  <c r="T63" i="3"/>
  <c r="AB62" i="3"/>
  <c r="AA62" i="3"/>
  <c r="Z62" i="3"/>
  <c r="Y62" i="3"/>
  <c r="Y61" i="3" s="1"/>
  <c r="X62" i="3"/>
  <c r="W62" i="3"/>
  <c r="V62" i="3"/>
  <c r="U62" i="3"/>
  <c r="U61" i="3" s="1"/>
  <c r="T62" i="3"/>
  <c r="AC59" i="3"/>
  <c r="T59" i="3"/>
  <c r="AB57" i="3"/>
  <c r="AA57" i="3"/>
  <c r="Z57" i="3"/>
  <c r="Y57" i="3"/>
  <c r="X57" i="3"/>
  <c r="W57" i="3"/>
  <c r="V57" i="3"/>
  <c r="U57" i="3"/>
  <c r="T57" i="3"/>
  <c r="AB56" i="3"/>
  <c r="AA56" i="3"/>
  <c r="Z56" i="3"/>
  <c r="Y56" i="3"/>
  <c r="X56" i="3"/>
  <c r="W56" i="3"/>
  <c r="V56" i="3"/>
  <c r="U56" i="3"/>
  <c r="AB55" i="3"/>
  <c r="AA55" i="3"/>
  <c r="Z55" i="3"/>
  <c r="Y55" i="3"/>
  <c r="X55" i="3"/>
  <c r="W55" i="3"/>
  <c r="V55" i="3"/>
  <c r="U55" i="3"/>
  <c r="T55" i="3"/>
  <c r="AB54" i="3"/>
  <c r="AA54" i="3"/>
  <c r="Z54" i="3"/>
  <c r="Y54" i="3"/>
  <c r="X54" i="3"/>
  <c r="W54" i="3"/>
  <c r="V54" i="3"/>
  <c r="U54" i="3"/>
  <c r="AB53" i="3"/>
  <c r="AA53" i="3"/>
  <c r="Z53" i="3"/>
  <c r="Y53" i="3"/>
  <c r="X53" i="3"/>
  <c r="W53" i="3"/>
  <c r="V53" i="3"/>
  <c r="U53" i="3"/>
  <c r="T53" i="3"/>
  <c r="AB52" i="3"/>
  <c r="AA52" i="3"/>
  <c r="Z52" i="3"/>
  <c r="Y52" i="3"/>
  <c r="X52" i="3"/>
  <c r="W52" i="3"/>
  <c r="V52" i="3"/>
  <c r="T52" i="3"/>
  <c r="AB51" i="3"/>
  <c r="AA51" i="3"/>
  <c r="Z51" i="3"/>
  <c r="Y51" i="3"/>
  <c r="X51" i="3"/>
  <c r="W51" i="3"/>
  <c r="V51" i="3"/>
  <c r="U51" i="3"/>
  <c r="AB50" i="3"/>
  <c r="AA50" i="3"/>
  <c r="Z50" i="3"/>
  <c r="Y50" i="3"/>
  <c r="X50" i="3"/>
  <c r="W50" i="3"/>
  <c r="V50" i="3"/>
  <c r="U50" i="3"/>
  <c r="T50" i="3"/>
  <c r="AB49" i="3"/>
  <c r="AA49" i="3"/>
  <c r="Z49" i="3"/>
  <c r="Y49" i="3"/>
  <c r="X49" i="3"/>
  <c r="W49" i="3"/>
  <c r="V49" i="3"/>
  <c r="T49" i="3"/>
  <c r="AB48" i="3"/>
  <c r="AA48" i="3"/>
  <c r="Z48" i="3"/>
  <c r="Y48" i="3"/>
  <c r="X48" i="3"/>
  <c r="W48" i="3"/>
  <c r="V48" i="3"/>
  <c r="U48" i="3"/>
  <c r="T48" i="3"/>
  <c r="AB47" i="3"/>
  <c r="AA47" i="3"/>
  <c r="Z47" i="3"/>
  <c r="Y47" i="3"/>
  <c r="X47" i="3"/>
  <c r="W47" i="3"/>
  <c r="V47" i="3"/>
  <c r="U47" i="3"/>
  <c r="T47" i="3"/>
  <c r="AB46" i="3"/>
  <c r="AA46" i="3"/>
  <c r="Z46" i="3"/>
  <c r="Y46" i="3"/>
  <c r="X46" i="3"/>
  <c r="W46" i="3"/>
  <c r="V46" i="3"/>
  <c r="T46" i="3"/>
  <c r="AB45" i="3"/>
  <c r="AA45" i="3"/>
  <c r="Z45" i="3"/>
  <c r="Y45" i="3"/>
  <c r="X45" i="3"/>
  <c r="W45" i="3"/>
  <c r="V45" i="3"/>
  <c r="U45" i="3"/>
  <c r="T45" i="3"/>
  <c r="AB44" i="3"/>
  <c r="Z44" i="3"/>
  <c r="X44" i="3"/>
  <c r="V44" i="3"/>
  <c r="AA44" i="3"/>
  <c r="Y44" i="3"/>
  <c r="W44" i="3"/>
  <c r="U44" i="3"/>
  <c r="AB41" i="3"/>
  <c r="AA41" i="3"/>
  <c r="AA40" i="3" s="1"/>
  <c r="Z41" i="3"/>
  <c r="Z40" i="3" s="1"/>
  <c r="Y41" i="3"/>
  <c r="Y40" i="3" s="1"/>
  <c r="X41" i="3"/>
  <c r="X40" i="3" s="1"/>
  <c r="W41" i="3"/>
  <c r="W40" i="3" s="1"/>
  <c r="V41" i="3"/>
  <c r="V40" i="3" s="1"/>
  <c r="U41" i="3"/>
  <c r="U40" i="3" s="1"/>
  <c r="T41" i="3"/>
  <c r="AB40" i="3"/>
  <c r="AB38" i="3"/>
  <c r="AA38" i="3"/>
  <c r="AA37" i="3" s="1"/>
  <c r="Z38" i="3"/>
  <c r="Z37" i="3" s="1"/>
  <c r="Y38" i="3"/>
  <c r="Y37" i="3" s="1"/>
  <c r="X38" i="3"/>
  <c r="X37" i="3" s="1"/>
  <c r="W38" i="3"/>
  <c r="W37" i="3" s="1"/>
  <c r="V38" i="3"/>
  <c r="V37" i="3" s="1"/>
  <c r="U38" i="3"/>
  <c r="U37" i="3" s="1"/>
  <c r="T38" i="3"/>
  <c r="AB37" i="3"/>
  <c r="AB35" i="3"/>
  <c r="AA35" i="3"/>
  <c r="Z35" i="3"/>
  <c r="Y35" i="3"/>
  <c r="X35" i="3"/>
  <c r="W35" i="3"/>
  <c r="V35" i="3"/>
  <c r="U35" i="3"/>
  <c r="T35" i="3"/>
  <c r="AB34" i="3"/>
  <c r="AA34" i="3"/>
  <c r="Z34" i="3"/>
  <c r="Y34" i="3"/>
  <c r="X34" i="3"/>
  <c r="W34" i="3"/>
  <c r="V34" i="3"/>
  <c r="U34" i="3"/>
  <c r="T34" i="3"/>
  <c r="AB33" i="3"/>
  <c r="AA33" i="3"/>
  <c r="Z33" i="3"/>
  <c r="Y33" i="3"/>
  <c r="X33" i="3"/>
  <c r="W33" i="3"/>
  <c r="V33" i="3"/>
  <c r="U33" i="3"/>
  <c r="T33" i="3"/>
  <c r="AB32" i="3"/>
  <c r="AA32" i="3"/>
  <c r="Z32" i="3"/>
  <c r="Y32" i="3"/>
  <c r="X32" i="3"/>
  <c r="W32" i="3"/>
  <c r="V32" i="3"/>
  <c r="U32" i="3"/>
  <c r="T32" i="3"/>
  <c r="AB31" i="3"/>
  <c r="AA31" i="3"/>
  <c r="Z31" i="3"/>
  <c r="Y31" i="3"/>
  <c r="X31" i="3"/>
  <c r="W31" i="3"/>
  <c r="V31" i="3"/>
  <c r="U31" i="3"/>
  <c r="T31" i="3"/>
  <c r="AB30" i="3"/>
  <c r="AB29" i="3" s="1"/>
  <c r="AA30" i="3"/>
  <c r="Z30" i="3"/>
  <c r="Z29" i="3" s="1"/>
  <c r="Y30" i="3"/>
  <c r="X30" i="3"/>
  <c r="X29" i="3" s="1"/>
  <c r="W30" i="3"/>
  <c r="V30" i="3"/>
  <c r="V29" i="3" s="1"/>
  <c r="U30" i="3"/>
  <c r="T30" i="3"/>
  <c r="AB28" i="3"/>
  <c r="AA28" i="3"/>
  <c r="Z28" i="3"/>
  <c r="Y28" i="3"/>
  <c r="X28" i="3"/>
  <c r="W28" i="3"/>
  <c r="V28" i="3"/>
  <c r="U28" i="3"/>
  <c r="T28" i="3"/>
  <c r="AB27" i="3"/>
  <c r="AA27" i="3"/>
  <c r="Z27" i="3"/>
  <c r="Y27" i="3"/>
  <c r="X27" i="3"/>
  <c r="W27" i="3"/>
  <c r="V27" i="3"/>
  <c r="U27" i="3"/>
  <c r="AB26" i="3"/>
  <c r="AA26" i="3"/>
  <c r="Z26" i="3"/>
  <c r="Y26" i="3"/>
  <c r="X26" i="3"/>
  <c r="W26" i="3"/>
  <c r="V26" i="3"/>
  <c r="U26" i="3"/>
  <c r="T26" i="3"/>
  <c r="AB25" i="3"/>
  <c r="AA25" i="3"/>
  <c r="Z25" i="3"/>
  <c r="Y25" i="3"/>
  <c r="X25" i="3"/>
  <c r="W25" i="3"/>
  <c r="V25" i="3"/>
  <c r="U25" i="3"/>
  <c r="AB24" i="3"/>
  <c r="AA24" i="3"/>
  <c r="Z24" i="3"/>
  <c r="Y24" i="3"/>
  <c r="X24" i="3"/>
  <c r="W24" i="3"/>
  <c r="V24" i="3"/>
  <c r="U24" i="3"/>
  <c r="T24" i="3"/>
  <c r="AB23" i="3"/>
  <c r="AA23" i="3"/>
  <c r="Z23" i="3"/>
  <c r="Y23" i="3"/>
  <c r="X23" i="3"/>
  <c r="W23" i="3"/>
  <c r="V23" i="3"/>
  <c r="U23" i="3"/>
  <c r="T23" i="3"/>
  <c r="AB22" i="3"/>
  <c r="AA22" i="3"/>
  <c r="Z22" i="3"/>
  <c r="Y22" i="3"/>
  <c r="X22" i="3"/>
  <c r="W22" i="3"/>
  <c r="V22" i="3"/>
  <c r="U22" i="3"/>
  <c r="AC21" i="3"/>
  <c r="T21" i="3"/>
  <c r="AB18" i="3"/>
  <c r="AA18" i="3"/>
  <c r="Z18" i="3"/>
  <c r="Y18" i="3"/>
  <c r="X18" i="3"/>
  <c r="W18" i="3"/>
  <c r="V18" i="3"/>
  <c r="U18" i="3"/>
  <c r="T18" i="3"/>
  <c r="AB17" i="3"/>
  <c r="AA17" i="3"/>
  <c r="Z17" i="3"/>
  <c r="Y17" i="3"/>
  <c r="X17" i="3"/>
  <c r="W17" i="3"/>
  <c r="V17" i="3"/>
  <c r="U17" i="3"/>
  <c r="AB16" i="3"/>
  <c r="AA16" i="3"/>
  <c r="Z16" i="3"/>
  <c r="Y16" i="3"/>
  <c r="X16" i="3"/>
  <c r="W16" i="3"/>
  <c r="V16" i="3"/>
  <c r="U16" i="3"/>
  <c r="T16" i="3"/>
  <c r="AB15" i="3"/>
  <c r="AA15" i="3"/>
  <c r="Z15" i="3"/>
  <c r="Y15" i="3"/>
  <c r="X15" i="3"/>
  <c r="W15" i="3"/>
  <c r="V15" i="3"/>
  <c r="U15" i="3"/>
  <c r="T15" i="3"/>
  <c r="AB14" i="3"/>
  <c r="AA14" i="3"/>
  <c r="Z14" i="3"/>
  <c r="Y14" i="3"/>
  <c r="X14" i="3"/>
  <c r="W14" i="3"/>
  <c r="V14" i="3"/>
  <c r="T14" i="3"/>
  <c r="AB13" i="3"/>
  <c r="W13" i="3"/>
  <c r="V13" i="3"/>
  <c r="T13" i="3"/>
  <c r="AA13" i="3"/>
  <c r="Z13" i="3"/>
  <c r="Y13" i="3"/>
  <c r="X13" i="3"/>
  <c r="U13" i="3"/>
  <c r="S10" i="3"/>
  <c r="Q10" i="3"/>
  <c r="O10" i="3"/>
  <c r="M10" i="3"/>
  <c r="J10" i="3"/>
  <c r="F10" i="3"/>
  <c r="E10" i="3"/>
  <c r="D10" i="3"/>
  <c r="W61" i="3" l="1"/>
  <c r="AA61" i="3"/>
  <c r="U29" i="3"/>
  <c r="W29" i="3"/>
  <c r="AC29" i="3" s="1"/>
  <c r="Y29" i="3"/>
  <c r="AA29" i="3"/>
  <c r="V61" i="3"/>
  <c r="X61" i="3"/>
  <c r="AC61" i="3" s="1"/>
  <c r="Z61" i="3"/>
  <c r="AB61" i="3"/>
  <c r="W20" i="3"/>
  <c r="Y20" i="3"/>
  <c r="AA20" i="3"/>
  <c r="H10" i="3"/>
  <c r="O9" i="3"/>
  <c r="O85" i="3" s="1"/>
  <c r="S9" i="3"/>
  <c r="S85" i="3" s="1"/>
  <c r="AC74" i="3"/>
  <c r="AC76" i="3"/>
  <c r="AC78" i="3"/>
  <c r="AC84" i="3"/>
  <c r="V66" i="3"/>
  <c r="AC70" i="3"/>
  <c r="AC72" i="3"/>
  <c r="AC63" i="3"/>
  <c r="AC64" i="3"/>
  <c r="H9" i="3"/>
  <c r="AC13" i="3"/>
  <c r="W43" i="3"/>
  <c r="AA43" i="3"/>
  <c r="X43" i="3"/>
  <c r="AB43" i="3"/>
  <c r="AC47" i="3"/>
  <c r="AC48" i="3"/>
  <c r="V43" i="3"/>
  <c r="Z43" i="3"/>
  <c r="T61" i="3"/>
  <c r="X67" i="3"/>
  <c r="X66" i="3" s="1"/>
  <c r="Z67" i="3"/>
  <c r="Z66" i="3" s="1"/>
  <c r="AB67" i="3"/>
  <c r="AB66" i="3" s="1"/>
  <c r="H85" i="3"/>
  <c r="T43" i="3"/>
  <c r="AC22" i="3"/>
  <c r="F9" i="3"/>
  <c r="J9" i="3"/>
  <c r="J85" i="3" s="1"/>
  <c r="M9" i="3"/>
  <c r="M85" i="3" s="1"/>
  <c r="Q9" i="3"/>
  <c r="D9" i="3"/>
  <c r="D85" i="3" s="1"/>
  <c r="AC14" i="3"/>
  <c r="AC15" i="3"/>
  <c r="AC16" i="3"/>
  <c r="AC31" i="3"/>
  <c r="AC32" i="3"/>
  <c r="AC33" i="3"/>
  <c r="AC34" i="3"/>
  <c r="AC35" i="3"/>
  <c r="T37" i="3"/>
  <c r="T40" i="3"/>
  <c r="Y43" i="3"/>
  <c r="AC50" i="3"/>
  <c r="AC53" i="3"/>
  <c r="AC55" i="3"/>
  <c r="AC57" i="3"/>
  <c r="AC82" i="3"/>
  <c r="AC45" i="3"/>
  <c r="E9" i="3"/>
  <c r="E85" i="3" s="1"/>
  <c r="AC23" i="3"/>
  <c r="AC24" i="3"/>
  <c r="AC26" i="3"/>
  <c r="T29" i="3"/>
  <c r="U66" i="3"/>
  <c r="AC17" i="3"/>
  <c r="AC18" i="3"/>
  <c r="T20" i="3"/>
  <c r="U20" i="3"/>
  <c r="V20" i="3"/>
  <c r="X20" i="3"/>
  <c r="Z20" i="3"/>
  <c r="AB20" i="3"/>
  <c r="W12" i="3"/>
  <c r="T12" i="3"/>
  <c r="V12" i="3"/>
  <c r="X12" i="3"/>
  <c r="X10" i="3" s="1"/>
  <c r="Z12" i="3"/>
  <c r="AB12" i="3"/>
  <c r="L10" i="3"/>
  <c r="N10" i="3"/>
  <c r="N9" i="3" s="1"/>
  <c r="P10" i="3"/>
  <c r="P9" i="3" s="1"/>
  <c r="R10" i="3"/>
  <c r="R9" i="3" s="1"/>
  <c r="U12" i="3"/>
  <c r="G10" i="3"/>
  <c r="G9" i="3" s="1"/>
  <c r="G85" i="3" s="1"/>
  <c r="I10" i="3"/>
  <c r="I9" i="3" s="1"/>
  <c r="I85" i="3" s="1"/>
  <c r="T44" i="3"/>
  <c r="U46" i="3"/>
  <c r="AC46" i="3" s="1"/>
  <c r="U49" i="3"/>
  <c r="AC49" i="3" s="1"/>
  <c r="AC62" i="3"/>
  <c r="AC80" i="3"/>
  <c r="AC28" i="3"/>
  <c r="AC30" i="3"/>
  <c r="AC37" i="3"/>
  <c r="AC38" i="3"/>
  <c r="AC40" i="3"/>
  <c r="AC41" i="3"/>
  <c r="AC44" i="3"/>
  <c r="U52" i="3"/>
  <c r="AC52" i="3" s="1"/>
  <c r="Y67" i="3"/>
  <c r="Y66" i="3" s="1"/>
  <c r="AA67" i="3"/>
  <c r="AA66" i="3" s="1"/>
  <c r="AB10" i="3" l="1"/>
  <c r="AB9" i="3" s="1"/>
  <c r="AB85" i="3" s="1"/>
  <c r="Z10" i="3"/>
  <c r="Z9" i="3" s="1"/>
  <c r="Z85" i="3" s="1"/>
  <c r="W10" i="3"/>
  <c r="W9" i="3" s="1"/>
  <c r="V10" i="3"/>
  <c r="F85" i="3"/>
  <c r="U43" i="3"/>
  <c r="AC43" i="3" s="1"/>
  <c r="Q85" i="3"/>
  <c r="V9" i="3"/>
  <c r="V85" i="3" s="1"/>
  <c r="AC20" i="3"/>
  <c r="X9" i="3"/>
  <c r="X85" i="3" s="1"/>
  <c r="U10" i="3"/>
  <c r="R85" i="3"/>
  <c r="Y12" i="3"/>
  <c r="C10" i="3"/>
  <c r="P85" i="3"/>
  <c r="T10" i="3"/>
  <c r="L9" i="3"/>
  <c r="AA12" i="3"/>
  <c r="AA10" i="3" l="1"/>
  <c r="AA9" i="3" s="1"/>
  <c r="AA85" i="3" s="1"/>
  <c r="Y10" i="3"/>
  <c r="Y9" i="3" s="1"/>
  <c r="Y85" i="3" s="1"/>
  <c r="C9" i="3"/>
  <c r="K10" i="3"/>
  <c r="U9" i="3"/>
  <c r="U85" i="3" s="1"/>
  <c r="L85" i="3"/>
  <c r="T9" i="3"/>
  <c r="AC12" i="3"/>
  <c r="AC10" i="3" l="1"/>
  <c r="AC9" i="3"/>
  <c r="C85" i="3"/>
  <c r="K85" i="3" s="1"/>
  <c r="K9" i="3"/>
  <c r="T68" i="3"/>
  <c r="W68" i="3"/>
  <c r="AC68" i="3"/>
  <c r="W67" i="3"/>
  <c r="AC67" i="3" l="1"/>
  <c r="W66" i="3"/>
  <c r="T67" i="3"/>
  <c r="N66" i="3"/>
  <c r="T66" i="3" l="1"/>
  <c r="N85" i="3"/>
  <c r="T85" i="3" s="1"/>
  <c r="W85" i="3"/>
  <c r="AC85" i="3" s="1"/>
  <c r="AC66" i="3"/>
</calcChain>
</file>

<file path=xl/sharedStrings.xml><?xml version="1.0" encoding="utf-8"?>
<sst xmlns="http://schemas.openxmlformats.org/spreadsheetml/2006/main" count="95" uniqueCount="77">
  <si>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</si>
  <si>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</si>
  <si>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</si>
  <si>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</si>
  <si>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</si>
  <si>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</si>
  <si>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</si>
  <si>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</si>
  <si>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</si>
  <si>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</si>
  <si>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</si>
  <si>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</si>
  <si>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</si>
  <si>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</si>
  <si>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</si>
  <si>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</si>
  <si>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</si>
  <si>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</si>
  <si>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</si>
  <si>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</si>
  <si>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</si>
  <si>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</si>
  <si>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</si>
  <si>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</si>
  <si>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</si>
  <si>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</si>
  <si>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</si>
  <si>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</si>
  <si>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</si>
  <si>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</si>
  <si>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</si>
  <si>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</si>
  <si>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</si>
  <si>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</si>
  <si>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</si>
  <si>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</si>
  <si>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</si>
  <si>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</si>
  <si>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</si>
  <si>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</si>
  <si>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</si>
  <si>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</si>
  <si>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</si>
  <si>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</si>
  <si>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</si>
  <si>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</si>
  <si>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</si>
  <si>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</si>
  <si>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</si>
  <si>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</si>
  <si>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</si>
  <si>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</si>
  <si>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</si>
  <si>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</si>
  <si>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</si>
  <si>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</si>
  <si>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</si>
  <si>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</si>
  <si>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</si>
  <si>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</si>
  <si>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</si>
  <si>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</si>
  <si>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</si>
  <si>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</si>
  <si>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</si>
  <si>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Безвозмездные перечисления</t>
  </si>
  <si>
    <t>3011000</t>
  </si>
  <si>
    <t>От нерезидентов на цели субсидирования хозяйствующих субъектов</t>
  </si>
  <si>
    <t>Прочие безвозмездные перечисления</t>
  </si>
  <si>
    <t>"О республиканском бюджете на 2022 год"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</si>
  <si>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</si>
  <si>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</si>
  <si>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>Утвержденный Закон ПМР "О республиканском бюджете на 2022 год"</t>
  </si>
  <si>
    <t>Отклонение</t>
  </si>
  <si>
    <t>Предлагаемая редакция</t>
  </si>
  <si>
    <t>От нерезидентов(гумманитарная помощь)</t>
  </si>
  <si>
    <t>Доходы республиканского бюджета в разрезе основных видов налоговых, неналоговых и иных обязательных платежей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</si>
</sst>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92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right" vertical="center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1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5" fontId="7" fillId="4" borderId="1" xfId="1" applyNumberFormat="1" applyFont="1" applyFill="1" applyBorder="1" applyAlignment="1">
      <alignment horizontal="right" vertical="center"/>
    </xf>
    <xf numFmtId="3" fontId="7" fillId="4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5" fontId="7" fillId="3" borderId="1" xfId="1" applyNumberFormat="1" applyFont="1" applyFill="1" applyBorder="1" applyAlignment="1">
      <alignment horizontal="right" vertical="center"/>
    </xf>
    <xf numFmtId="3" fontId="7" fillId="3" borderId="1" xfId="1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left" vertical="center" wrapText="1"/>
    </xf>
    <xf numFmtId="1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165" fontId="2" fillId="4" borderId="5" xfId="1" applyNumberFormat="1" applyFont="1" applyFill="1" applyBorder="1" applyAlignment="1">
      <alignment horizontal="center" vertical="center"/>
    </xf>
    <xf numFmtId="165" fontId="2" fillId="4" borderId="6" xfId="1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2" fillId="2" borderId="3" xfId="1" applyNumberFormat="1" applyFont="1" applyFill="1" applyBorder="1" applyAlignment="1">
      <alignment horizontal="center" vertical="center"/>
    </xf>
    <xf numFmtId="165" fontId="9" fillId="4" borderId="5" xfId="1" applyNumberFormat="1" applyFont="1" applyFill="1" applyBorder="1" applyAlignment="1">
      <alignment horizontal="right" vertical="center"/>
    </xf>
    <xf numFmtId="165" fontId="9" fillId="4" borderId="6" xfId="1" applyNumberFormat="1" applyFont="1" applyFill="1" applyBorder="1" applyAlignment="1">
      <alignment horizontal="right" vertical="center"/>
    </xf>
    <xf numFmtId="165" fontId="9" fillId="0" borderId="7" xfId="1" applyNumberFormat="1" applyFont="1" applyBorder="1" applyAlignment="1">
      <alignment horizontal="right" vertical="center"/>
    </xf>
    <xf numFmtId="165" fontId="10" fillId="0" borderId="8" xfId="1" applyNumberFormat="1" applyFont="1" applyBorder="1" applyAlignment="1">
      <alignment horizontal="right" vertical="center"/>
    </xf>
    <xf numFmtId="165" fontId="9" fillId="0" borderId="9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right" vertical="center"/>
    </xf>
    <xf numFmtId="165" fontId="9" fillId="3" borderId="3" xfId="1" applyNumberFormat="1" applyFont="1" applyFill="1" applyBorder="1" applyAlignment="1">
      <alignment horizontal="right" vertical="center"/>
    </xf>
    <xf numFmtId="165" fontId="9" fillId="3" borderId="4" xfId="1" applyNumberFormat="1" applyFont="1" applyFill="1" applyBorder="1" applyAlignment="1">
      <alignment horizontal="right" vertical="center"/>
    </xf>
    <xf numFmtId="165" fontId="12" fillId="2" borderId="7" xfId="1" applyNumberFormat="1" applyFont="1" applyFill="1" applyBorder="1" applyAlignment="1">
      <alignment horizontal="center" vertical="center"/>
    </xf>
    <xf numFmtId="165" fontId="12" fillId="2" borderId="8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12" fillId="2" borderId="2" xfId="1" applyNumberFormat="1" applyFont="1" applyFill="1" applyBorder="1" applyAlignment="1">
      <alignment horizontal="center" vertical="center"/>
    </xf>
    <xf numFmtId="164" fontId="3" fillId="2" borderId="0" xfId="1" applyFont="1" applyFill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1"/>
  <sheetViews>
    <sheetView tabSelected="1" zoomScale="90" zoomScaleNormal="90" zoomScaleSheetLayoutView="100" workbookViewId="0">
      <pane xSplit="2" ySplit="8" topLeftCell="S12" activePane="bottomRight" state="frozen"/>
      <selection pane="topRight" activeCell="C1" sqref="C1"/>
      <selection pane="bottomLeft" activeCell="A9" sqref="A9"/>
      <selection pane="bottomRight" activeCell="B16" sqref="B16"/>
    </sheetView>
  </sheetViews>
  <sheetFormatPr defaultColWidth="58.28515625" defaultRowHeight="15.75" x14ac:dyDescent="0.25"/>
  <cols>
    <col min="1" max="1" width="9" style="3" bestFit="1" customWidth="1"/>
    <col min="2" max="2" width="49.7109375" style="6" customWidth="1"/>
    <col min="3" max="3" width="15.7109375" style="7" customWidth="1"/>
    <col min="4" max="4" width="14" style="7" customWidth="1"/>
    <col min="5" max="5" width="16.42578125" style="7" customWidth="1"/>
    <col min="6" max="6" width="16.7109375" style="7" customWidth="1"/>
    <col min="7" max="7" width="15.85546875" style="7" customWidth="1"/>
    <col min="8" max="8" width="16.85546875" style="7" customWidth="1"/>
    <col min="9" max="9" width="17" style="7" customWidth="1"/>
    <col min="10" max="10" width="14" style="7" customWidth="1"/>
    <col min="11" max="11" width="17.28515625" style="7" bestFit="1" customWidth="1"/>
    <col min="12" max="12" width="15.5703125" style="7" bestFit="1" customWidth="1"/>
    <col min="13" max="15" width="15.7109375" style="7" customWidth="1"/>
    <col min="16" max="17" width="14.42578125" style="7" customWidth="1"/>
    <col min="18" max="18" width="16.42578125" style="7" customWidth="1"/>
    <col min="19" max="19" width="17.5703125" style="7" customWidth="1"/>
    <col min="20" max="20" width="17.28515625" style="7" customWidth="1"/>
    <col min="21" max="21" width="17.140625" style="7" customWidth="1"/>
    <col min="22" max="22" width="17.42578125" style="7" customWidth="1"/>
    <col min="23" max="23" width="16.28515625" style="7" customWidth="1"/>
    <col min="24" max="24" width="16.42578125" style="7" customWidth="1"/>
    <col min="25" max="25" width="14.85546875" style="7" customWidth="1"/>
    <col min="26" max="26" width="14.5703125" style="7" customWidth="1"/>
    <col min="27" max="27" width="16.28515625" style="7" bestFit="1" customWidth="1"/>
    <col min="28" max="28" width="14.140625" style="7" customWidth="1"/>
    <col min="29" max="29" width="16.85546875" style="7" customWidth="1"/>
    <col min="30" max="30" width="12.140625" style="7" customWidth="1"/>
    <col min="31" max="31" width="15.140625" style="7" customWidth="1"/>
    <col min="32" max="104" width="12.140625" style="7" customWidth="1"/>
    <col min="105" max="168" width="58.28515625" style="7"/>
    <col min="169" max="169" width="9" style="7" customWidth="1"/>
    <col min="170" max="170" width="60.28515625" style="7" customWidth="1"/>
    <col min="171" max="171" width="15.7109375" style="7" bestFit="1" customWidth="1"/>
    <col min="172" max="172" width="14.140625" style="7" bestFit="1" customWidth="1"/>
    <col min="173" max="173" width="14.140625" style="7" customWidth="1"/>
    <col min="174" max="174" width="14.140625" style="7" bestFit="1" customWidth="1"/>
    <col min="175" max="176" width="13.140625" style="7" bestFit="1" customWidth="1"/>
    <col min="177" max="177" width="14" style="7" customWidth="1"/>
    <col min="178" max="178" width="13.140625" style="7" customWidth="1"/>
    <col min="179" max="179" width="16.42578125" style="7" customWidth="1"/>
    <col min="180" max="180" width="18.5703125" style="7" customWidth="1"/>
    <col min="181" max="181" width="8.140625" style="7" bestFit="1" customWidth="1"/>
    <col min="182" max="424" width="58.28515625" style="7"/>
    <col min="425" max="425" width="9" style="7" customWidth="1"/>
    <col min="426" max="426" width="60.28515625" style="7" customWidth="1"/>
    <col min="427" max="427" width="15.7109375" style="7" bestFit="1" customWidth="1"/>
    <col min="428" max="428" width="14.140625" style="7" bestFit="1" customWidth="1"/>
    <col min="429" max="429" width="14.140625" style="7" customWidth="1"/>
    <col min="430" max="430" width="14.140625" style="7" bestFit="1" customWidth="1"/>
    <col min="431" max="432" width="13.140625" style="7" bestFit="1" customWidth="1"/>
    <col min="433" max="433" width="14" style="7" customWidth="1"/>
    <col min="434" max="434" width="13.140625" style="7" customWidth="1"/>
    <col min="435" max="435" width="16.42578125" style="7" customWidth="1"/>
    <col min="436" max="436" width="18.5703125" style="7" customWidth="1"/>
    <col min="437" max="437" width="8.140625" style="7" bestFit="1" customWidth="1"/>
    <col min="438" max="680" width="58.28515625" style="7"/>
    <col min="681" max="681" width="9" style="7" customWidth="1"/>
    <col min="682" max="682" width="60.28515625" style="7" customWidth="1"/>
    <col min="683" max="683" width="15.7109375" style="7" bestFit="1" customWidth="1"/>
    <col min="684" max="684" width="14.140625" style="7" bestFit="1" customWidth="1"/>
    <col min="685" max="685" width="14.140625" style="7" customWidth="1"/>
    <col min="686" max="686" width="14.140625" style="7" bestFit="1" customWidth="1"/>
    <col min="687" max="688" width="13.140625" style="7" bestFit="1" customWidth="1"/>
    <col min="689" max="689" width="14" style="7" customWidth="1"/>
    <col min="690" max="690" width="13.140625" style="7" customWidth="1"/>
    <col min="691" max="691" width="16.42578125" style="7" customWidth="1"/>
    <col min="692" max="692" width="18.5703125" style="7" customWidth="1"/>
    <col min="693" max="693" width="8.140625" style="7" bestFit="1" customWidth="1"/>
    <col min="694" max="936" width="58.28515625" style="7"/>
    <col min="937" max="937" width="9" style="7" customWidth="1"/>
    <col min="938" max="938" width="60.28515625" style="7" customWidth="1"/>
    <col min="939" max="939" width="15.7109375" style="7" bestFit="1" customWidth="1"/>
    <col min="940" max="940" width="14.140625" style="7" bestFit="1" customWidth="1"/>
    <col min="941" max="941" width="14.140625" style="7" customWidth="1"/>
    <col min="942" max="942" width="14.140625" style="7" bestFit="1" customWidth="1"/>
    <col min="943" max="944" width="13.140625" style="7" bestFit="1" customWidth="1"/>
    <col min="945" max="945" width="14" style="7" customWidth="1"/>
    <col min="946" max="946" width="13.140625" style="7" customWidth="1"/>
    <col min="947" max="947" width="16.42578125" style="7" customWidth="1"/>
    <col min="948" max="948" width="18.5703125" style="7" customWidth="1"/>
    <col min="949" max="949" width="8.140625" style="7" bestFit="1" customWidth="1"/>
    <col min="950" max="1192" width="58.28515625" style="7"/>
    <col min="1193" max="1193" width="9" style="7" customWidth="1"/>
    <col min="1194" max="1194" width="60.28515625" style="7" customWidth="1"/>
    <col min="1195" max="1195" width="15.7109375" style="7" bestFit="1" customWidth="1"/>
    <col min="1196" max="1196" width="14.140625" style="7" bestFit="1" customWidth="1"/>
    <col min="1197" max="1197" width="14.140625" style="7" customWidth="1"/>
    <col min="1198" max="1198" width="14.140625" style="7" bestFit="1" customWidth="1"/>
    <col min="1199" max="1200" width="13.140625" style="7" bestFit="1" customWidth="1"/>
    <col min="1201" max="1201" width="14" style="7" customWidth="1"/>
    <col min="1202" max="1202" width="13.140625" style="7" customWidth="1"/>
    <col min="1203" max="1203" width="16.42578125" style="7" customWidth="1"/>
    <col min="1204" max="1204" width="18.5703125" style="7" customWidth="1"/>
    <col min="1205" max="1205" width="8.140625" style="7" bestFit="1" customWidth="1"/>
    <col min="1206" max="1448" width="58.28515625" style="7"/>
    <col min="1449" max="1449" width="9" style="7" customWidth="1"/>
    <col min="1450" max="1450" width="60.28515625" style="7" customWidth="1"/>
    <col min="1451" max="1451" width="15.7109375" style="7" bestFit="1" customWidth="1"/>
    <col min="1452" max="1452" width="14.140625" style="7" bestFit="1" customWidth="1"/>
    <col min="1453" max="1453" width="14.140625" style="7" customWidth="1"/>
    <col min="1454" max="1454" width="14.140625" style="7" bestFit="1" customWidth="1"/>
    <col min="1455" max="1456" width="13.140625" style="7" bestFit="1" customWidth="1"/>
    <col min="1457" max="1457" width="14" style="7" customWidth="1"/>
    <col min="1458" max="1458" width="13.140625" style="7" customWidth="1"/>
    <col min="1459" max="1459" width="16.42578125" style="7" customWidth="1"/>
    <col min="1460" max="1460" width="18.5703125" style="7" customWidth="1"/>
    <col min="1461" max="1461" width="8.140625" style="7" bestFit="1" customWidth="1"/>
    <col min="1462" max="1704" width="58.28515625" style="7"/>
    <col min="1705" max="1705" width="9" style="7" customWidth="1"/>
    <col min="1706" max="1706" width="60.28515625" style="7" customWidth="1"/>
    <col min="1707" max="1707" width="15.7109375" style="7" bestFit="1" customWidth="1"/>
    <col min="1708" max="1708" width="14.140625" style="7" bestFit="1" customWidth="1"/>
    <col min="1709" max="1709" width="14.140625" style="7" customWidth="1"/>
    <col min="1710" max="1710" width="14.140625" style="7" bestFit="1" customWidth="1"/>
    <col min="1711" max="1712" width="13.140625" style="7" bestFit="1" customWidth="1"/>
    <col min="1713" max="1713" width="14" style="7" customWidth="1"/>
    <col min="1714" max="1714" width="13.140625" style="7" customWidth="1"/>
    <col min="1715" max="1715" width="16.42578125" style="7" customWidth="1"/>
    <col min="1716" max="1716" width="18.5703125" style="7" customWidth="1"/>
    <col min="1717" max="1717" width="8.140625" style="7" bestFit="1" customWidth="1"/>
    <col min="1718" max="1960" width="58.28515625" style="7"/>
    <col min="1961" max="1961" width="9" style="7" customWidth="1"/>
    <col min="1962" max="1962" width="60.28515625" style="7" customWidth="1"/>
    <col min="1963" max="1963" width="15.7109375" style="7" bestFit="1" customWidth="1"/>
    <col min="1964" max="1964" width="14.140625" style="7" bestFit="1" customWidth="1"/>
    <col min="1965" max="1965" width="14.140625" style="7" customWidth="1"/>
    <col min="1966" max="1966" width="14.140625" style="7" bestFit="1" customWidth="1"/>
    <col min="1967" max="1968" width="13.140625" style="7" bestFit="1" customWidth="1"/>
    <col min="1969" max="1969" width="14" style="7" customWidth="1"/>
    <col min="1970" max="1970" width="13.140625" style="7" customWidth="1"/>
    <col min="1971" max="1971" width="16.42578125" style="7" customWidth="1"/>
    <col min="1972" max="1972" width="18.5703125" style="7" customWidth="1"/>
    <col min="1973" max="1973" width="8.140625" style="7" bestFit="1" customWidth="1"/>
    <col min="1974" max="2216" width="58.28515625" style="7"/>
    <col min="2217" max="2217" width="9" style="7" customWidth="1"/>
    <col min="2218" max="2218" width="60.28515625" style="7" customWidth="1"/>
    <col min="2219" max="2219" width="15.7109375" style="7" bestFit="1" customWidth="1"/>
    <col min="2220" max="2220" width="14.140625" style="7" bestFit="1" customWidth="1"/>
    <col min="2221" max="2221" width="14.140625" style="7" customWidth="1"/>
    <col min="2222" max="2222" width="14.140625" style="7" bestFit="1" customWidth="1"/>
    <col min="2223" max="2224" width="13.140625" style="7" bestFit="1" customWidth="1"/>
    <col min="2225" max="2225" width="14" style="7" customWidth="1"/>
    <col min="2226" max="2226" width="13.140625" style="7" customWidth="1"/>
    <col min="2227" max="2227" width="16.42578125" style="7" customWidth="1"/>
    <col min="2228" max="2228" width="18.5703125" style="7" customWidth="1"/>
    <col min="2229" max="2229" width="8.140625" style="7" bestFit="1" customWidth="1"/>
    <col min="2230" max="2472" width="58.28515625" style="7"/>
    <col min="2473" max="2473" width="9" style="7" customWidth="1"/>
    <col min="2474" max="2474" width="60.28515625" style="7" customWidth="1"/>
    <col min="2475" max="2475" width="15.7109375" style="7" bestFit="1" customWidth="1"/>
    <col min="2476" max="2476" width="14.140625" style="7" bestFit="1" customWidth="1"/>
    <col min="2477" max="2477" width="14.140625" style="7" customWidth="1"/>
    <col min="2478" max="2478" width="14.140625" style="7" bestFit="1" customWidth="1"/>
    <col min="2479" max="2480" width="13.140625" style="7" bestFit="1" customWidth="1"/>
    <col min="2481" max="2481" width="14" style="7" customWidth="1"/>
    <col min="2482" max="2482" width="13.140625" style="7" customWidth="1"/>
    <col min="2483" max="2483" width="16.42578125" style="7" customWidth="1"/>
    <col min="2484" max="2484" width="18.5703125" style="7" customWidth="1"/>
    <col min="2485" max="2485" width="8.140625" style="7" bestFit="1" customWidth="1"/>
    <col min="2486" max="2728" width="58.28515625" style="7"/>
    <col min="2729" max="2729" width="9" style="7" customWidth="1"/>
    <col min="2730" max="2730" width="60.28515625" style="7" customWidth="1"/>
    <col min="2731" max="2731" width="15.7109375" style="7" bestFit="1" customWidth="1"/>
    <col min="2732" max="2732" width="14.140625" style="7" bestFit="1" customWidth="1"/>
    <col min="2733" max="2733" width="14.140625" style="7" customWidth="1"/>
    <col min="2734" max="2734" width="14.140625" style="7" bestFit="1" customWidth="1"/>
    <col min="2735" max="2736" width="13.140625" style="7" bestFit="1" customWidth="1"/>
    <col min="2737" max="2737" width="14" style="7" customWidth="1"/>
    <col min="2738" max="2738" width="13.140625" style="7" customWidth="1"/>
    <col min="2739" max="2739" width="16.42578125" style="7" customWidth="1"/>
    <col min="2740" max="2740" width="18.5703125" style="7" customWidth="1"/>
    <col min="2741" max="2741" width="8.140625" style="7" bestFit="1" customWidth="1"/>
    <col min="2742" max="2984" width="58.28515625" style="7"/>
    <col min="2985" max="2985" width="9" style="7" customWidth="1"/>
    <col min="2986" max="2986" width="60.28515625" style="7" customWidth="1"/>
    <col min="2987" max="2987" width="15.7109375" style="7" bestFit="1" customWidth="1"/>
    <col min="2988" max="2988" width="14.140625" style="7" bestFit="1" customWidth="1"/>
    <col min="2989" max="2989" width="14.140625" style="7" customWidth="1"/>
    <col min="2990" max="2990" width="14.140625" style="7" bestFit="1" customWidth="1"/>
    <col min="2991" max="2992" width="13.140625" style="7" bestFit="1" customWidth="1"/>
    <col min="2993" max="2993" width="14" style="7" customWidth="1"/>
    <col min="2994" max="2994" width="13.140625" style="7" customWidth="1"/>
    <col min="2995" max="2995" width="16.42578125" style="7" customWidth="1"/>
    <col min="2996" max="2996" width="18.5703125" style="7" customWidth="1"/>
    <col min="2997" max="2997" width="8.140625" style="7" bestFit="1" customWidth="1"/>
    <col min="2998" max="3240" width="58.28515625" style="7"/>
    <col min="3241" max="3241" width="9" style="7" customWidth="1"/>
    <col min="3242" max="3242" width="60.28515625" style="7" customWidth="1"/>
    <col min="3243" max="3243" width="15.7109375" style="7" bestFit="1" customWidth="1"/>
    <col min="3244" max="3244" width="14.140625" style="7" bestFit="1" customWidth="1"/>
    <col min="3245" max="3245" width="14.140625" style="7" customWidth="1"/>
    <col min="3246" max="3246" width="14.140625" style="7" bestFit="1" customWidth="1"/>
    <col min="3247" max="3248" width="13.140625" style="7" bestFit="1" customWidth="1"/>
    <col min="3249" max="3249" width="14" style="7" customWidth="1"/>
    <col min="3250" max="3250" width="13.140625" style="7" customWidth="1"/>
    <col min="3251" max="3251" width="16.42578125" style="7" customWidth="1"/>
    <col min="3252" max="3252" width="18.5703125" style="7" customWidth="1"/>
    <col min="3253" max="3253" width="8.140625" style="7" bestFit="1" customWidth="1"/>
    <col min="3254" max="3496" width="58.28515625" style="7"/>
    <col min="3497" max="3497" width="9" style="7" customWidth="1"/>
    <col min="3498" max="3498" width="60.28515625" style="7" customWidth="1"/>
    <col min="3499" max="3499" width="15.7109375" style="7" bestFit="1" customWidth="1"/>
    <col min="3500" max="3500" width="14.140625" style="7" bestFit="1" customWidth="1"/>
    <col min="3501" max="3501" width="14.140625" style="7" customWidth="1"/>
    <col min="3502" max="3502" width="14.140625" style="7" bestFit="1" customWidth="1"/>
    <col min="3503" max="3504" width="13.140625" style="7" bestFit="1" customWidth="1"/>
    <col min="3505" max="3505" width="14" style="7" customWidth="1"/>
    <col min="3506" max="3506" width="13.140625" style="7" customWidth="1"/>
    <col min="3507" max="3507" width="16.42578125" style="7" customWidth="1"/>
    <col min="3508" max="3508" width="18.5703125" style="7" customWidth="1"/>
    <col min="3509" max="3509" width="8.140625" style="7" bestFit="1" customWidth="1"/>
    <col min="3510" max="3752" width="58.28515625" style="7"/>
    <col min="3753" max="3753" width="9" style="7" customWidth="1"/>
    <col min="3754" max="3754" width="60.28515625" style="7" customWidth="1"/>
    <col min="3755" max="3755" width="15.7109375" style="7" bestFit="1" customWidth="1"/>
    <col min="3756" max="3756" width="14.140625" style="7" bestFit="1" customWidth="1"/>
    <col min="3757" max="3757" width="14.140625" style="7" customWidth="1"/>
    <col min="3758" max="3758" width="14.140625" style="7" bestFit="1" customWidth="1"/>
    <col min="3759" max="3760" width="13.140625" style="7" bestFit="1" customWidth="1"/>
    <col min="3761" max="3761" width="14" style="7" customWidth="1"/>
    <col min="3762" max="3762" width="13.140625" style="7" customWidth="1"/>
    <col min="3763" max="3763" width="16.42578125" style="7" customWidth="1"/>
    <col min="3764" max="3764" width="18.5703125" style="7" customWidth="1"/>
    <col min="3765" max="3765" width="8.140625" style="7" bestFit="1" customWidth="1"/>
    <col min="3766" max="4008" width="58.28515625" style="7"/>
    <col min="4009" max="4009" width="9" style="7" customWidth="1"/>
    <col min="4010" max="4010" width="60.28515625" style="7" customWidth="1"/>
    <col min="4011" max="4011" width="15.7109375" style="7" bestFit="1" customWidth="1"/>
    <col min="4012" max="4012" width="14.140625" style="7" bestFit="1" customWidth="1"/>
    <col min="4013" max="4013" width="14.140625" style="7" customWidth="1"/>
    <col min="4014" max="4014" width="14.140625" style="7" bestFit="1" customWidth="1"/>
    <col min="4015" max="4016" width="13.140625" style="7" bestFit="1" customWidth="1"/>
    <col min="4017" max="4017" width="14" style="7" customWidth="1"/>
    <col min="4018" max="4018" width="13.140625" style="7" customWidth="1"/>
    <col min="4019" max="4019" width="16.42578125" style="7" customWidth="1"/>
    <col min="4020" max="4020" width="18.5703125" style="7" customWidth="1"/>
    <col min="4021" max="4021" width="8.140625" style="7" bestFit="1" customWidth="1"/>
    <col min="4022" max="4264" width="58.28515625" style="7"/>
    <col min="4265" max="4265" width="9" style="7" customWidth="1"/>
    <col min="4266" max="4266" width="60.28515625" style="7" customWidth="1"/>
    <col min="4267" max="4267" width="15.7109375" style="7" bestFit="1" customWidth="1"/>
    <col min="4268" max="4268" width="14.140625" style="7" bestFit="1" customWidth="1"/>
    <col min="4269" max="4269" width="14.140625" style="7" customWidth="1"/>
    <col min="4270" max="4270" width="14.140625" style="7" bestFit="1" customWidth="1"/>
    <col min="4271" max="4272" width="13.140625" style="7" bestFit="1" customWidth="1"/>
    <col min="4273" max="4273" width="14" style="7" customWidth="1"/>
    <col min="4274" max="4274" width="13.140625" style="7" customWidth="1"/>
    <col min="4275" max="4275" width="16.42578125" style="7" customWidth="1"/>
    <col min="4276" max="4276" width="18.5703125" style="7" customWidth="1"/>
    <col min="4277" max="4277" width="8.140625" style="7" bestFit="1" customWidth="1"/>
    <col min="4278" max="4520" width="58.28515625" style="7"/>
    <col min="4521" max="4521" width="9" style="7" customWidth="1"/>
    <col min="4522" max="4522" width="60.28515625" style="7" customWidth="1"/>
    <col min="4523" max="4523" width="15.7109375" style="7" bestFit="1" customWidth="1"/>
    <col min="4524" max="4524" width="14.140625" style="7" bestFit="1" customWidth="1"/>
    <col min="4525" max="4525" width="14.140625" style="7" customWidth="1"/>
    <col min="4526" max="4526" width="14.140625" style="7" bestFit="1" customWidth="1"/>
    <col min="4527" max="4528" width="13.140625" style="7" bestFit="1" customWidth="1"/>
    <col min="4529" max="4529" width="14" style="7" customWidth="1"/>
    <col min="4530" max="4530" width="13.140625" style="7" customWidth="1"/>
    <col min="4531" max="4531" width="16.42578125" style="7" customWidth="1"/>
    <col min="4532" max="4532" width="18.5703125" style="7" customWidth="1"/>
    <col min="4533" max="4533" width="8.140625" style="7" bestFit="1" customWidth="1"/>
    <col min="4534" max="4776" width="58.28515625" style="7"/>
    <col min="4777" max="4777" width="9" style="7" customWidth="1"/>
    <col min="4778" max="4778" width="60.28515625" style="7" customWidth="1"/>
    <col min="4779" max="4779" width="15.7109375" style="7" bestFit="1" customWidth="1"/>
    <col min="4780" max="4780" width="14.140625" style="7" bestFit="1" customWidth="1"/>
    <col min="4781" max="4781" width="14.140625" style="7" customWidth="1"/>
    <col min="4782" max="4782" width="14.140625" style="7" bestFit="1" customWidth="1"/>
    <col min="4783" max="4784" width="13.140625" style="7" bestFit="1" customWidth="1"/>
    <col min="4785" max="4785" width="14" style="7" customWidth="1"/>
    <col min="4786" max="4786" width="13.140625" style="7" customWidth="1"/>
    <col min="4787" max="4787" width="16.42578125" style="7" customWidth="1"/>
    <col min="4788" max="4788" width="18.5703125" style="7" customWidth="1"/>
    <col min="4789" max="4789" width="8.140625" style="7" bestFit="1" customWidth="1"/>
    <col min="4790" max="5032" width="58.28515625" style="7"/>
    <col min="5033" max="5033" width="9" style="7" customWidth="1"/>
    <col min="5034" max="5034" width="60.28515625" style="7" customWidth="1"/>
    <col min="5035" max="5035" width="15.7109375" style="7" bestFit="1" customWidth="1"/>
    <col min="5036" max="5036" width="14.140625" style="7" bestFit="1" customWidth="1"/>
    <col min="5037" max="5037" width="14.140625" style="7" customWidth="1"/>
    <col min="5038" max="5038" width="14.140625" style="7" bestFit="1" customWidth="1"/>
    <col min="5039" max="5040" width="13.140625" style="7" bestFit="1" customWidth="1"/>
    <col min="5041" max="5041" width="14" style="7" customWidth="1"/>
    <col min="5042" max="5042" width="13.140625" style="7" customWidth="1"/>
    <col min="5043" max="5043" width="16.42578125" style="7" customWidth="1"/>
    <col min="5044" max="5044" width="18.5703125" style="7" customWidth="1"/>
    <col min="5045" max="5045" width="8.140625" style="7" bestFit="1" customWidth="1"/>
    <col min="5046" max="5288" width="58.28515625" style="7"/>
    <col min="5289" max="5289" width="9" style="7" customWidth="1"/>
    <col min="5290" max="5290" width="60.28515625" style="7" customWidth="1"/>
    <col min="5291" max="5291" width="15.7109375" style="7" bestFit="1" customWidth="1"/>
    <col min="5292" max="5292" width="14.140625" style="7" bestFit="1" customWidth="1"/>
    <col min="5293" max="5293" width="14.140625" style="7" customWidth="1"/>
    <col min="5294" max="5294" width="14.140625" style="7" bestFit="1" customWidth="1"/>
    <col min="5295" max="5296" width="13.140625" style="7" bestFit="1" customWidth="1"/>
    <col min="5297" max="5297" width="14" style="7" customWidth="1"/>
    <col min="5298" max="5298" width="13.140625" style="7" customWidth="1"/>
    <col min="5299" max="5299" width="16.42578125" style="7" customWidth="1"/>
    <col min="5300" max="5300" width="18.5703125" style="7" customWidth="1"/>
    <col min="5301" max="5301" width="8.140625" style="7" bestFit="1" customWidth="1"/>
    <col min="5302" max="5544" width="58.28515625" style="7"/>
    <col min="5545" max="5545" width="9" style="7" customWidth="1"/>
    <col min="5546" max="5546" width="60.28515625" style="7" customWidth="1"/>
    <col min="5547" max="5547" width="15.7109375" style="7" bestFit="1" customWidth="1"/>
    <col min="5548" max="5548" width="14.140625" style="7" bestFit="1" customWidth="1"/>
    <col min="5549" max="5549" width="14.140625" style="7" customWidth="1"/>
    <col min="5550" max="5550" width="14.140625" style="7" bestFit="1" customWidth="1"/>
    <col min="5551" max="5552" width="13.140625" style="7" bestFit="1" customWidth="1"/>
    <col min="5553" max="5553" width="14" style="7" customWidth="1"/>
    <col min="5554" max="5554" width="13.140625" style="7" customWidth="1"/>
    <col min="5555" max="5555" width="16.42578125" style="7" customWidth="1"/>
    <col min="5556" max="5556" width="18.5703125" style="7" customWidth="1"/>
    <col min="5557" max="5557" width="8.140625" style="7" bestFit="1" customWidth="1"/>
    <col min="5558" max="5800" width="58.28515625" style="7"/>
    <col min="5801" max="5801" width="9" style="7" customWidth="1"/>
    <col min="5802" max="5802" width="60.28515625" style="7" customWidth="1"/>
    <col min="5803" max="5803" width="15.7109375" style="7" bestFit="1" customWidth="1"/>
    <col min="5804" max="5804" width="14.140625" style="7" bestFit="1" customWidth="1"/>
    <col min="5805" max="5805" width="14.140625" style="7" customWidth="1"/>
    <col min="5806" max="5806" width="14.140625" style="7" bestFit="1" customWidth="1"/>
    <col min="5807" max="5808" width="13.140625" style="7" bestFit="1" customWidth="1"/>
    <col min="5809" max="5809" width="14" style="7" customWidth="1"/>
    <col min="5810" max="5810" width="13.140625" style="7" customWidth="1"/>
    <col min="5811" max="5811" width="16.42578125" style="7" customWidth="1"/>
    <col min="5812" max="5812" width="18.5703125" style="7" customWidth="1"/>
    <col min="5813" max="5813" width="8.140625" style="7" bestFit="1" customWidth="1"/>
    <col min="5814" max="6056" width="58.28515625" style="7"/>
    <col min="6057" max="6057" width="9" style="7" customWidth="1"/>
    <col min="6058" max="6058" width="60.28515625" style="7" customWidth="1"/>
    <col min="6059" max="6059" width="15.7109375" style="7" bestFit="1" customWidth="1"/>
    <col min="6060" max="6060" width="14.140625" style="7" bestFit="1" customWidth="1"/>
    <col min="6061" max="6061" width="14.140625" style="7" customWidth="1"/>
    <col min="6062" max="6062" width="14.140625" style="7" bestFit="1" customWidth="1"/>
    <col min="6063" max="6064" width="13.140625" style="7" bestFit="1" customWidth="1"/>
    <col min="6065" max="6065" width="14" style="7" customWidth="1"/>
    <col min="6066" max="6066" width="13.140625" style="7" customWidth="1"/>
    <col min="6067" max="6067" width="16.42578125" style="7" customWidth="1"/>
    <col min="6068" max="6068" width="18.5703125" style="7" customWidth="1"/>
    <col min="6069" max="6069" width="8.140625" style="7" bestFit="1" customWidth="1"/>
    <col min="6070" max="6312" width="58.28515625" style="7"/>
    <col min="6313" max="6313" width="9" style="7" customWidth="1"/>
    <col min="6314" max="6314" width="60.28515625" style="7" customWidth="1"/>
    <col min="6315" max="6315" width="15.7109375" style="7" bestFit="1" customWidth="1"/>
    <col min="6316" max="6316" width="14.140625" style="7" bestFit="1" customWidth="1"/>
    <col min="6317" max="6317" width="14.140625" style="7" customWidth="1"/>
    <col min="6318" max="6318" width="14.140625" style="7" bestFit="1" customWidth="1"/>
    <col min="6319" max="6320" width="13.140625" style="7" bestFit="1" customWidth="1"/>
    <col min="6321" max="6321" width="14" style="7" customWidth="1"/>
    <col min="6322" max="6322" width="13.140625" style="7" customWidth="1"/>
    <col min="6323" max="6323" width="16.42578125" style="7" customWidth="1"/>
    <col min="6324" max="6324" width="18.5703125" style="7" customWidth="1"/>
    <col min="6325" max="6325" width="8.140625" style="7" bestFit="1" customWidth="1"/>
    <col min="6326" max="6568" width="58.28515625" style="7"/>
    <col min="6569" max="6569" width="9" style="7" customWidth="1"/>
    <col min="6570" max="6570" width="60.28515625" style="7" customWidth="1"/>
    <col min="6571" max="6571" width="15.7109375" style="7" bestFit="1" customWidth="1"/>
    <col min="6572" max="6572" width="14.140625" style="7" bestFit="1" customWidth="1"/>
    <col min="6573" max="6573" width="14.140625" style="7" customWidth="1"/>
    <col min="6574" max="6574" width="14.140625" style="7" bestFit="1" customWidth="1"/>
    <col min="6575" max="6576" width="13.140625" style="7" bestFit="1" customWidth="1"/>
    <col min="6577" max="6577" width="14" style="7" customWidth="1"/>
    <col min="6578" max="6578" width="13.140625" style="7" customWidth="1"/>
    <col min="6579" max="6579" width="16.42578125" style="7" customWidth="1"/>
    <col min="6580" max="6580" width="18.5703125" style="7" customWidth="1"/>
    <col min="6581" max="6581" width="8.140625" style="7" bestFit="1" customWidth="1"/>
    <col min="6582" max="6824" width="58.28515625" style="7"/>
    <col min="6825" max="6825" width="9" style="7" customWidth="1"/>
    <col min="6826" max="6826" width="60.28515625" style="7" customWidth="1"/>
    <col min="6827" max="6827" width="15.7109375" style="7" bestFit="1" customWidth="1"/>
    <col min="6828" max="6828" width="14.140625" style="7" bestFit="1" customWidth="1"/>
    <col min="6829" max="6829" width="14.140625" style="7" customWidth="1"/>
    <col min="6830" max="6830" width="14.140625" style="7" bestFit="1" customWidth="1"/>
    <col min="6831" max="6832" width="13.140625" style="7" bestFit="1" customWidth="1"/>
    <col min="6833" max="6833" width="14" style="7" customWidth="1"/>
    <col min="6834" max="6834" width="13.140625" style="7" customWidth="1"/>
    <col min="6835" max="6835" width="16.42578125" style="7" customWidth="1"/>
    <col min="6836" max="6836" width="18.5703125" style="7" customWidth="1"/>
    <col min="6837" max="6837" width="8.140625" style="7" bestFit="1" customWidth="1"/>
    <col min="6838" max="7080" width="58.28515625" style="7"/>
    <col min="7081" max="7081" width="9" style="7" customWidth="1"/>
    <col min="7082" max="7082" width="60.28515625" style="7" customWidth="1"/>
    <col min="7083" max="7083" width="15.7109375" style="7" bestFit="1" customWidth="1"/>
    <col min="7084" max="7084" width="14.140625" style="7" bestFit="1" customWidth="1"/>
    <col min="7085" max="7085" width="14.140625" style="7" customWidth="1"/>
    <col min="7086" max="7086" width="14.140625" style="7" bestFit="1" customWidth="1"/>
    <col min="7087" max="7088" width="13.140625" style="7" bestFit="1" customWidth="1"/>
    <col min="7089" max="7089" width="14" style="7" customWidth="1"/>
    <col min="7090" max="7090" width="13.140625" style="7" customWidth="1"/>
    <col min="7091" max="7091" width="16.42578125" style="7" customWidth="1"/>
    <col min="7092" max="7092" width="18.5703125" style="7" customWidth="1"/>
    <col min="7093" max="7093" width="8.140625" style="7" bestFit="1" customWidth="1"/>
    <col min="7094" max="7336" width="58.28515625" style="7"/>
    <col min="7337" max="7337" width="9" style="7" customWidth="1"/>
    <col min="7338" max="7338" width="60.28515625" style="7" customWidth="1"/>
    <col min="7339" max="7339" width="15.7109375" style="7" bestFit="1" customWidth="1"/>
    <col min="7340" max="7340" width="14.140625" style="7" bestFit="1" customWidth="1"/>
    <col min="7341" max="7341" width="14.140625" style="7" customWidth="1"/>
    <col min="7342" max="7342" width="14.140625" style="7" bestFit="1" customWidth="1"/>
    <col min="7343" max="7344" width="13.140625" style="7" bestFit="1" customWidth="1"/>
    <col min="7345" max="7345" width="14" style="7" customWidth="1"/>
    <col min="7346" max="7346" width="13.140625" style="7" customWidth="1"/>
    <col min="7347" max="7347" width="16.42578125" style="7" customWidth="1"/>
    <col min="7348" max="7348" width="18.5703125" style="7" customWidth="1"/>
    <col min="7349" max="7349" width="8.140625" style="7" bestFit="1" customWidth="1"/>
    <col min="7350" max="7592" width="58.28515625" style="7"/>
    <col min="7593" max="7593" width="9" style="7" customWidth="1"/>
    <col min="7594" max="7594" width="60.28515625" style="7" customWidth="1"/>
    <col min="7595" max="7595" width="15.7109375" style="7" bestFit="1" customWidth="1"/>
    <col min="7596" max="7596" width="14.140625" style="7" bestFit="1" customWidth="1"/>
    <col min="7597" max="7597" width="14.140625" style="7" customWidth="1"/>
    <col min="7598" max="7598" width="14.140625" style="7" bestFit="1" customWidth="1"/>
    <col min="7599" max="7600" width="13.140625" style="7" bestFit="1" customWidth="1"/>
    <col min="7601" max="7601" width="14" style="7" customWidth="1"/>
    <col min="7602" max="7602" width="13.140625" style="7" customWidth="1"/>
    <col min="7603" max="7603" width="16.42578125" style="7" customWidth="1"/>
    <col min="7604" max="7604" width="18.5703125" style="7" customWidth="1"/>
    <col min="7605" max="7605" width="8.140625" style="7" bestFit="1" customWidth="1"/>
    <col min="7606" max="7848" width="58.28515625" style="7"/>
    <col min="7849" max="7849" width="9" style="7" customWidth="1"/>
    <col min="7850" max="7850" width="60.28515625" style="7" customWidth="1"/>
    <col min="7851" max="7851" width="15.7109375" style="7" bestFit="1" customWidth="1"/>
    <col min="7852" max="7852" width="14.140625" style="7" bestFit="1" customWidth="1"/>
    <col min="7853" max="7853" width="14.140625" style="7" customWidth="1"/>
    <col min="7854" max="7854" width="14.140625" style="7" bestFit="1" customWidth="1"/>
    <col min="7855" max="7856" width="13.140625" style="7" bestFit="1" customWidth="1"/>
    <col min="7857" max="7857" width="14" style="7" customWidth="1"/>
    <col min="7858" max="7858" width="13.140625" style="7" customWidth="1"/>
    <col min="7859" max="7859" width="16.42578125" style="7" customWidth="1"/>
    <col min="7860" max="7860" width="18.5703125" style="7" customWidth="1"/>
    <col min="7861" max="7861" width="8.140625" style="7" bestFit="1" customWidth="1"/>
    <col min="7862" max="8104" width="58.28515625" style="7"/>
    <col min="8105" max="8105" width="9" style="7" customWidth="1"/>
    <col min="8106" max="8106" width="60.28515625" style="7" customWidth="1"/>
    <col min="8107" max="8107" width="15.7109375" style="7" bestFit="1" customWidth="1"/>
    <col min="8108" max="8108" width="14.140625" style="7" bestFit="1" customWidth="1"/>
    <col min="8109" max="8109" width="14.140625" style="7" customWidth="1"/>
    <col min="8110" max="8110" width="14.140625" style="7" bestFit="1" customWidth="1"/>
    <col min="8111" max="8112" width="13.140625" style="7" bestFit="1" customWidth="1"/>
    <col min="8113" max="8113" width="14" style="7" customWidth="1"/>
    <col min="8114" max="8114" width="13.140625" style="7" customWidth="1"/>
    <col min="8115" max="8115" width="16.42578125" style="7" customWidth="1"/>
    <col min="8116" max="8116" width="18.5703125" style="7" customWidth="1"/>
    <col min="8117" max="8117" width="8.140625" style="7" bestFit="1" customWidth="1"/>
    <col min="8118" max="8360" width="58.28515625" style="7"/>
    <col min="8361" max="8361" width="9" style="7" customWidth="1"/>
    <col min="8362" max="8362" width="60.28515625" style="7" customWidth="1"/>
    <col min="8363" max="8363" width="15.7109375" style="7" bestFit="1" customWidth="1"/>
    <col min="8364" max="8364" width="14.140625" style="7" bestFit="1" customWidth="1"/>
    <col min="8365" max="8365" width="14.140625" style="7" customWidth="1"/>
    <col min="8366" max="8366" width="14.140625" style="7" bestFit="1" customWidth="1"/>
    <col min="8367" max="8368" width="13.140625" style="7" bestFit="1" customWidth="1"/>
    <col min="8369" max="8369" width="14" style="7" customWidth="1"/>
    <col min="8370" max="8370" width="13.140625" style="7" customWidth="1"/>
    <col min="8371" max="8371" width="16.42578125" style="7" customWidth="1"/>
    <col min="8372" max="8372" width="18.5703125" style="7" customWidth="1"/>
    <col min="8373" max="8373" width="8.140625" style="7" bestFit="1" customWidth="1"/>
    <col min="8374" max="8616" width="58.28515625" style="7"/>
    <col min="8617" max="8617" width="9" style="7" customWidth="1"/>
    <col min="8618" max="8618" width="60.28515625" style="7" customWidth="1"/>
    <col min="8619" max="8619" width="15.7109375" style="7" bestFit="1" customWidth="1"/>
    <col min="8620" max="8620" width="14.140625" style="7" bestFit="1" customWidth="1"/>
    <col min="8621" max="8621" width="14.140625" style="7" customWidth="1"/>
    <col min="8622" max="8622" width="14.140625" style="7" bestFit="1" customWidth="1"/>
    <col min="8623" max="8624" width="13.140625" style="7" bestFit="1" customWidth="1"/>
    <col min="8625" max="8625" width="14" style="7" customWidth="1"/>
    <col min="8626" max="8626" width="13.140625" style="7" customWidth="1"/>
    <col min="8627" max="8627" width="16.42578125" style="7" customWidth="1"/>
    <col min="8628" max="8628" width="18.5703125" style="7" customWidth="1"/>
    <col min="8629" max="8629" width="8.140625" style="7" bestFit="1" customWidth="1"/>
    <col min="8630" max="8872" width="58.28515625" style="7"/>
    <col min="8873" max="8873" width="9" style="7" customWidth="1"/>
    <col min="8874" max="8874" width="60.28515625" style="7" customWidth="1"/>
    <col min="8875" max="8875" width="15.7109375" style="7" bestFit="1" customWidth="1"/>
    <col min="8876" max="8876" width="14.140625" style="7" bestFit="1" customWidth="1"/>
    <col min="8877" max="8877" width="14.140625" style="7" customWidth="1"/>
    <col min="8878" max="8878" width="14.140625" style="7" bestFit="1" customWidth="1"/>
    <col min="8879" max="8880" width="13.140625" style="7" bestFit="1" customWidth="1"/>
    <col min="8881" max="8881" width="14" style="7" customWidth="1"/>
    <col min="8882" max="8882" width="13.140625" style="7" customWidth="1"/>
    <col min="8883" max="8883" width="16.42578125" style="7" customWidth="1"/>
    <col min="8884" max="8884" width="18.5703125" style="7" customWidth="1"/>
    <col min="8885" max="8885" width="8.140625" style="7" bestFit="1" customWidth="1"/>
    <col min="8886" max="9128" width="58.28515625" style="7"/>
    <col min="9129" max="9129" width="9" style="7" customWidth="1"/>
    <col min="9130" max="9130" width="60.28515625" style="7" customWidth="1"/>
    <col min="9131" max="9131" width="15.7109375" style="7" bestFit="1" customWidth="1"/>
    <col min="9132" max="9132" width="14.140625" style="7" bestFit="1" customWidth="1"/>
    <col min="9133" max="9133" width="14.140625" style="7" customWidth="1"/>
    <col min="9134" max="9134" width="14.140625" style="7" bestFit="1" customWidth="1"/>
    <col min="9135" max="9136" width="13.140625" style="7" bestFit="1" customWidth="1"/>
    <col min="9137" max="9137" width="14" style="7" customWidth="1"/>
    <col min="9138" max="9138" width="13.140625" style="7" customWidth="1"/>
    <col min="9139" max="9139" width="16.42578125" style="7" customWidth="1"/>
    <col min="9140" max="9140" width="18.5703125" style="7" customWidth="1"/>
    <col min="9141" max="9141" width="8.140625" style="7" bestFit="1" customWidth="1"/>
    <col min="9142" max="9384" width="58.28515625" style="7"/>
    <col min="9385" max="9385" width="9" style="7" customWidth="1"/>
    <col min="9386" max="9386" width="60.28515625" style="7" customWidth="1"/>
    <col min="9387" max="9387" width="15.7109375" style="7" bestFit="1" customWidth="1"/>
    <col min="9388" max="9388" width="14.140625" style="7" bestFit="1" customWidth="1"/>
    <col min="9389" max="9389" width="14.140625" style="7" customWidth="1"/>
    <col min="9390" max="9390" width="14.140625" style="7" bestFit="1" customWidth="1"/>
    <col min="9391" max="9392" width="13.140625" style="7" bestFit="1" customWidth="1"/>
    <col min="9393" max="9393" width="14" style="7" customWidth="1"/>
    <col min="9394" max="9394" width="13.140625" style="7" customWidth="1"/>
    <col min="9395" max="9395" width="16.42578125" style="7" customWidth="1"/>
    <col min="9396" max="9396" width="18.5703125" style="7" customWidth="1"/>
    <col min="9397" max="9397" width="8.140625" style="7" bestFit="1" customWidth="1"/>
    <col min="9398" max="9640" width="58.28515625" style="7"/>
    <col min="9641" max="9641" width="9" style="7" customWidth="1"/>
    <col min="9642" max="9642" width="60.28515625" style="7" customWidth="1"/>
    <col min="9643" max="9643" width="15.7109375" style="7" bestFit="1" customWidth="1"/>
    <col min="9644" max="9644" width="14.140625" style="7" bestFit="1" customWidth="1"/>
    <col min="9645" max="9645" width="14.140625" style="7" customWidth="1"/>
    <col min="9646" max="9646" width="14.140625" style="7" bestFit="1" customWidth="1"/>
    <col min="9647" max="9648" width="13.140625" style="7" bestFit="1" customWidth="1"/>
    <col min="9649" max="9649" width="14" style="7" customWidth="1"/>
    <col min="9650" max="9650" width="13.140625" style="7" customWidth="1"/>
    <col min="9651" max="9651" width="16.42578125" style="7" customWidth="1"/>
    <col min="9652" max="9652" width="18.5703125" style="7" customWidth="1"/>
    <col min="9653" max="9653" width="8.140625" style="7" bestFit="1" customWidth="1"/>
    <col min="9654" max="9896" width="58.28515625" style="7"/>
    <col min="9897" max="9897" width="9" style="7" customWidth="1"/>
    <col min="9898" max="9898" width="60.28515625" style="7" customWidth="1"/>
    <col min="9899" max="9899" width="15.7109375" style="7" bestFit="1" customWidth="1"/>
    <col min="9900" max="9900" width="14.140625" style="7" bestFit="1" customWidth="1"/>
    <col min="9901" max="9901" width="14.140625" style="7" customWidth="1"/>
    <col min="9902" max="9902" width="14.140625" style="7" bestFit="1" customWidth="1"/>
    <col min="9903" max="9904" width="13.140625" style="7" bestFit="1" customWidth="1"/>
    <col min="9905" max="9905" width="14" style="7" customWidth="1"/>
    <col min="9906" max="9906" width="13.140625" style="7" customWidth="1"/>
    <col min="9907" max="9907" width="16.42578125" style="7" customWidth="1"/>
    <col min="9908" max="9908" width="18.5703125" style="7" customWidth="1"/>
    <col min="9909" max="9909" width="8.140625" style="7" bestFit="1" customWidth="1"/>
    <col min="9910" max="10152" width="58.28515625" style="7"/>
    <col min="10153" max="10153" width="9" style="7" customWidth="1"/>
    <col min="10154" max="10154" width="60.28515625" style="7" customWidth="1"/>
    <col min="10155" max="10155" width="15.7109375" style="7" bestFit="1" customWidth="1"/>
    <col min="10156" max="10156" width="14.140625" style="7" bestFit="1" customWidth="1"/>
    <col min="10157" max="10157" width="14.140625" style="7" customWidth="1"/>
    <col min="10158" max="10158" width="14.140625" style="7" bestFit="1" customWidth="1"/>
    <col min="10159" max="10160" width="13.140625" style="7" bestFit="1" customWidth="1"/>
    <col min="10161" max="10161" width="14" style="7" customWidth="1"/>
    <col min="10162" max="10162" width="13.140625" style="7" customWidth="1"/>
    <col min="10163" max="10163" width="16.42578125" style="7" customWidth="1"/>
    <col min="10164" max="10164" width="18.5703125" style="7" customWidth="1"/>
    <col min="10165" max="10165" width="8.140625" style="7" bestFit="1" customWidth="1"/>
    <col min="10166" max="10408" width="58.28515625" style="7"/>
    <col min="10409" max="10409" width="9" style="7" customWidth="1"/>
    <col min="10410" max="10410" width="60.28515625" style="7" customWidth="1"/>
    <col min="10411" max="10411" width="15.7109375" style="7" bestFit="1" customWidth="1"/>
    <col min="10412" max="10412" width="14.140625" style="7" bestFit="1" customWidth="1"/>
    <col min="10413" max="10413" width="14.140625" style="7" customWidth="1"/>
    <col min="10414" max="10414" width="14.140625" style="7" bestFit="1" customWidth="1"/>
    <col min="10415" max="10416" width="13.140625" style="7" bestFit="1" customWidth="1"/>
    <col min="10417" max="10417" width="14" style="7" customWidth="1"/>
    <col min="10418" max="10418" width="13.140625" style="7" customWidth="1"/>
    <col min="10419" max="10419" width="16.42578125" style="7" customWidth="1"/>
    <col min="10420" max="10420" width="18.5703125" style="7" customWidth="1"/>
    <col min="10421" max="10421" width="8.140625" style="7" bestFit="1" customWidth="1"/>
    <col min="10422" max="10664" width="58.28515625" style="7"/>
    <col min="10665" max="10665" width="9" style="7" customWidth="1"/>
    <col min="10666" max="10666" width="60.28515625" style="7" customWidth="1"/>
    <col min="10667" max="10667" width="15.7109375" style="7" bestFit="1" customWidth="1"/>
    <col min="10668" max="10668" width="14.140625" style="7" bestFit="1" customWidth="1"/>
    <col min="10669" max="10669" width="14.140625" style="7" customWidth="1"/>
    <col min="10670" max="10670" width="14.140625" style="7" bestFit="1" customWidth="1"/>
    <col min="10671" max="10672" width="13.140625" style="7" bestFit="1" customWidth="1"/>
    <col min="10673" max="10673" width="14" style="7" customWidth="1"/>
    <col min="10674" max="10674" width="13.140625" style="7" customWidth="1"/>
    <col min="10675" max="10675" width="16.42578125" style="7" customWidth="1"/>
    <col min="10676" max="10676" width="18.5703125" style="7" customWidth="1"/>
    <col min="10677" max="10677" width="8.140625" style="7" bestFit="1" customWidth="1"/>
    <col min="10678" max="10920" width="58.28515625" style="7"/>
    <col min="10921" max="10921" width="9" style="7" customWidth="1"/>
    <col min="10922" max="10922" width="60.28515625" style="7" customWidth="1"/>
    <col min="10923" max="10923" width="15.7109375" style="7" bestFit="1" customWidth="1"/>
    <col min="10924" max="10924" width="14.140625" style="7" bestFit="1" customWidth="1"/>
    <col min="10925" max="10925" width="14.140625" style="7" customWidth="1"/>
    <col min="10926" max="10926" width="14.140625" style="7" bestFit="1" customWidth="1"/>
    <col min="10927" max="10928" width="13.140625" style="7" bestFit="1" customWidth="1"/>
    <col min="10929" max="10929" width="14" style="7" customWidth="1"/>
    <col min="10930" max="10930" width="13.140625" style="7" customWidth="1"/>
    <col min="10931" max="10931" width="16.42578125" style="7" customWidth="1"/>
    <col min="10932" max="10932" width="18.5703125" style="7" customWidth="1"/>
    <col min="10933" max="10933" width="8.140625" style="7" bestFit="1" customWidth="1"/>
    <col min="10934" max="11176" width="58.28515625" style="7"/>
    <col min="11177" max="11177" width="9" style="7" customWidth="1"/>
    <col min="11178" max="11178" width="60.28515625" style="7" customWidth="1"/>
    <col min="11179" max="11179" width="15.7109375" style="7" bestFit="1" customWidth="1"/>
    <col min="11180" max="11180" width="14.140625" style="7" bestFit="1" customWidth="1"/>
    <col min="11181" max="11181" width="14.140625" style="7" customWidth="1"/>
    <col min="11182" max="11182" width="14.140625" style="7" bestFit="1" customWidth="1"/>
    <col min="11183" max="11184" width="13.140625" style="7" bestFit="1" customWidth="1"/>
    <col min="11185" max="11185" width="14" style="7" customWidth="1"/>
    <col min="11186" max="11186" width="13.140625" style="7" customWidth="1"/>
    <col min="11187" max="11187" width="16.42578125" style="7" customWidth="1"/>
    <col min="11188" max="11188" width="18.5703125" style="7" customWidth="1"/>
    <col min="11189" max="11189" width="8.140625" style="7" bestFit="1" customWidth="1"/>
    <col min="11190" max="11432" width="58.28515625" style="7"/>
    <col min="11433" max="11433" width="9" style="7" customWidth="1"/>
    <col min="11434" max="11434" width="60.28515625" style="7" customWidth="1"/>
    <col min="11435" max="11435" width="15.7109375" style="7" bestFit="1" customWidth="1"/>
    <col min="11436" max="11436" width="14.140625" style="7" bestFit="1" customWidth="1"/>
    <col min="11437" max="11437" width="14.140625" style="7" customWidth="1"/>
    <col min="11438" max="11438" width="14.140625" style="7" bestFit="1" customWidth="1"/>
    <col min="11439" max="11440" width="13.140625" style="7" bestFit="1" customWidth="1"/>
    <col min="11441" max="11441" width="14" style="7" customWidth="1"/>
    <col min="11442" max="11442" width="13.140625" style="7" customWidth="1"/>
    <col min="11443" max="11443" width="16.42578125" style="7" customWidth="1"/>
    <col min="11444" max="11444" width="18.5703125" style="7" customWidth="1"/>
    <col min="11445" max="11445" width="8.140625" style="7" bestFit="1" customWidth="1"/>
    <col min="11446" max="11688" width="58.28515625" style="7"/>
    <col min="11689" max="11689" width="9" style="7" customWidth="1"/>
    <col min="11690" max="11690" width="60.28515625" style="7" customWidth="1"/>
    <col min="11691" max="11691" width="15.7109375" style="7" bestFit="1" customWidth="1"/>
    <col min="11692" max="11692" width="14.140625" style="7" bestFit="1" customWidth="1"/>
    <col min="11693" max="11693" width="14.140625" style="7" customWidth="1"/>
    <col min="11694" max="11694" width="14.140625" style="7" bestFit="1" customWidth="1"/>
    <col min="11695" max="11696" width="13.140625" style="7" bestFit="1" customWidth="1"/>
    <col min="11697" max="11697" width="14" style="7" customWidth="1"/>
    <col min="11698" max="11698" width="13.140625" style="7" customWidth="1"/>
    <col min="11699" max="11699" width="16.42578125" style="7" customWidth="1"/>
    <col min="11700" max="11700" width="18.5703125" style="7" customWidth="1"/>
    <col min="11701" max="11701" width="8.140625" style="7" bestFit="1" customWidth="1"/>
    <col min="11702" max="11944" width="58.28515625" style="7"/>
    <col min="11945" max="11945" width="9" style="7" customWidth="1"/>
    <col min="11946" max="11946" width="60.28515625" style="7" customWidth="1"/>
    <col min="11947" max="11947" width="15.7109375" style="7" bestFit="1" customWidth="1"/>
    <col min="11948" max="11948" width="14.140625" style="7" bestFit="1" customWidth="1"/>
    <col min="11949" max="11949" width="14.140625" style="7" customWidth="1"/>
    <col min="11950" max="11950" width="14.140625" style="7" bestFit="1" customWidth="1"/>
    <col min="11951" max="11952" width="13.140625" style="7" bestFit="1" customWidth="1"/>
    <col min="11953" max="11953" width="14" style="7" customWidth="1"/>
    <col min="11954" max="11954" width="13.140625" style="7" customWidth="1"/>
    <col min="11955" max="11955" width="16.42578125" style="7" customWidth="1"/>
    <col min="11956" max="11956" width="18.5703125" style="7" customWidth="1"/>
    <col min="11957" max="11957" width="8.140625" style="7" bestFit="1" customWidth="1"/>
    <col min="11958" max="12200" width="58.28515625" style="7"/>
    <col min="12201" max="12201" width="9" style="7" customWidth="1"/>
    <col min="12202" max="12202" width="60.28515625" style="7" customWidth="1"/>
    <col min="12203" max="12203" width="15.7109375" style="7" bestFit="1" customWidth="1"/>
    <col min="12204" max="12204" width="14.140625" style="7" bestFit="1" customWidth="1"/>
    <col min="12205" max="12205" width="14.140625" style="7" customWidth="1"/>
    <col min="12206" max="12206" width="14.140625" style="7" bestFit="1" customWidth="1"/>
    <col min="12207" max="12208" width="13.140625" style="7" bestFit="1" customWidth="1"/>
    <col min="12209" max="12209" width="14" style="7" customWidth="1"/>
    <col min="12210" max="12210" width="13.140625" style="7" customWidth="1"/>
    <col min="12211" max="12211" width="16.42578125" style="7" customWidth="1"/>
    <col min="12212" max="12212" width="18.5703125" style="7" customWidth="1"/>
    <col min="12213" max="12213" width="8.140625" style="7" bestFit="1" customWidth="1"/>
    <col min="12214" max="12456" width="58.28515625" style="7"/>
    <col min="12457" max="12457" width="9" style="7" customWidth="1"/>
    <col min="12458" max="12458" width="60.28515625" style="7" customWidth="1"/>
    <col min="12459" max="12459" width="15.7109375" style="7" bestFit="1" customWidth="1"/>
    <col min="12460" max="12460" width="14.140625" style="7" bestFit="1" customWidth="1"/>
    <col min="12461" max="12461" width="14.140625" style="7" customWidth="1"/>
    <col min="12462" max="12462" width="14.140625" style="7" bestFit="1" customWidth="1"/>
    <col min="12463" max="12464" width="13.140625" style="7" bestFit="1" customWidth="1"/>
    <col min="12465" max="12465" width="14" style="7" customWidth="1"/>
    <col min="12466" max="12466" width="13.140625" style="7" customWidth="1"/>
    <col min="12467" max="12467" width="16.42578125" style="7" customWidth="1"/>
    <col min="12468" max="12468" width="18.5703125" style="7" customWidth="1"/>
    <col min="12469" max="12469" width="8.140625" style="7" bestFit="1" customWidth="1"/>
    <col min="12470" max="12712" width="58.28515625" style="7"/>
    <col min="12713" max="12713" width="9" style="7" customWidth="1"/>
    <col min="12714" max="12714" width="60.28515625" style="7" customWidth="1"/>
    <col min="12715" max="12715" width="15.7109375" style="7" bestFit="1" customWidth="1"/>
    <col min="12716" max="12716" width="14.140625" style="7" bestFit="1" customWidth="1"/>
    <col min="12717" max="12717" width="14.140625" style="7" customWidth="1"/>
    <col min="12718" max="12718" width="14.140625" style="7" bestFit="1" customWidth="1"/>
    <col min="12719" max="12720" width="13.140625" style="7" bestFit="1" customWidth="1"/>
    <col min="12721" max="12721" width="14" style="7" customWidth="1"/>
    <col min="12722" max="12722" width="13.140625" style="7" customWidth="1"/>
    <col min="12723" max="12723" width="16.42578125" style="7" customWidth="1"/>
    <col min="12724" max="12724" width="18.5703125" style="7" customWidth="1"/>
    <col min="12725" max="12725" width="8.140625" style="7" bestFit="1" customWidth="1"/>
    <col min="12726" max="12968" width="58.28515625" style="7"/>
    <col min="12969" max="12969" width="9" style="7" customWidth="1"/>
    <col min="12970" max="12970" width="60.28515625" style="7" customWidth="1"/>
    <col min="12971" max="12971" width="15.7109375" style="7" bestFit="1" customWidth="1"/>
    <col min="12972" max="12972" width="14.140625" style="7" bestFit="1" customWidth="1"/>
    <col min="12973" max="12973" width="14.140625" style="7" customWidth="1"/>
    <col min="12974" max="12974" width="14.140625" style="7" bestFit="1" customWidth="1"/>
    <col min="12975" max="12976" width="13.140625" style="7" bestFit="1" customWidth="1"/>
    <col min="12977" max="12977" width="14" style="7" customWidth="1"/>
    <col min="12978" max="12978" width="13.140625" style="7" customWidth="1"/>
    <col min="12979" max="12979" width="16.42578125" style="7" customWidth="1"/>
    <col min="12980" max="12980" width="18.5703125" style="7" customWidth="1"/>
    <col min="12981" max="12981" width="8.140625" style="7" bestFit="1" customWidth="1"/>
    <col min="12982" max="13224" width="58.28515625" style="7"/>
    <col min="13225" max="13225" width="9" style="7" customWidth="1"/>
    <col min="13226" max="13226" width="60.28515625" style="7" customWidth="1"/>
    <col min="13227" max="13227" width="15.7109375" style="7" bestFit="1" customWidth="1"/>
    <col min="13228" max="13228" width="14.140625" style="7" bestFit="1" customWidth="1"/>
    <col min="13229" max="13229" width="14.140625" style="7" customWidth="1"/>
    <col min="13230" max="13230" width="14.140625" style="7" bestFit="1" customWidth="1"/>
    <col min="13231" max="13232" width="13.140625" style="7" bestFit="1" customWidth="1"/>
    <col min="13233" max="13233" width="14" style="7" customWidth="1"/>
    <col min="13234" max="13234" width="13.140625" style="7" customWidth="1"/>
    <col min="13235" max="13235" width="16.42578125" style="7" customWidth="1"/>
    <col min="13236" max="13236" width="18.5703125" style="7" customWidth="1"/>
    <col min="13237" max="13237" width="8.140625" style="7" bestFit="1" customWidth="1"/>
    <col min="13238" max="13480" width="58.28515625" style="7"/>
    <col min="13481" max="13481" width="9" style="7" customWidth="1"/>
    <col min="13482" max="13482" width="60.28515625" style="7" customWidth="1"/>
    <col min="13483" max="13483" width="15.7109375" style="7" bestFit="1" customWidth="1"/>
    <col min="13484" max="13484" width="14.140625" style="7" bestFit="1" customWidth="1"/>
    <col min="13485" max="13485" width="14.140625" style="7" customWidth="1"/>
    <col min="13486" max="13486" width="14.140625" style="7" bestFit="1" customWidth="1"/>
    <col min="13487" max="13488" width="13.140625" style="7" bestFit="1" customWidth="1"/>
    <col min="13489" max="13489" width="14" style="7" customWidth="1"/>
    <col min="13490" max="13490" width="13.140625" style="7" customWidth="1"/>
    <col min="13491" max="13491" width="16.42578125" style="7" customWidth="1"/>
    <col min="13492" max="13492" width="18.5703125" style="7" customWidth="1"/>
    <col min="13493" max="13493" width="8.140625" style="7" bestFit="1" customWidth="1"/>
    <col min="13494" max="13736" width="58.28515625" style="7"/>
    <col min="13737" max="13737" width="9" style="7" customWidth="1"/>
    <col min="13738" max="13738" width="60.28515625" style="7" customWidth="1"/>
    <col min="13739" max="13739" width="15.7109375" style="7" bestFit="1" customWidth="1"/>
    <col min="13740" max="13740" width="14.140625" style="7" bestFit="1" customWidth="1"/>
    <col min="13741" max="13741" width="14.140625" style="7" customWidth="1"/>
    <col min="13742" max="13742" width="14.140625" style="7" bestFit="1" customWidth="1"/>
    <col min="13743" max="13744" width="13.140625" style="7" bestFit="1" customWidth="1"/>
    <col min="13745" max="13745" width="14" style="7" customWidth="1"/>
    <col min="13746" max="13746" width="13.140625" style="7" customWidth="1"/>
    <col min="13747" max="13747" width="16.42578125" style="7" customWidth="1"/>
    <col min="13748" max="13748" width="18.5703125" style="7" customWidth="1"/>
    <col min="13749" max="13749" width="8.140625" style="7" bestFit="1" customWidth="1"/>
    <col min="13750" max="13992" width="58.28515625" style="7"/>
    <col min="13993" max="13993" width="9" style="7" customWidth="1"/>
    <col min="13994" max="13994" width="60.28515625" style="7" customWidth="1"/>
    <col min="13995" max="13995" width="15.7109375" style="7" bestFit="1" customWidth="1"/>
    <col min="13996" max="13996" width="14.140625" style="7" bestFit="1" customWidth="1"/>
    <col min="13997" max="13997" width="14.140625" style="7" customWidth="1"/>
    <col min="13998" max="13998" width="14.140625" style="7" bestFit="1" customWidth="1"/>
    <col min="13999" max="14000" width="13.140625" style="7" bestFit="1" customWidth="1"/>
    <col min="14001" max="14001" width="14" style="7" customWidth="1"/>
    <col min="14002" max="14002" width="13.140625" style="7" customWidth="1"/>
    <col min="14003" max="14003" width="16.42578125" style="7" customWidth="1"/>
    <col min="14004" max="14004" width="18.5703125" style="7" customWidth="1"/>
    <col min="14005" max="14005" width="8.140625" style="7" bestFit="1" customWidth="1"/>
    <col min="14006" max="14248" width="58.28515625" style="7"/>
    <col min="14249" max="14249" width="9" style="7" customWidth="1"/>
    <col min="14250" max="14250" width="60.28515625" style="7" customWidth="1"/>
    <col min="14251" max="14251" width="15.7109375" style="7" bestFit="1" customWidth="1"/>
    <col min="14252" max="14252" width="14.140625" style="7" bestFit="1" customWidth="1"/>
    <col min="14253" max="14253" width="14.140625" style="7" customWidth="1"/>
    <col min="14254" max="14254" width="14.140625" style="7" bestFit="1" customWidth="1"/>
    <col min="14255" max="14256" width="13.140625" style="7" bestFit="1" customWidth="1"/>
    <col min="14257" max="14257" width="14" style="7" customWidth="1"/>
    <col min="14258" max="14258" width="13.140625" style="7" customWidth="1"/>
    <col min="14259" max="14259" width="16.42578125" style="7" customWidth="1"/>
    <col min="14260" max="14260" width="18.5703125" style="7" customWidth="1"/>
    <col min="14261" max="14261" width="8.140625" style="7" bestFit="1" customWidth="1"/>
    <col min="14262" max="14504" width="58.28515625" style="7"/>
    <col min="14505" max="14505" width="9" style="7" customWidth="1"/>
    <col min="14506" max="14506" width="60.28515625" style="7" customWidth="1"/>
    <col min="14507" max="14507" width="15.7109375" style="7" bestFit="1" customWidth="1"/>
    <col min="14508" max="14508" width="14.140625" style="7" bestFit="1" customWidth="1"/>
    <col min="14509" max="14509" width="14.140625" style="7" customWidth="1"/>
    <col min="14510" max="14510" width="14.140625" style="7" bestFit="1" customWidth="1"/>
    <col min="14511" max="14512" width="13.140625" style="7" bestFit="1" customWidth="1"/>
    <col min="14513" max="14513" width="14" style="7" customWidth="1"/>
    <col min="14514" max="14514" width="13.140625" style="7" customWidth="1"/>
    <col min="14515" max="14515" width="16.42578125" style="7" customWidth="1"/>
    <col min="14516" max="14516" width="18.5703125" style="7" customWidth="1"/>
    <col min="14517" max="14517" width="8.140625" style="7" bestFit="1" customWidth="1"/>
    <col min="14518" max="14760" width="58.28515625" style="7"/>
    <col min="14761" max="14761" width="9" style="7" customWidth="1"/>
    <col min="14762" max="14762" width="60.28515625" style="7" customWidth="1"/>
    <col min="14763" max="14763" width="15.7109375" style="7" bestFit="1" customWidth="1"/>
    <col min="14764" max="14764" width="14.140625" style="7" bestFit="1" customWidth="1"/>
    <col min="14765" max="14765" width="14.140625" style="7" customWidth="1"/>
    <col min="14766" max="14766" width="14.140625" style="7" bestFit="1" customWidth="1"/>
    <col min="14767" max="14768" width="13.140625" style="7" bestFit="1" customWidth="1"/>
    <col min="14769" max="14769" width="14" style="7" customWidth="1"/>
    <col min="14770" max="14770" width="13.140625" style="7" customWidth="1"/>
    <col min="14771" max="14771" width="16.42578125" style="7" customWidth="1"/>
    <col min="14772" max="14772" width="18.5703125" style="7" customWidth="1"/>
    <col min="14773" max="14773" width="8.140625" style="7" bestFit="1" customWidth="1"/>
    <col min="14774" max="15016" width="58.28515625" style="7"/>
    <col min="15017" max="15017" width="9" style="7" customWidth="1"/>
    <col min="15018" max="15018" width="60.28515625" style="7" customWidth="1"/>
    <col min="15019" max="15019" width="15.7109375" style="7" bestFit="1" customWidth="1"/>
    <col min="15020" max="15020" width="14.140625" style="7" bestFit="1" customWidth="1"/>
    <col min="15021" max="15021" width="14.140625" style="7" customWidth="1"/>
    <col min="15022" max="15022" width="14.140625" style="7" bestFit="1" customWidth="1"/>
    <col min="15023" max="15024" width="13.140625" style="7" bestFit="1" customWidth="1"/>
    <col min="15025" max="15025" width="14" style="7" customWidth="1"/>
    <col min="15026" max="15026" width="13.140625" style="7" customWidth="1"/>
    <col min="15027" max="15027" width="16.42578125" style="7" customWidth="1"/>
    <col min="15028" max="15028" width="18.5703125" style="7" customWidth="1"/>
    <col min="15029" max="15029" width="8.140625" style="7" bestFit="1" customWidth="1"/>
    <col min="15030" max="15272" width="58.28515625" style="7"/>
    <col min="15273" max="15273" width="9" style="7" customWidth="1"/>
    <col min="15274" max="15274" width="60.28515625" style="7" customWidth="1"/>
    <col min="15275" max="15275" width="15.7109375" style="7" bestFit="1" customWidth="1"/>
    <col min="15276" max="15276" width="14.140625" style="7" bestFit="1" customWidth="1"/>
    <col min="15277" max="15277" width="14.140625" style="7" customWidth="1"/>
    <col min="15278" max="15278" width="14.140625" style="7" bestFit="1" customWidth="1"/>
    <col min="15279" max="15280" width="13.140625" style="7" bestFit="1" customWidth="1"/>
    <col min="15281" max="15281" width="14" style="7" customWidth="1"/>
    <col min="15282" max="15282" width="13.140625" style="7" customWidth="1"/>
    <col min="15283" max="15283" width="16.42578125" style="7" customWidth="1"/>
    <col min="15284" max="15284" width="18.5703125" style="7" customWidth="1"/>
    <col min="15285" max="15285" width="8.140625" style="7" bestFit="1" customWidth="1"/>
    <col min="15286" max="15528" width="58.28515625" style="7"/>
    <col min="15529" max="15529" width="9" style="7" customWidth="1"/>
    <col min="15530" max="15530" width="60.28515625" style="7" customWidth="1"/>
    <col min="15531" max="15531" width="15.7109375" style="7" bestFit="1" customWidth="1"/>
    <col min="15532" max="15532" width="14.140625" style="7" bestFit="1" customWidth="1"/>
    <col min="15533" max="15533" width="14.140625" style="7" customWidth="1"/>
    <col min="15534" max="15534" width="14.140625" style="7" bestFit="1" customWidth="1"/>
    <col min="15535" max="15536" width="13.140625" style="7" bestFit="1" customWidth="1"/>
    <col min="15537" max="15537" width="14" style="7" customWidth="1"/>
    <col min="15538" max="15538" width="13.140625" style="7" customWidth="1"/>
    <col min="15539" max="15539" width="16.42578125" style="7" customWidth="1"/>
    <col min="15540" max="15540" width="18.5703125" style="7" customWidth="1"/>
    <col min="15541" max="15541" width="8.140625" style="7" bestFit="1" customWidth="1"/>
    <col min="15542" max="15784" width="58.28515625" style="7"/>
    <col min="15785" max="15785" width="9" style="7" customWidth="1"/>
    <col min="15786" max="15786" width="60.28515625" style="7" customWidth="1"/>
    <col min="15787" max="15787" width="15.7109375" style="7" bestFit="1" customWidth="1"/>
    <col min="15788" max="15788" width="14.140625" style="7" bestFit="1" customWidth="1"/>
    <col min="15789" max="15789" width="14.140625" style="7" customWidth="1"/>
    <col min="15790" max="15790" width="14.140625" style="7" bestFit="1" customWidth="1"/>
    <col min="15791" max="15792" width="13.140625" style="7" bestFit="1" customWidth="1"/>
    <col min="15793" max="15793" width="14" style="7" customWidth="1"/>
    <col min="15794" max="15794" width="13.140625" style="7" customWidth="1"/>
    <col min="15795" max="15795" width="16.42578125" style="7" customWidth="1"/>
    <col min="15796" max="15796" width="18.5703125" style="7" customWidth="1"/>
    <col min="15797" max="15797" width="8.140625" style="7" bestFit="1" customWidth="1"/>
    <col min="15798" max="16040" width="58.28515625" style="7"/>
    <col min="16041" max="16041" width="9" style="7" customWidth="1"/>
    <col min="16042" max="16042" width="60.28515625" style="7" customWidth="1"/>
    <col min="16043" max="16043" width="15.7109375" style="7" bestFit="1" customWidth="1"/>
    <col min="16044" max="16044" width="14.140625" style="7" bestFit="1" customWidth="1"/>
    <col min="16045" max="16045" width="14.140625" style="7" customWidth="1"/>
    <col min="16046" max="16046" width="14.140625" style="7" bestFit="1" customWidth="1"/>
    <col min="16047" max="16048" width="13.140625" style="7" bestFit="1" customWidth="1"/>
    <col min="16049" max="16049" width="14" style="7" customWidth="1"/>
    <col min="16050" max="16050" width="13.140625" style="7" customWidth="1"/>
    <col min="16051" max="16051" width="16.42578125" style="7" customWidth="1"/>
    <col min="16052" max="16052" width="18.5703125" style="7" customWidth="1"/>
    <col min="16053" max="16053" width="8.140625" style="7" bestFit="1" customWidth="1"/>
    <col min="16054" max="16384" width="58.28515625" style="7"/>
  </cols>
  <sheetData>
    <row r="1" spans="1:29" s="60" customFormat="1" ht="12.75" x14ac:dyDescent="0.25">
      <c r="A1" s="58"/>
      <c r="B1" s="59"/>
      <c r="H1" s="61"/>
      <c r="I1" s="90" t="s">
        <v>71</v>
      </c>
      <c r="J1" s="90"/>
      <c r="K1" s="90"/>
    </row>
    <row r="2" spans="1:29" s="60" customFormat="1" ht="12.75" x14ac:dyDescent="0.25">
      <c r="A2" s="58"/>
      <c r="B2" s="59"/>
      <c r="H2" s="90" t="s">
        <v>61</v>
      </c>
      <c r="I2" s="90"/>
      <c r="J2" s="90"/>
      <c r="K2" s="90"/>
    </row>
    <row r="3" spans="1:29" s="60" customFormat="1" ht="12.75" x14ac:dyDescent="0.25">
      <c r="A3" s="58"/>
      <c r="B3" s="59"/>
      <c r="H3" s="61"/>
      <c r="I3" s="90" t="s">
        <v>69</v>
      </c>
      <c r="J3" s="90"/>
      <c r="K3" s="90"/>
    </row>
    <row r="5" spans="1:29" ht="15.75" customHeight="1" x14ac:dyDescent="0.25">
      <c r="A5" s="12"/>
      <c r="B5" s="12"/>
      <c r="C5" s="91" t="s">
        <v>76</v>
      </c>
      <c r="D5" s="91"/>
      <c r="E5" s="91"/>
      <c r="F5" s="91"/>
      <c r="G5" s="91"/>
      <c r="H5" s="91"/>
      <c r="I5" s="91"/>
      <c r="J5" s="91"/>
      <c r="K5" s="91"/>
      <c r="U5" s="88"/>
      <c r="V5" s="88"/>
      <c r="W5" s="88"/>
      <c r="X5" s="88"/>
      <c r="Y5" s="88"/>
      <c r="Z5" s="88"/>
      <c r="AA5" s="88"/>
      <c r="AB5" s="88"/>
      <c r="AC5" s="88"/>
    </row>
    <row r="6" spans="1:29" x14ac:dyDescent="0.25">
      <c r="B6" s="22"/>
      <c r="D6" s="8"/>
      <c r="E6" s="8"/>
      <c r="F6" s="8"/>
      <c r="G6" s="8"/>
      <c r="H6" s="8"/>
      <c r="I6" s="9"/>
      <c r="J6" s="8"/>
      <c r="K6" s="8" t="s">
        <v>0</v>
      </c>
    </row>
    <row r="7" spans="1:29" s="17" customFormat="1" x14ac:dyDescent="0.25">
      <c r="A7" s="18"/>
      <c r="B7" s="19"/>
      <c r="C7" s="89" t="s">
        <v>72</v>
      </c>
      <c r="D7" s="89"/>
      <c r="E7" s="89"/>
      <c r="F7" s="89"/>
      <c r="G7" s="89"/>
      <c r="H7" s="89"/>
      <c r="I7" s="89"/>
      <c r="J7" s="89"/>
      <c r="K7" s="89"/>
      <c r="L7" s="89" t="s">
        <v>74</v>
      </c>
      <c r="M7" s="89"/>
      <c r="N7" s="89"/>
      <c r="O7" s="89"/>
      <c r="P7" s="89"/>
      <c r="Q7" s="89"/>
      <c r="R7" s="89"/>
      <c r="S7" s="89"/>
      <c r="T7" s="89"/>
      <c r="U7" s="89" t="s">
        <v>73</v>
      </c>
      <c r="V7" s="89"/>
      <c r="W7" s="89"/>
      <c r="X7" s="89"/>
      <c r="Y7" s="89"/>
      <c r="Z7" s="89"/>
      <c r="AA7" s="89"/>
      <c r="AB7" s="89"/>
      <c r="AC7" s="89"/>
    </row>
    <row r="8" spans="1:29" s="1" customFormat="1" ht="31.5" x14ac:dyDescent="0.25">
      <c r="A8" s="27" t="s">
        <v>1</v>
      </c>
      <c r="B8" s="28" t="s">
        <v>2</v>
      </c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  <c r="H8" s="29" t="s">
        <v>8</v>
      </c>
      <c r="I8" s="29" t="s">
        <v>9</v>
      </c>
      <c r="J8" s="29" t="s">
        <v>10</v>
      </c>
      <c r="K8" s="29" t="s">
        <v>11</v>
      </c>
      <c r="L8" s="29" t="s">
        <v>3</v>
      </c>
      <c r="M8" s="29" t="s">
        <v>4</v>
      </c>
      <c r="N8" s="29" t="s">
        <v>5</v>
      </c>
      <c r="O8" s="29" t="s">
        <v>6</v>
      </c>
      <c r="P8" s="29" t="s">
        <v>7</v>
      </c>
      <c r="Q8" s="29" t="s">
        <v>8</v>
      </c>
      <c r="R8" s="29" t="s">
        <v>9</v>
      </c>
      <c r="S8" s="29" t="s">
        <v>10</v>
      </c>
      <c r="T8" s="29" t="s">
        <v>11</v>
      </c>
      <c r="U8" s="29" t="s">
        <v>3</v>
      </c>
      <c r="V8" s="29" t="s">
        <v>4</v>
      </c>
      <c r="W8" s="29" t="s">
        <v>5</v>
      </c>
      <c r="X8" s="29" t="s">
        <v>6</v>
      </c>
      <c r="Y8" s="29" t="s">
        <v>7</v>
      </c>
      <c r="Z8" s="29" t="s">
        <v>8</v>
      </c>
      <c r="AA8" s="29" t="s">
        <v>9</v>
      </c>
      <c r="AB8" s="29" t="s">
        <v>10</v>
      </c>
      <c r="AC8" s="29" t="s">
        <v>11</v>
      </c>
    </row>
    <row r="9" spans="1:29" s="1" customFormat="1" x14ac:dyDescent="0.25">
      <c r="A9" s="30">
        <v>1000000</v>
      </c>
      <c r="B9" s="31" t="s">
        <v>12</v>
      </c>
      <c r="C9" s="32">
        <f t="shared" ref="C9:J9" si="0">SUM(C10+C20+C26+C28+C37+C40)</f>
        <v>815751897</v>
      </c>
      <c r="D9" s="32">
        <f t="shared" si="0"/>
        <v>174556678</v>
      </c>
      <c r="E9" s="32">
        <f t="shared" si="0"/>
        <v>42101882</v>
      </c>
      <c r="F9" s="32">
        <f t="shared" si="0"/>
        <v>74341006</v>
      </c>
      <c r="G9" s="32">
        <f t="shared" si="0"/>
        <v>15874534</v>
      </c>
      <c r="H9" s="32">
        <f t="shared" si="0"/>
        <v>14498319</v>
      </c>
      <c r="I9" s="32">
        <f t="shared" si="0"/>
        <v>12115192</v>
      </c>
      <c r="J9" s="32">
        <f t="shared" si="0"/>
        <v>3774295</v>
      </c>
      <c r="K9" s="32">
        <f>SUM(C9:J9)</f>
        <v>1153013803</v>
      </c>
      <c r="L9" s="33">
        <f t="shared" ref="L9:S9" si="1">SUM(L10+L20+L26+L28+L37+L40)</f>
        <v>835608469</v>
      </c>
      <c r="M9" s="33">
        <f t="shared" si="1"/>
        <v>179933774</v>
      </c>
      <c r="N9" s="33">
        <f t="shared" si="1"/>
        <v>43310519</v>
      </c>
      <c r="O9" s="33">
        <f t="shared" si="1"/>
        <v>74341006</v>
      </c>
      <c r="P9" s="33">
        <f t="shared" si="1"/>
        <v>16002483</v>
      </c>
      <c r="Q9" s="33">
        <f t="shared" si="1"/>
        <v>15205650</v>
      </c>
      <c r="R9" s="33">
        <f t="shared" si="1"/>
        <v>12316356</v>
      </c>
      <c r="S9" s="33">
        <f t="shared" si="1"/>
        <v>3818569</v>
      </c>
      <c r="T9" s="33">
        <f>SUM(L9:S9)</f>
        <v>1180536826</v>
      </c>
      <c r="U9" s="32">
        <f t="shared" ref="U9:AB9" si="2">SUM(U10+U20+U26+U28+U37+U40)</f>
        <v>19856572</v>
      </c>
      <c r="V9" s="32">
        <f t="shared" si="2"/>
        <v>5377096</v>
      </c>
      <c r="W9" s="32">
        <f t="shared" si="2"/>
        <v>1208637</v>
      </c>
      <c r="X9" s="32">
        <f t="shared" si="2"/>
        <v>0</v>
      </c>
      <c r="Y9" s="32">
        <f t="shared" si="2"/>
        <v>127949</v>
      </c>
      <c r="Z9" s="32">
        <f t="shared" si="2"/>
        <v>707331</v>
      </c>
      <c r="AA9" s="32">
        <f t="shared" si="2"/>
        <v>201164</v>
      </c>
      <c r="AB9" s="32">
        <f t="shared" si="2"/>
        <v>44274</v>
      </c>
      <c r="AC9" s="32">
        <f>SUM(U9:AB9)</f>
        <v>27523023</v>
      </c>
    </row>
    <row r="10" spans="1:29" s="1" customFormat="1" x14ac:dyDescent="0.25">
      <c r="A10" s="34">
        <v>1010000</v>
      </c>
      <c r="B10" s="10" t="s">
        <v>13</v>
      </c>
      <c r="C10" s="13">
        <f>SUM(C11+C12+C14+C15+C16+C17+C18)</f>
        <v>354782593</v>
      </c>
      <c r="D10" s="13">
        <f t="shared" ref="D10:J10" si="3">SUM(D11+D12+D14+D15+D16+D17+D18)</f>
        <v>171255356</v>
      </c>
      <c r="E10" s="13">
        <f t="shared" si="3"/>
        <v>26307759</v>
      </c>
      <c r="F10" s="13">
        <f t="shared" si="3"/>
        <v>53689173</v>
      </c>
      <c r="G10" s="13">
        <f t="shared" si="3"/>
        <v>5676892</v>
      </c>
      <c r="H10" s="13">
        <f t="shared" si="3"/>
        <v>8236156</v>
      </c>
      <c r="I10" s="13">
        <f t="shared" si="3"/>
        <v>3668264</v>
      </c>
      <c r="J10" s="13">
        <f t="shared" si="3"/>
        <v>1863775</v>
      </c>
      <c r="K10" s="13">
        <f t="shared" ref="K10" si="4">SUM(C10:J10)</f>
        <v>625479968</v>
      </c>
      <c r="L10" s="20">
        <f>SUM(L11+L12+L14+L15+L16+L17+L18)</f>
        <v>374639165</v>
      </c>
      <c r="M10" s="20">
        <f t="shared" ref="M10:S10" si="5">SUM(M11+M12+M14+M15+M16+M17+M18)</f>
        <v>176632452</v>
      </c>
      <c r="N10" s="20">
        <f t="shared" si="5"/>
        <v>27516396</v>
      </c>
      <c r="O10" s="20">
        <f t="shared" si="5"/>
        <v>53689173</v>
      </c>
      <c r="P10" s="20">
        <f t="shared" si="5"/>
        <v>5804841</v>
      </c>
      <c r="Q10" s="20">
        <f t="shared" si="5"/>
        <v>8943487</v>
      </c>
      <c r="R10" s="20">
        <f t="shared" si="5"/>
        <v>3869428</v>
      </c>
      <c r="S10" s="20">
        <f t="shared" si="5"/>
        <v>1908049</v>
      </c>
      <c r="T10" s="20">
        <f t="shared" ref="T10" si="6">SUM(L10:S10)</f>
        <v>653002991</v>
      </c>
      <c r="U10" s="13">
        <f t="shared" ref="U10:AB10" si="7">SUM(U11+U12+U14+U15+U16+U17+U18)</f>
        <v>19856572</v>
      </c>
      <c r="V10" s="13">
        <f t="shared" si="7"/>
        <v>5377096</v>
      </c>
      <c r="W10" s="13">
        <f t="shared" si="7"/>
        <v>1208637</v>
      </c>
      <c r="X10" s="13">
        <f t="shared" si="7"/>
        <v>0</v>
      </c>
      <c r="Y10" s="13">
        <f t="shared" si="7"/>
        <v>127949</v>
      </c>
      <c r="Z10" s="13">
        <f t="shared" si="7"/>
        <v>707331</v>
      </c>
      <c r="AA10" s="13">
        <f t="shared" si="7"/>
        <v>201164</v>
      </c>
      <c r="AB10" s="13">
        <f t="shared" si="7"/>
        <v>44274</v>
      </c>
      <c r="AC10" s="13">
        <f t="shared" ref="AC10" si="8">SUM(U10:AB10)</f>
        <v>27523023</v>
      </c>
    </row>
    <row r="11" spans="1:29" s="1" customFormat="1" x14ac:dyDescent="0.25">
      <c r="A11" s="34">
        <v>1010100</v>
      </c>
      <c r="B11" s="5" t="s">
        <v>14</v>
      </c>
      <c r="C11" s="13"/>
      <c r="D11" s="13"/>
      <c r="E11" s="13"/>
      <c r="F11" s="13"/>
      <c r="G11" s="13"/>
      <c r="H11" s="13"/>
      <c r="I11" s="13"/>
      <c r="J11" s="13"/>
      <c r="K11" s="13"/>
      <c r="L11" s="20"/>
      <c r="M11" s="20"/>
      <c r="N11" s="20"/>
      <c r="O11" s="20"/>
      <c r="P11" s="20"/>
      <c r="Q11" s="20"/>
      <c r="R11" s="20"/>
      <c r="S11" s="20"/>
      <c r="T11" s="20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1" customFormat="1" ht="31.5" x14ac:dyDescent="0.25">
      <c r="A12" s="34">
        <v>1010200</v>
      </c>
      <c r="B12" s="5" t="s">
        <v>15</v>
      </c>
      <c r="C12" s="13">
        <f>157306343+C13</f>
        <v>279901132</v>
      </c>
      <c r="D12" s="13">
        <f>121242293+D13</f>
        <v>155888501</v>
      </c>
      <c r="E12" s="13">
        <f>E13</f>
        <v>17887050</v>
      </c>
      <c r="F12" s="13">
        <f>24687341+F13</f>
        <v>46232198</v>
      </c>
      <c r="G12" s="13">
        <f t="shared" ref="G12:J12" si="9">G13</f>
        <v>3461738</v>
      </c>
      <c r="H12" s="13">
        <f t="shared" si="9"/>
        <v>5364608</v>
      </c>
      <c r="I12" s="13">
        <f t="shared" si="9"/>
        <v>1849267</v>
      </c>
      <c r="J12" s="13">
        <f t="shared" si="9"/>
        <v>861267</v>
      </c>
      <c r="K12" s="62">
        <f t="shared" ref="K12:K74" si="10">SUM(C12:J12)</f>
        <v>511445761</v>
      </c>
      <c r="L12" s="13">
        <f>157306343+L13+10624717</f>
        <v>298806561</v>
      </c>
      <c r="M12" s="13">
        <f>121242293+M13+3379987</f>
        <v>160234338</v>
      </c>
      <c r="N12" s="13">
        <f>N13</f>
        <v>19095687</v>
      </c>
      <c r="O12" s="13">
        <f>24687341+O13</f>
        <v>46232198</v>
      </c>
      <c r="P12" s="13">
        <f t="shared" ref="P12:S12" si="11">P13</f>
        <v>3589687</v>
      </c>
      <c r="Q12" s="13">
        <f t="shared" si="11"/>
        <v>6071939</v>
      </c>
      <c r="R12" s="13">
        <f t="shared" si="11"/>
        <v>2050431</v>
      </c>
      <c r="S12" s="13">
        <f t="shared" si="11"/>
        <v>905541</v>
      </c>
      <c r="T12" s="20">
        <f t="shared" ref="T12:T16" si="12">SUM(L12:S12)</f>
        <v>536986382</v>
      </c>
      <c r="U12" s="13">
        <f t="shared" ref="U12:AB18" si="13">L12-C12</f>
        <v>18905429</v>
      </c>
      <c r="V12" s="13">
        <f t="shared" si="13"/>
        <v>4345837</v>
      </c>
      <c r="W12" s="13">
        <f t="shared" si="13"/>
        <v>1208637</v>
      </c>
      <c r="X12" s="13">
        <f t="shared" si="13"/>
        <v>0</v>
      </c>
      <c r="Y12" s="13">
        <f t="shared" si="13"/>
        <v>127949</v>
      </c>
      <c r="Z12" s="13">
        <f t="shared" si="13"/>
        <v>707331</v>
      </c>
      <c r="AA12" s="13">
        <f t="shared" si="13"/>
        <v>201164</v>
      </c>
      <c r="AB12" s="13">
        <f t="shared" si="13"/>
        <v>44274</v>
      </c>
      <c r="AC12" s="13">
        <f t="shared" ref="AC12:AC17" si="14">SUM(U12:AB12)</f>
        <v>25540621</v>
      </c>
    </row>
    <row r="13" spans="1:29" s="1" customFormat="1" ht="31.5" x14ac:dyDescent="0.25">
      <c r="A13" s="35">
        <v>1010290</v>
      </c>
      <c r="B13" s="11" t="s">
        <v>16</v>
      </c>
      <c r="C13" s="14">
        <f>122387938+206851</f>
        <v>122594789</v>
      </c>
      <c r="D13" s="14">
        <v>34646208</v>
      </c>
      <c r="E13" s="14">
        <v>17887050</v>
      </c>
      <c r="F13" s="14">
        <f>20222707+1322150</f>
        <v>21544857</v>
      </c>
      <c r="G13" s="14">
        <f>3323396+138342</f>
        <v>3461738</v>
      </c>
      <c r="H13" s="14">
        <f>5348965+15643</f>
        <v>5364608</v>
      </c>
      <c r="I13" s="14">
        <f>1798423+50844</f>
        <v>1849267</v>
      </c>
      <c r="J13" s="14">
        <v>861267</v>
      </c>
      <c r="K13" s="63">
        <f t="shared" si="10"/>
        <v>208209784</v>
      </c>
      <c r="L13" s="14">
        <f>122387938+206851+8280712</f>
        <v>130875501</v>
      </c>
      <c r="M13" s="14">
        <f>34646208+965850</f>
        <v>35612058</v>
      </c>
      <c r="N13" s="14">
        <f>17887050+1208637</f>
        <v>19095687</v>
      </c>
      <c r="O13" s="14">
        <f>20222707+1322150</f>
        <v>21544857</v>
      </c>
      <c r="P13" s="14">
        <f>3323396+138342+127949</f>
        <v>3589687</v>
      </c>
      <c r="Q13" s="14">
        <f>5348965+15643+707331</f>
        <v>6071939</v>
      </c>
      <c r="R13" s="14">
        <f>1798423+50844+201164</f>
        <v>2050431</v>
      </c>
      <c r="S13" s="14">
        <f>861267+44274</f>
        <v>905541</v>
      </c>
      <c r="T13" s="21">
        <f t="shared" si="12"/>
        <v>219745701</v>
      </c>
      <c r="U13" s="14">
        <f t="shared" si="13"/>
        <v>8280712</v>
      </c>
      <c r="V13" s="14">
        <f t="shared" si="13"/>
        <v>965850</v>
      </c>
      <c r="W13" s="14">
        <f t="shared" si="13"/>
        <v>1208637</v>
      </c>
      <c r="X13" s="14">
        <f t="shared" si="13"/>
        <v>0</v>
      </c>
      <c r="Y13" s="14">
        <f t="shared" si="13"/>
        <v>127949</v>
      </c>
      <c r="Z13" s="14">
        <f t="shared" si="13"/>
        <v>707331</v>
      </c>
      <c r="AA13" s="14">
        <f t="shared" si="13"/>
        <v>201164</v>
      </c>
      <c r="AB13" s="14">
        <f t="shared" si="13"/>
        <v>44274</v>
      </c>
      <c r="AC13" s="14">
        <f t="shared" si="14"/>
        <v>11535917</v>
      </c>
    </row>
    <row r="14" spans="1:29" s="1" customFormat="1" x14ac:dyDescent="0.25">
      <c r="A14" s="34">
        <v>1010400</v>
      </c>
      <c r="B14" s="5" t="s">
        <v>17</v>
      </c>
      <c r="C14" s="13">
        <v>2401200</v>
      </c>
      <c r="D14" s="13">
        <v>0</v>
      </c>
      <c r="E14" s="13">
        <v>1444200</v>
      </c>
      <c r="F14" s="13">
        <v>574200</v>
      </c>
      <c r="G14" s="13">
        <v>469800</v>
      </c>
      <c r="H14" s="13">
        <v>243600</v>
      </c>
      <c r="I14" s="13">
        <v>330600</v>
      </c>
      <c r="J14" s="13">
        <v>156600</v>
      </c>
      <c r="K14" s="62">
        <f t="shared" si="10"/>
        <v>5620200</v>
      </c>
      <c r="L14" s="13">
        <v>2401200</v>
      </c>
      <c r="M14" s="13">
        <v>0</v>
      </c>
      <c r="N14" s="13">
        <v>1444200</v>
      </c>
      <c r="O14" s="13">
        <v>574200</v>
      </c>
      <c r="P14" s="13">
        <v>469800</v>
      </c>
      <c r="Q14" s="13">
        <v>243600</v>
      </c>
      <c r="R14" s="13">
        <v>330600</v>
      </c>
      <c r="S14" s="13">
        <v>156600</v>
      </c>
      <c r="T14" s="20">
        <f t="shared" si="12"/>
        <v>5620200</v>
      </c>
      <c r="U14" s="13">
        <f t="shared" si="13"/>
        <v>0</v>
      </c>
      <c r="V14" s="13">
        <f t="shared" si="13"/>
        <v>0</v>
      </c>
      <c r="W14" s="13">
        <f t="shared" si="13"/>
        <v>0</v>
      </c>
      <c r="X14" s="13">
        <f t="shared" si="13"/>
        <v>0</v>
      </c>
      <c r="Y14" s="13">
        <f t="shared" si="13"/>
        <v>0</v>
      </c>
      <c r="Z14" s="13">
        <f t="shared" si="13"/>
        <v>0</v>
      </c>
      <c r="AA14" s="13">
        <f t="shared" si="13"/>
        <v>0</v>
      </c>
      <c r="AB14" s="13">
        <f t="shared" si="13"/>
        <v>0</v>
      </c>
      <c r="AC14" s="13">
        <f t="shared" si="14"/>
        <v>0</v>
      </c>
    </row>
    <row r="15" spans="1:29" s="1" customFormat="1" ht="47.25" x14ac:dyDescent="0.25">
      <c r="A15" s="34">
        <v>1010600</v>
      </c>
      <c r="B15" s="5" t="s">
        <v>18</v>
      </c>
      <c r="C15" s="13">
        <v>10699537</v>
      </c>
      <c r="D15" s="13">
        <v>189590</v>
      </c>
      <c r="E15" s="13"/>
      <c r="F15" s="13">
        <v>212304</v>
      </c>
      <c r="G15" s="13"/>
      <c r="H15" s="13"/>
      <c r="I15" s="13"/>
      <c r="J15" s="13"/>
      <c r="K15" s="62">
        <f t="shared" si="10"/>
        <v>11101431</v>
      </c>
      <c r="L15" s="13">
        <v>10699537</v>
      </c>
      <c r="M15" s="13">
        <v>189590</v>
      </c>
      <c r="N15" s="13"/>
      <c r="O15" s="13">
        <v>212304</v>
      </c>
      <c r="P15" s="13"/>
      <c r="Q15" s="13"/>
      <c r="R15" s="13"/>
      <c r="S15" s="13"/>
      <c r="T15" s="20">
        <f t="shared" si="12"/>
        <v>11101431</v>
      </c>
      <c r="U15" s="13">
        <f t="shared" si="13"/>
        <v>0</v>
      </c>
      <c r="V15" s="13">
        <f>M15-D15</f>
        <v>0</v>
      </c>
      <c r="W15" s="13">
        <f t="shared" si="13"/>
        <v>0</v>
      </c>
      <c r="X15" s="13">
        <f t="shared" si="13"/>
        <v>0</v>
      </c>
      <c r="Y15" s="13">
        <f t="shared" si="13"/>
        <v>0</v>
      </c>
      <c r="Z15" s="13">
        <f t="shared" si="13"/>
        <v>0</v>
      </c>
      <c r="AA15" s="13">
        <f t="shared" si="13"/>
        <v>0</v>
      </c>
      <c r="AB15" s="13">
        <f t="shared" si="13"/>
        <v>0</v>
      </c>
      <c r="AC15" s="13">
        <f t="shared" si="14"/>
        <v>0</v>
      </c>
    </row>
    <row r="16" spans="1:29" s="1" customFormat="1" ht="47.25" x14ac:dyDescent="0.25">
      <c r="A16" s="34">
        <v>1010601</v>
      </c>
      <c r="B16" s="5" t="s">
        <v>19</v>
      </c>
      <c r="C16" s="13">
        <v>8234005</v>
      </c>
      <c r="D16" s="13">
        <v>68837</v>
      </c>
      <c r="E16" s="13"/>
      <c r="F16" s="13">
        <v>256043</v>
      </c>
      <c r="G16" s="13"/>
      <c r="H16" s="13"/>
      <c r="I16" s="13"/>
      <c r="J16" s="13"/>
      <c r="K16" s="62">
        <f t="shared" si="10"/>
        <v>8558885</v>
      </c>
      <c r="L16" s="13">
        <v>8234005</v>
      </c>
      <c r="M16" s="13">
        <v>68837</v>
      </c>
      <c r="N16" s="13"/>
      <c r="O16" s="13">
        <v>256043</v>
      </c>
      <c r="P16" s="13"/>
      <c r="Q16" s="13"/>
      <c r="R16" s="13"/>
      <c r="S16" s="13"/>
      <c r="T16" s="20">
        <f t="shared" si="12"/>
        <v>8558885</v>
      </c>
      <c r="U16" s="13">
        <f t="shared" si="13"/>
        <v>0</v>
      </c>
      <c r="V16" s="13">
        <f t="shared" si="13"/>
        <v>0</v>
      </c>
      <c r="W16" s="13">
        <f t="shared" si="13"/>
        <v>0</v>
      </c>
      <c r="X16" s="13">
        <f t="shared" si="13"/>
        <v>0</v>
      </c>
      <c r="Y16" s="13">
        <f t="shared" si="13"/>
        <v>0</v>
      </c>
      <c r="Z16" s="13">
        <f t="shared" si="13"/>
        <v>0</v>
      </c>
      <c r="AA16" s="13">
        <f t="shared" si="13"/>
        <v>0</v>
      </c>
      <c r="AB16" s="13">
        <f t="shared" si="13"/>
        <v>0</v>
      </c>
      <c r="AC16" s="13">
        <f t="shared" si="14"/>
        <v>0</v>
      </c>
    </row>
    <row r="17" spans="1:31" s="1" customFormat="1" x14ac:dyDescent="0.25">
      <c r="A17" s="34">
        <v>1010700</v>
      </c>
      <c r="B17" s="5" t="s">
        <v>20</v>
      </c>
      <c r="C17" s="13">
        <f>21772611</f>
        <v>21772611</v>
      </c>
      <c r="D17" s="13">
        <f>12446122</f>
        <v>12446122</v>
      </c>
      <c r="E17" s="13"/>
      <c r="F17" s="13"/>
      <c r="G17" s="13"/>
      <c r="H17" s="13"/>
      <c r="I17" s="13"/>
      <c r="J17" s="13"/>
      <c r="K17" s="62">
        <f t="shared" si="10"/>
        <v>34218733</v>
      </c>
      <c r="L17" s="13">
        <f>21772611+951143</f>
        <v>22723754</v>
      </c>
      <c r="M17" s="13">
        <f>12446122+1031259</f>
        <v>13477381</v>
      </c>
      <c r="N17" s="13"/>
      <c r="O17" s="13"/>
      <c r="P17" s="13"/>
      <c r="Q17" s="13"/>
      <c r="R17" s="13"/>
      <c r="S17" s="13"/>
      <c r="T17" s="13">
        <f t="shared" ref="T17" si="15">SUM(L17:S17)</f>
        <v>36201135</v>
      </c>
      <c r="U17" s="13">
        <f t="shared" si="13"/>
        <v>951143</v>
      </c>
      <c r="V17" s="13">
        <f t="shared" si="13"/>
        <v>1031259</v>
      </c>
      <c r="W17" s="13">
        <f t="shared" si="13"/>
        <v>0</v>
      </c>
      <c r="X17" s="13">
        <f t="shared" si="13"/>
        <v>0</v>
      </c>
      <c r="Y17" s="13">
        <f t="shared" si="13"/>
        <v>0</v>
      </c>
      <c r="Z17" s="13">
        <f t="shared" si="13"/>
        <v>0</v>
      </c>
      <c r="AA17" s="13">
        <f t="shared" si="13"/>
        <v>0</v>
      </c>
      <c r="AB17" s="13">
        <f t="shared" si="13"/>
        <v>0</v>
      </c>
      <c r="AC17" s="13">
        <f t="shared" si="14"/>
        <v>1982402</v>
      </c>
    </row>
    <row r="18" spans="1:31" s="1" customFormat="1" ht="80.25" customHeight="1" x14ac:dyDescent="0.25">
      <c r="A18" s="34">
        <v>1010800</v>
      </c>
      <c r="B18" s="36" t="s">
        <v>70</v>
      </c>
      <c r="C18" s="13">
        <v>31774108</v>
      </c>
      <c r="D18" s="13">
        <v>2662306</v>
      </c>
      <c r="E18" s="13">
        <v>6976509</v>
      </c>
      <c r="F18" s="13">
        <v>6414428</v>
      </c>
      <c r="G18" s="13">
        <v>1745354</v>
      </c>
      <c r="H18" s="13">
        <v>2627948</v>
      </c>
      <c r="I18" s="13">
        <v>1488397</v>
      </c>
      <c r="J18" s="13">
        <v>845908</v>
      </c>
      <c r="K18" s="62">
        <f t="shared" ref="K18" si="16">SUM(C18:J18)</f>
        <v>54534958</v>
      </c>
      <c r="L18" s="13">
        <v>31774108</v>
      </c>
      <c r="M18" s="13">
        <v>2662306</v>
      </c>
      <c r="N18" s="13">
        <v>6976509</v>
      </c>
      <c r="O18" s="13">
        <v>6414428</v>
      </c>
      <c r="P18" s="13">
        <v>1745354</v>
      </c>
      <c r="Q18" s="13">
        <v>2627948</v>
      </c>
      <c r="R18" s="13">
        <v>1488397</v>
      </c>
      <c r="S18" s="13">
        <v>845908</v>
      </c>
      <c r="T18" s="20">
        <f t="shared" ref="T18" si="17">SUM(L18:S18)</f>
        <v>54534958</v>
      </c>
      <c r="U18" s="13">
        <f t="shared" si="13"/>
        <v>0</v>
      </c>
      <c r="V18" s="13">
        <f t="shared" si="13"/>
        <v>0</v>
      </c>
      <c r="W18" s="13">
        <f t="shared" si="13"/>
        <v>0</v>
      </c>
      <c r="X18" s="13">
        <f t="shared" si="13"/>
        <v>0</v>
      </c>
      <c r="Y18" s="13">
        <f t="shared" si="13"/>
        <v>0</v>
      </c>
      <c r="Z18" s="13">
        <f t="shared" si="13"/>
        <v>0</v>
      </c>
      <c r="AA18" s="13">
        <f t="shared" si="13"/>
        <v>0</v>
      </c>
      <c r="AB18" s="13">
        <f t="shared" si="13"/>
        <v>0</v>
      </c>
      <c r="AC18" s="13">
        <f t="shared" ref="AC18" si="18">SUM(U18:AB18)</f>
        <v>0</v>
      </c>
    </row>
    <row r="19" spans="1:31" s="1" customFormat="1" x14ac:dyDescent="0.25">
      <c r="A19" s="35"/>
      <c r="B19" s="5"/>
      <c r="C19" s="13"/>
      <c r="D19" s="13"/>
      <c r="E19" s="13"/>
      <c r="F19" s="13"/>
      <c r="G19" s="13"/>
      <c r="H19" s="13"/>
      <c r="I19" s="13"/>
      <c r="J19" s="13"/>
      <c r="K19" s="62"/>
      <c r="L19" s="13"/>
      <c r="M19" s="13"/>
      <c r="N19" s="13"/>
      <c r="O19" s="13"/>
      <c r="P19" s="13"/>
      <c r="Q19" s="13"/>
      <c r="R19" s="13"/>
      <c r="S19" s="13"/>
      <c r="T19" s="20"/>
      <c r="U19" s="13"/>
      <c r="V19" s="13"/>
      <c r="W19" s="13"/>
      <c r="X19" s="13"/>
      <c r="Y19" s="13"/>
      <c r="Z19" s="13"/>
      <c r="AA19" s="13"/>
      <c r="AB19" s="13"/>
      <c r="AC19" s="13"/>
    </row>
    <row r="20" spans="1:31" s="2" customFormat="1" ht="31.5" x14ac:dyDescent="0.25">
      <c r="A20" s="34">
        <v>1020000</v>
      </c>
      <c r="B20" s="5" t="s">
        <v>21</v>
      </c>
      <c r="C20" s="13">
        <f t="shared" ref="C20:J20" si="19">SUM(C21:C24)</f>
        <v>31697651</v>
      </c>
      <c r="D20" s="13">
        <f t="shared" si="19"/>
        <v>117763</v>
      </c>
      <c r="E20" s="13">
        <f t="shared" si="19"/>
        <v>8829300</v>
      </c>
      <c r="F20" s="13">
        <f t="shared" si="19"/>
        <v>408055</v>
      </c>
      <c r="G20" s="13">
        <f t="shared" si="19"/>
        <v>4379290</v>
      </c>
      <c r="H20" s="13">
        <f t="shared" si="19"/>
        <v>210591</v>
      </c>
      <c r="I20" s="13">
        <f t="shared" si="19"/>
        <v>46516</v>
      </c>
      <c r="J20" s="13">
        <f t="shared" si="19"/>
        <v>121630</v>
      </c>
      <c r="K20" s="62">
        <f t="shared" si="10"/>
        <v>45810796</v>
      </c>
      <c r="L20" s="13">
        <f t="shared" ref="L20:S20" si="20">SUM(L21:L24)</f>
        <v>31697651</v>
      </c>
      <c r="M20" s="13">
        <f t="shared" si="20"/>
        <v>117763</v>
      </c>
      <c r="N20" s="13">
        <f t="shared" si="20"/>
        <v>8829300</v>
      </c>
      <c r="O20" s="13">
        <f t="shared" si="20"/>
        <v>408055</v>
      </c>
      <c r="P20" s="13">
        <f t="shared" si="20"/>
        <v>4379290</v>
      </c>
      <c r="Q20" s="13">
        <f t="shared" si="20"/>
        <v>210591</v>
      </c>
      <c r="R20" s="13">
        <f t="shared" si="20"/>
        <v>46516</v>
      </c>
      <c r="S20" s="13">
        <f t="shared" si="20"/>
        <v>121630</v>
      </c>
      <c r="T20" s="20">
        <f t="shared" ref="T20:T24" si="21">SUM(L20:S20)</f>
        <v>45810796</v>
      </c>
      <c r="U20" s="13">
        <f t="shared" ref="U20:AB20" si="22">SUM(U21:U24)</f>
        <v>0</v>
      </c>
      <c r="V20" s="13">
        <f t="shared" si="22"/>
        <v>0</v>
      </c>
      <c r="W20" s="13">
        <f t="shared" si="22"/>
        <v>0</v>
      </c>
      <c r="X20" s="13">
        <f t="shared" si="22"/>
        <v>0</v>
      </c>
      <c r="Y20" s="13">
        <f t="shared" si="22"/>
        <v>0</v>
      </c>
      <c r="Z20" s="13">
        <f t="shared" si="22"/>
        <v>0</v>
      </c>
      <c r="AA20" s="13">
        <f t="shared" si="22"/>
        <v>0</v>
      </c>
      <c r="AB20" s="13">
        <f t="shared" si="22"/>
        <v>0</v>
      </c>
      <c r="AC20" s="13">
        <f t="shared" ref="AC20:AC24" si="23">SUM(U20:AB20)</f>
        <v>0</v>
      </c>
      <c r="AE20" s="1"/>
    </row>
    <row r="21" spans="1:31" s="1" customFormat="1" x14ac:dyDescent="0.25">
      <c r="A21" s="34">
        <v>1020100</v>
      </c>
      <c r="B21" s="5" t="s">
        <v>22</v>
      </c>
      <c r="C21" s="13"/>
      <c r="D21" s="13"/>
      <c r="E21" s="13"/>
      <c r="F21" s="13"/>
      <c r="G21" s="13"/>
      <c r="H21" s="13"/>
      <c r="I21" s="13"/>
      <c r="J21" s="13"/>
      <c r="K21" s="62">
        <f t="shared" si="10"/>
        <v>0</v>
      </c>
      <c r="L21" s="13"/>
      <c r="M21" s="13"/>
      <c r="N21" s="13"/>
      <c r="O21" s="13"/>
      <c r="P21" s="13"/>
      <c r="Q21" s="13"/>
      <c r="R21" s="13"/>
      <c r="S21" s="13"/>
      <c r="T21" s="20">
        <f t="shared" si="21"/>
        <v>0</v>
      </c>
      <c r="U21" s="13"/>
      <c r="V21" s="13"/>
      <c r="W21" s="13"/>
      <c r="X21" s="13"/>
      <c r="Y21" s="13"/>
      <c r="Z21" s="13"/>
      <c r="AA21" s="13"/>
      <c r="AB21" s="13"/>
      <c r="AC21" s="13">
        <f t="shared" si="23"/>
        <v>0</v>
      </c>
    </row>
    <row r="22" spans="1:31" s="1" customFormat="1" ht="31.5" x14ac:dyDescent="0.25">
      <c r="A22" s="34">
        <v>1020200</v>
      </c>
      <c r="B22" s="5" t="s">
        <v>23</v>
      </c>
      <c r="C22" s="13">
        <v>29009837</v>
      </c>
      <c r="D22" s="13"/>
      <c r="E22" s="13">
        <v>8674413</v>
      </c>
      <c r="F22" s="13">
        <v>203891</v>
      </c>
      <c r="G22" s="13">
        <v>4247565</v>
      </c>
      <c r="H22" s="13">
        <v>19800</v>
      </c>
      <c r="I22" s="13"/>
      <c r="J22" s="13">
        <v>94908</v>
      </c>
      <c r="K22" s="62">
        <f t="shared" si="10"/>
        <v>42250414</v>
      </c>
      <c r="L22" s="13">
        <v>29009837</v>
      </c>
      <c r="M22" s="13"/>
      <c r="N22" s="13">
        <v>8674413</v>
      </c>
      <c r="O22" s="13">
        <v>203891</v>
      </c>
      <c r="P22" s="13">
        <v>4247565</v>
      </c>
      <c r="Q22" s="13">
        <v>19800</v>
      </c>
      <c r="R22" s="13"/>
      <c r="S22" s="13">
        <v>94908</v>
      </c>
      <c r="T22" s="13">
        <f t="shared" ref="T22" si="24">SUM(L22:S22)</f>
        <v>42250414</v>
      </c>
      <c r="U22" s="13">
        <f t="shared" ref="U22:AB28" si="25">L22-C22</f>
        <v>0</v>
      </c>
      <c r="V22" s="13">
        <f t="shared" si="25"/>
        <v>0</v>
      </c>
      <c r="W22" s="13">
        <f t="shared" si="25"/>
        <v>0</v>
      </c>
      <c r="X22" s="13">
        <f t="shared" si="25"/>
        <v>0</v>
      </c>
      <c r="Y22" s="13">
        <f t="shared" si="25"/>
        <v>0</v>
      </c>
      <c r="Z22" s="13">
        <f t="shared" si="25"/>
        <v>0</v>
      </c>
      <c r="AA22" s="13">
        <f t="shared" si="25"/>
        <v>0</v>
      </c>
      <c r="AB22" s="13">
        <f t="shared" si="25"/>
        <v>0</v>
      </c>
      <c r="AC22" s="13">
        <f t="shared" si="23"/>
        <v>0</v>
      </c>
    </row>
    <row r="23" spans="1:31" s="2" customFormat="1" ht="31.5" x14ac:dyDescent="0.25">
      <c r="A23" s="34">
        <v>1020400</v>
      </c>
      <c r="B23" s="10" t="s">
        <v>24</v>
      </c>
      <c r="C23" s="13">
        <v>989136</v>
      </c>
      <c r="D23" s="13"/>
      <c r="E23" s="13"/>
      <c r="F23" s="13"/>
      <c r="G23" s="13">
        <v>97377</v>
      </c>
      <c r="H23" s="13"/>
      <c r="I23" s="13"/>
      <c r="J23" s="13">
        <v>7234</v>
      </c>
      <c r="K23" s="62">
        <f t="shared" si="10"/>
        <v>1093747</v>
      </c>
      <c r="L23" s="13">
        <v>989136</v>
      </c>
      <c r="M23" s="13"/>
      <c r="N23" s="13"/>
      <c r="O23" s="13"/>
      <c r="P23" s="13">
        <v>97377</v>
      </c>
      <c r="Q23" s="13"/>
      <c r="R23" s="13"/>
      <c r="S23" s="13">
        <v>7234</v>
      </c>
      <c r="T23" s="20">
        <f t="shared" si="21"/>
        <v>1093747</v>
      </c>
      <c r="U23" s="13">
        <f t="shared" si="25"/>
        <v>0</v>
      </c>
      <c r="V23" s="13">
        <f t="shared" si="25"/>
        <v>0</v>
      </c>
      <c r="W23" s="13">
        <f t="shared" si="25"/>
        <v>0</v>
      </c>
      <c r="X23" s="13">
        <f t="shared" si="25"/>
        <v>0</v>
      </c>
      <c r="Y23" s="13">
        <f t="shared" si="25"/>
        <v>0</v>
      </c>
      <c r="Z23" s="13">
        <f t="shared" si="25"/>
        <v>0</v>
      </c>
      <c r="AA23" s="13">
        <f t="shared" si="25"/>
        <v>0</v>
      </c>
      <c r="AB23" s="13">
        <f t="shared" si="25"/>
        <v>0</v>
      </c>
      <c r="AC23" s="13">
        <f t="shared" si="23"/>
        <v>0</v>
      </c>
      <c r="AE23" s="1"/>
    </row>
    <row r="24" spans="1:31" s="1" customFormat="1" x14ac:dyDescent="0.25">
      <c r="A24" s="34">
        <v>1020500</v>
      </c>
      <c r="B24" s="5" t="s">
        <v>25</v>
      </c>
      <c r="C24" s="13">
        <v>1698678</v>
      </c>
      <c r="D24" s="13">
        <v>117763</v>
      </c>
      <c r="E24" s="13">
        <v>154887</v>
      </c>
      <c r="F24" s="13">
        <v>204164</v>
      </c>
      <c r="G24" s="13">
        <v>34348</v>
      </c>
      <c r="H24" s="13">
        <v>190791</v>
      </c>
      <c r="I24" s="13">
        <v>46516</v>
      </c>
      <c r="J24" s="13">
        <v>19488</v>
      </c>
      <c r="K24" s="62">
        <f t="shared" si="10"/>
        <v>2466635</v>
      </c>
      <c r="L24" s="13">
        <v>1698678</v>
      </c>
      <c r="M24" s="13">
        <v>117763</v>
      </c>
      <c r="N24" s="13">
        <v>154887</v>
      </c>
      <c r="O24" s="13">
        <v>204164</v>
      </c>
      <c r="P24" s="13">
        <v>34348</v>
      </c>
      <c r="Q24" s="13">
        <v>190791</v>
      </c>
      <c r="R24" s="13">
        <v>46516</v>
      </c>
      <c r="S24" s="13">
        <v>19488</v>
      </c>
      <c r="T24" s="20">
        <f t="shared" si="21"/>
        <v>2466635</v>
      </c>
      <c r="U24" s="13">
        <f t="shared" si="25"/>
        <v>0</v>
      </c>
      <c r="V24" s="13">
        <f t="shared" si="25"/>
        <v>0</v>
      </c>
      <c r="W24" s="13">
        <f t="shared" si="25"/>
        <v>0</v>
      </c>
      <c r="X24" s="13">
        <f t="shared" si="25"/>
        <v>0</v>
      </c>
      <c r="Y24" s="13">
        <f t="shared" si="25"/>
        <v>0</v>
      </c>
      <c r="Z24" s="13">
        <f t="shared" si="25"/>
        <v>0</v>
      </c>
      <c r="AA24" s="13">
        <f t="shared" si="25"/>
        <v>0</v>
      </c>
      <c r="AB24" s="13">
        <f t="shared" si="25"/>
        <v>0</v>
      </c>
      <c r="AC24" s="13">
        <f t="shared" si="23"/>
        <v>0</v>
      </c>
    </row>
    <row r="25" spans="1:31" s="1" customFormat="1" x14ac:dyDescent="0.25">
      <c r="A25" s="34"/>
      <c r="B25" s="5"/>
      <c r="C25" s="13"/>
      <c r="D25" s="13"/>
      <c r="E25" s="13"/>
      <c r="F25" s="13"/>
      <c r="G25" s="13"/>
      <c r="H25" s="13"/>
      <c r="I25" s="13"/>
      <c r="J25" s="13"/>
      <c r="K25" s="62"/>
      <c r="L25" s="13"/>
      <c r="M25" s="13"/>
      <c r="N25" s="13"/>
      <c r="O25" s="13"/>
      <c r="P25" s="13"/>
      <c r="Q25" s="13"/>
      <c r="R25" s="13"/>
      <c r="S25" s="13"/>
      <c r="T25" s="20"/>
      <c r="U25" s="13">
        <f t="shared" si="25"/>
        <v>0</v>
      </c>
      <c r="V25" s="13">
        <f t="shared" si="25"/>
        <v>0</v>
      </c>
      <c r="W25" s="13">
        <f t="shared" si="25"/>
        <v>0</v>
      </c>
      <c r="X25" s="13">
        <f t="shared" si="25"/>
        <v>0</v>
      </c>
      <c r="Y25" s="13">
        <f t="shared" si="25"/>
        <v>0</v>
      </c>
      <c r="Z25" s="13">
        <f t="shared" si="25"/>
        <v>0</v>
      </c>
      <c r="AA25" s="13">
        <f t="shared" si="25"/>
        <v>0</v>
      </c>
      <c r="AB25" s="13">
        <f t="shared" si="25"/>
        <v>0</v>
      </c>
      <c r="AC25" s="13"/>
    </row>
    <row r="26" spans="1:31" s="1" customFormat="1" x14ac:dyDescent="0.25">
      <c r="A26" s="34">
        <v>1040000</v>
      </c>
      <c r="B26" s="5" t="s">
        <v>26</v>
      </c>
      <c r="C26" s="13"/>
      <c r="D26" s="13"/>
      <c r="E26" s="13"/>
      <c r="F26" s="13"/>
      <c r="G26" s="13"/>
      <c r="H26" s="13"/>
      <c r="I26" s="13"/>
      <c r="J26" s="13"/>
      <c r="K26" s="62">
        <f t="shared" si="10"/>
        <v>0</v>
      </c>
      <c r="L26" s="13"/>
      <c r="M26" s="13"/>
      <c r="N26" s="13"/>
      <c r="O26" s="13"/>
      <c r="P26" s="13"/>
      <c r="Q26" s="13"/>
      <c r="R26" s="13"/>
      <c r="S26" s="13"/>
      <c r="T26" s="20">
        <f t="shared" ref="T26" si="26">SUM(L26:S26)</f>
        <v>0</v>
      </c>
      <c r="U26" s="13">
        <f t="shared" si="25"/>
        <v>0</v>
      </c>
      <c r="V26" s="13">
        <f t="shared" si="25"/>
        <v>0</v>
      </c>
      <c r="W26" s="13">
        <f t="shared" si="25"/>
        <v>0</v>
      </c>
      <c r="X26" s="13">
        <f t="shared" si="25"/>
        <v>0</v>
      </c>
      <c r="Y26" s="13">
        <f t="shared" si="25"/>
        <v>0</v>
      </c>
      <c r="Z26" s="13">
        <f t="shared" si="25"/>
        <v>0</v>
      </c>
      <c r="AA26" s="13">
        <f t="shared" si="25"/>
        <v>0</v>
      </c>
      <c r="AB26" s="13">
        <f t="shared" si="25"/>
        <v>0</v>
      </c>
      <c r="AC26" s="13">
        <f t="shared" ref="AC26" si="27">SUM(U26:AB26)</f>
        <v>0</v>
      </c>
    </row>
    <row r="27" spans="1:31" s="1" customFormat="1" x14ac:dyDescent="0.25">
      <c r="A27" s="35"/>
      <c r="B27" s="11"/>
      <c r="C27" s="13"/>
      <c r="D27" s="13"/>
      <c r="E27" s="13"/>
      <c r="F27" s="13"/>
      <c r="G27" s="13"/>
      <c r="H27" s="13"/>
      <c r="I27" s="13"/>
      <c r="J27" s="13"/>
      <c r="K27" s="62"/>
      <c r="L27" s="13"/>
      <c r="M27" s="13"/>
      <c r="N27" s="13"/>
      <c r="O27" s="13"/>
      <c r="P27" s="13"/>
      <c r="Q27" s="13"/>
      <c r="R27" s="13"/>
      <c r="S27" s="13"/>
      <c r="T27" s="20"/>
      <c r="U27" s="13">
        <f t="shared" si="25"/>
        <v>0</v>
      </c>
      <c r="V27" s="13">
        <f t="shared" si="25"/>
        <v>0</v>
      </c>
      <c r="W27" s="13">
        <f t="shared" si="25"/>
        <v>0</v>
      </c>
      <c r="X27" s="13">
        <f t="shared" si="25"/>
        <v>0</v>
      </c>
      <c r="Y27" s="13">
        <f t="shared" si="25"/>
        <v>0</v>
      </c>
      <c r="Z27" s="13">
        <f t="shared" si="25"/>
        <v>0</v>
      </c>
      <c r="AA27" s="13">
        <f t="shared" si="25"/>
        <v>0</v>
      </c>
      <c r="AB27" s="13">
        <f t="shared" si="25"/>
        <v>0</v>
      </c>
      <c r="AC27" s="13"/>
    </row>
    <row r="28" spans="1:31" s="1" customFormat="1" ht="31.5" x14ac:dyDescent="0.25">
      <c r="A28" s="34">
        <v>1050000</v>
      </c>
      <c r="B28" s="5" t="s">
        <v>27</v>
      </c>
      <c r="C28" s="13">
        <v>11851318</v>
      </c>
      <c r="D28" s="13">
        <v>2939065</v>
      </c>
      <c r="E28" s="13">
        <v>2146139</v>
      </c>
      <c r="F28" s="13">
        <v>16597988</v>
      </c>
      <c r="G28" s="13">
        <v>3192415</v>
      </c>
      <c r="H28" s="13">
        <v>3580018</v>
      </c>
      <c r="I28" s="13">
        <v>7201522</v>
      </c>
      <c r="J28" s="13">
        <v>988262</v>
      </c>
      <c r="K28" s="62">
        <f t="shared" si="10"/>
        <v>48496727</v>
      </c>
      <c r="L28" s="13">
        <v>11851318</v>
      </c>
      <c r="M28" s="13">
        <v>2939065</v>
      </c>
      <c r="N28" s="13">
        <v>2146139</v>
      </c>
      <c r="O28" s="13">
        <v>16597988</v>
      </c>
      <c r="P28" s="13">
        <v>3192415</v>
      </c>
      <c r="Q28" s="13">
        <v>3580018</v>
      </c>
      <c r="R28" s="13">
        <v>7201522</v>
      </c>
      <c r="S28" s="13">
        <v>988262</v>
      </c>
      <c r="T28" s="20">
        <f t="shared" ref="T28:T35" si="28">SUM(L28:S28)</f>
        <v>48496727</v>
      </c>
      <c r="U28" s="13">
        <f t="shared" si="25"/>
        <v>0</v>
      </c>
      <c r="V28" s="13">
        <f t="shared" si="25"/>
        <v>0</v>
      </c>
      <c r="W28" s="13">
        <f t="shared" si="25"/>
        <v>0</v>
      </c>
      <c r="X28" s="13">
        <f t="shared" si="25"/>
        <v>0</v>
      </c>
      <c r="Y28" s="13">
        <f t="shared" si="25"/>
        <v>0</v>
      </c>
      <c r="Z28" s="13">
        <f t="shared" si="25"/>
        <v>0</v>
      </c>
      <c r="AA28" s="13">
        <f t="shared" si="25"/>
        <v>0</v>
      </c>
      <c r="AB28" s="13">
        <f t="shared" si="25"/>
        <v>0</v>
      </c>
      <c r="AC28" s="13">
        <f t="shared" ref="AC28:AC35" si="29">SUM(U28:AB28)</f>
        <v>0</v>
      </c>
    </row>
    <row r="29" spans="1:31" s="1" customFormat="1" x14ac:dyDescent="0.25">
      <c r="A29" s="34">
        <v>1050100</v>
      </c>
      <c r="B29" s="5" t="s">
        <v>28</v>
      </c>
      <c r="C29" s="13">
        <f>SUM(C30:C31)</f>
        <v>3340641</v>
      </c>
      <c r="D29" s="13">
        <f t="shared" ref="D29:J29" si="30">SUM(D30:D31)</f>
        <v>32020</v>
      </c>
      <c r="E29" s="13">
        <f t="shared" si="30"/>
        <v>0</v>
      </c>
      <c r="F29" s="13">
        <f t="shared" si="30"/>
        <v>0</v>
      </c>
      <c r="G29" s="13">
        <f t="shared" si="30"/>
        <v>0</v>
      </c>
      <c r="H29" s="13">
        <f t="shared" si="30"/>
        <v>0</v>
      </c>
      <c r="I29" s="13">
        <f t="shared" si="30"/>
        <v>0</v>
      </c>
      <c r="J29" s="13">
        <f t="shared" si="30"/>
        <v>0</v>
      </c>
      <c r="K29" s="62">
        <f t="shared" si="10"/>
        <v>3372661</v>
      </c>
      <c r="L29" s="13">
        <f>SUM(L30:L31)</f>
        <v>3340641</v>
      </c>
      <c r="M29" s="13">
        <f t="shared" ref="M29:S29" si="31">SUM(M30:M31)</f>
        <v>32020</v>
      </c>
      <c r="N29" s="13">
        <f t="shared" si="31"/>
        <v>0</v>
      </c>
      <c r="O29" s="13">
        <f t="shared" si="31"/>
        <v>0</v>
      </c>
      <c r="P29" s="13">
        <f t="shared" si="31"/>
        <v>0</v>
      </c>
      <c r="Q29" s="13">
        <f t="shared" si="31"/>
        <v>0</v>
      </c>
      <c r="R29" s="13">
        <f t="shared" si="31"/>
        <v>0</v>
      </c>
      <c r="S29" s="13">
        <f t="shared" si="31"/>
        <v>0</v>
      </c>
      <c r="T29" s="20">
        <f t="shared" si="28"/>
        <v>3372661</v>
      </c>
      <c r="U29" s="13">
        <f t="shared" ref="U29:AB29" si="32">SUM(U30:U31)</f>
        <v>0</v>
      </c>
      <c r="V29" s="13">
        <f t="shared" si="32"/>
        <v>0</v>
      </c>
      <c r="W29" s="13">
        <f t="shared" si="32"/>
        <v>0</v>
      </c>
      <c r="X29" s="13">
        <f t="shared" si="32"/>
        <v>0</v>
      </c>
      <c r="Y29" s="13">
        <f t="shared" si="32"/>
        <v>0</v>
      </c>
      <c r="Z29" s="13">
        <f t="shared" si="32"/>
        <v>0</v>
      </c>
      <c r="AA29" s="13">
        <f t="shared" si="32"/>
        <v>0</v>
      </c>
      <c r="AB29" s="13">
        <f t="shared" si="32"/>
        <v>0</v>
      </c>
      <c r="AC29" s="13">
        <f t="shared" si="29"/>
        <v>0</v>
      </c>
    </row>
    <row r="30" spans="1:31" s="1" customFormat="1" ht="31.5" x14ac:dyDescent="0.25">
      <c r="A30" s="35">
        <v>1050101</v>
      </c>
      <c r="B30" s="11" t="s">
        <v>29</v>
      </c>
      <c r="C30" s="14">
        <v>179927</v>
      </c>
      <c r="D30" s="14"/>
      <c r="E30" s="14"/>
      <c r="F30" s="14"/>
      <c r="G30" s="14"/>
      <c r="H30" s="14"/>
      <c r="I30" s="14"/>
      <c r="J30" s="14"/>
      <c r="K30" s="63">
        <f t="shared" si="10"/>
        <v>179927</v>
      </c>
      <c r="L30" s="14">
        <v>179927</v>
      </c>
      <c r="M30" s="14"/>
      <c r="N30" s="14"/>
      <c r="O30" s="14"/>
      <c r="P30" s="14"/>
      <c r="Q30" s="14"/>
      <c r="R30" s="14"/>
      <c r="S30" s="14"/>
      <c r="T30" s="21">
        <f t="shared" si="28"/>
        <v>179927</v>
      </c>
      <c r="U30" s="14">
        <f t="shared" ref="U30:AB35" si="33">L30-C30</f>
        <v>0</v>
      </c>
      <c r="V30" s="14">
        <f t="shared" si="33"/>
        <v>0</v>
      </c>
      <c r="W30" s="14">
        <f t="shared" si="33"/>
        <v>0</v>
      </c>
      <c r="X30" s="14">
        <f t="shared" si="33"/>
        <v>0</v>
      </c>
      <c r="Y30" s="14">
        <f t="shared" si="33"/>
        <v>0</v>
      </c>
      <c r="Z30" s="14">
        <f t="shared" si="33"/>
        <v>0</v>
      </c>
      <c r="AA30" s="14">
        <f t="shared" si="33"/>
        <v>0</v>
      </c>
      <c r="AB30" s="14">
        <f t="shared" si="33"/>
        <v>0</v>
      </c>
      <c r="AC30" s="14">
        <f t="shared" si="29"/>
        <v>0</v>
      </c>
    </row>
    <row r="31" spans="1:31" s="1" customFormat="1" ht="31.5" x14ac:dyDescent="0.25">
      <c r="A31" s="35">
        <v>1050102</v>
      </c>
      <c r="B31" s="11" t="s">
        <v>30</v>
      </c>
      <c r="C31" s="14">
        <v>3160714</v>
      </c>
      <c r="D31" s="14">
        <v>32020</v>
      </c>
      <c r="E31" s="14"/>
      <c r="F31" s="14"/>
      <c r="G31" s="14"/>
      <c r="H31" s="14"/>
      <c r="I31" s="14"/>
      <c r="J31" s="14"/>
      <c r="K31" s="63">
        <f t="shared" si="10"/>
        <v>3192734</v>
      </c>
      <c r="L31" s="14">
        <v>3160714</v>
      </c>
      <c r="M31" s="14">
        <v>32020</v>
      </c>
      <c r="N31" s="14"/>
      <c r="O31" s="14"/>
      <c r="P31" s="14"/>
      <c r="Q31" s="14"/>
      <c r="R31" s="14"/>
      <c r="S31" s="14"/>
      <c r="T31" s="21">
        <f t="shared" si="28"/>
        <v>3192734</v>
      </c>
      <c r="U31" s="14">
        <f t="shared" si="33"/>
        <v>0</v>
      </c>
      <c r="V31" s="14">
        <f t="shared" si="33"/>
        <v>0</v>
      </c>
      <c r="W31" s="14">
        <f t="shared" si="33"/>
        <v>0</v>
      </c>
      <c r="X31" s="14">
        <f t="shared" si="33"/>
        <v>0</v>
      </c>
      <c r="Y31" s="14">
        <f t="shared" si="33"/>
        <v>0</v>
      </c>
      <c r="Z31" s="14">
        <f t="shared" si="33"/>
        <v>0</v>
      </c>
      <c r="AA31" s="14">
        <f t="shared" si="33"/>
        <v>0</v>
      </c>
      <c r="AB31" s="14">
        <f t="shared" si="33"/>
        <v>0</v>
      </c>
      <c r="AC31" s="14">
        <f t="shared" si="29"/>
        <v>0</v>
      </c>
    </row>
    <row r="32" spans="1:31" s="1" customFormat="1" ht="47.25" x14ac:dyDescent="0.25">
      <c r="A32" s="34">
        <v>1050200</v>
      </c>
      <c r="B32" s="5" t="s">
        <v>31</v>
      </c>
      <c r="C32" s="13">
        <v>7110349</v>
      </c>
      <c r="D32" s="13">
        <v>2907045</v>
      </c>
      <c r="E32" s="13">
        <v>1668508</v>
      </c>
      <c r="F32" s="13">
        <v>902202</v>
      </c>
      <c r="G32" s="13">
        <v>221651</v>
      </c>
      <c r="H32" s="13">
        <v>627026</v>
      </c>
      <c r="I32" s="13">
        <v>504183</v>
      </c>
      <c r="J32" s="13">
        <v>291400</v>
      </c>
      <c r="K32" s="62">
        <f t="shared" si="10"/>
        <v>14232364</v>
      </c>
      <c r="L32" s="13">
        <v>7110349</v>
      </c>
      <c r="M32" s="13">
        <v>2907045</v>
      </c>
      <c r="N32" s="13">
        <v>1668508</v>
      </c>
      <c r="O32" s="13">
        <v>902202</v>
      </c>
      <c r="P32" s="13">
        <v>221651</v>
      </c>
      <c r="Q32" s="13">
        <v>627026</v>
      </c>
      <c r="R32" s="13">
        <v>504183</v>
      </c>
      <c r="S32" s="13">
        <v>291400</v>
      </c>
      <c r="T32" s="20">
        <f t="shared" si="28"/>
        <v>14232364</v>
      </c>
      <c r="U32" s="14">
        <f t="shared" si="33"/>
        <v>0</v>
      </c>
      <c r="V32" s="13">
        <f t="shared" si="33"/>
        <v>0</v>
      </c>
      <c r="W32" s="13">
        <f t="shared" si="33"/>
        <v>0</v>
      </c>
      <c r="X32" s="13">
        <f t="shared" si="33"/>
        <v>0</v>
      </c>
      <c r="Y32" s="13">
        <f t="shared" si="33"/>
        <v>0</v>
      </c>
      <c r="Z32" s="13">
        <f t="shared" si="33"/>
        <v>0</v>
      </c>
      <c r="AA32" s="13">
        <f t="shared" si="33"/>
        <v>0</v>
      </c>
      <c r="AB32" s="13">
        <f t="shared" si="33"/>
        <v>0</v>
      </c>
      <c r="AC32" s="13">
        <f t="shared" si="29"/>
        <v>0</v>
      </c>
    </row>
    <row r="33" spans="1:31" s="1" customFormat="1" ht="63" x14ac:dyDescent="0.25">
      <c r="A33" s="34">
        <v>1050400</v>
      </c>
      <c r="B33" s="5" t="s">
        <v>32</v>
      </c>
      <c r="C33" s="13"/>
      <c r="D33" s="13"/>
      <c r="E33" s="13">
        <v>188758</v>
      </c>
      <c r="F33" s="13">
        <v>7993968</v>
      </c>
      <c r="G33" s="13">
        <v>1961816</v>
      </c>
      <c r="H33" s="13">
        <v>1362715</v>
      </c>
      <c r="I33" s="13">
        <v>3625262</v>
      </c>
      <c r="J33" s="13">
        <v>161514</v>
      </c>
      <c r="K33" s="62">
        <f t="shared" si="10"/>
        <v>15294033</v>
      </c>
      <c r="L33" s="13"/>
      <c r="M33" s="13"/>
      <c r="N33" s="13">
        <v>188758</v>
      </c>
      <c r="O33" s="13">
        <v>7993968</v>
      </c>
      <c r="P33" s="13">
        <v>1961816</v>
      </c>
      <c r="Q33" s="13">
        <v>1362715</v>
      </c>
      <c r="R33" s="13">
        <v>3625262</v>
      </c>
      <c r="S33" s="13">
        <v>161514</v>
      </c>
      <c r="T33" s="20">
        <f t="shared" si="28"/>
        <v>15294033</v>
      </c>
      <c r="U33" s="14">
        <f t="shared" si="33"/>
        <v>0</v>
      </c>
      <c r="V33" s="13">
        <f t="shared" si="33"/>
        <v>0</v>
      </c>
      <c r="W33" s="13">
        <f t="shared" si="33"/>
        <v>0</v>
      </c>
      <c r="X33" s="13">
        <f t="shared" si="33"/>
        <v>0</v>
      </c>
      <c r="Y33" s="13">
        <f t="shared" si="33"/>
        <v>0</v>
      </c>
      <c r="Z33" s="13">
        <f t="shared" si="33"/>
        <v>0</v>
      </c>
      <c r="AA33" s="13">
        <f t="shared" si="33"/>
        <v>0</v>
      </c>
      <c r="AB33" s="13">
        <f t="shared" si="33"/>
        <v>0</v>
      </c>
      <c r="AC33" s="13">
        <f t="shared" si="29"/>
        <v>0</v>
      </c>
    </row>
    <row r="34" spans="1:31" s="1" customFormat="1" ht="31.5" x14ac:dyDescent="0.25">
      <c r="A34" s="34">
        <v>1051100</v>
      </c>
      <c r="B34" s="5" t="s">
        <v>33</v>
      </c>
      <c r="C34" s="13">
        <v>1077744</v>
      </c>
      <c r="D34" s="13"/>
      <c r="E34" s="13">
        <v>225624</v>
      </c>
      <c r="F34" s="13">
        <v>1234909</v>
      </c>
      <c r="G34" s="13">
        <v>28040</v>
      </c>
      <c r="H34" s="13">
        <v>851513</v>
      </c>
      <c r="I34" s="13">
        <v>1006654</v>
      </c>
      <c r="J34" s="13">
        <v>455382</v>
      </c>
      <c r="K34" s="62">
        <f t="shared" si="10"/>
        <v>4879866</v>
      </c>
      <c r="L34" s="13">
        <v>1077744</v>
      </c>
      <c r="M34" s="13"/>
      <c r="N34" s="13">
        <v>225624</v>
      </c>
      <c r="O34" s="13">
        <v>1234909</v>
      </c>
      <c r="P34" s="13">
        <v>28040</v>
      </c>
      <c r="Q34" s="13">
        <v>851513</v>
      </c>
      <c r="R34" s="13">
        <v>1006654</v>
      </c>
      <c r="S34" s="13">
        <v>455382</v>
      </c>
      <c r="T34" s="20">
        <f t="shared" si="28"/>
        <v>4879866</v>
      </c>
      <c r="U34" s="14">
        <f t="shared" si="33"/>
        <v>0</v>
      </c>
      <c r="V34" s="13">
        <f t="shared" si="33"/>
        <v>0</v>
      </c>
      <c r="W34" s="13">
        <f t="shared" si="33"/>
        <v>0</v>
      </c>
      <c r="X34" s="13">
        <f t="shared" si="33"/>
        <v>0</v>
      </c>
      <c r="Y34" s="13">
        <f t="shared" si="33"/>
        <v>0</v>
      </c>
      <c r="Z34" s="13">
        <f t="shared" si="33"/>
        <v>0</v>
      </c>
      <c r="AA34" s="13">
        <f t="shared" si="33"/>
        <v>0</v>
      </c>
      <c r="AB34" s="13">
        <f t="shared" si="33"/>
        <v>0</v>
      </c>
      <c r="AC34" s="13">
        <f t="shared" si="29"/>
        <v>0</v>
      </c>
    </row>
    <row r="35" spans="1:31" s="2" customFormat="1" ht="31.5" x14ac:dyDescent="0.25">
      <c r="A35" s="34">
        <v>1051200</v>
      </c>
      <c r="B35" s="5" t="s">
        <v>34</v>
      </c>
      <c r="C35" s="13"/>
      <c r="D35" s="13"/>
      <c r="E35" s="13">
        <v>63249</v>
      </c>
      <c r="F35" s="13">
        <v>6371966</v>
      </c>
      <c r="G35" s="13">
        <v>980908</v>
      </c>
      <c r="H35" s="13">
        <v>727387</v>
      </c>
      <c r="I35" s="13">
        <v>2061312</v>
      </c>
      <c r="J35" s="13">
        <v>79966</v>
      </c>
      <c r="K35" s="62">
        <f t="shared" si="10"/>
        <v>10284788</v>
      </c>
      <c r="L35" s="13"/>
      <c r="M35" s="13"/>
      <c r="N35" s="13">
        <v>63249</v>
      </c>
      <c r="O35" s="13">
        <v>6371966</v>
      </c>
      <c r="P35" s="13">
        <v>980908</v>
      </c>
      <c r="Q35" s="13">
        <v>727387</v>
      </c>
      <c r="R35" s="13">
        <v>2061312</v>
      </c>
      <c r="S35" s="13">
        <v>79966</v>
      </c>
      <c r="T35" s="20">
        <f t="shared" si="28"/>
        <v>10284788</v>
      </c>
      <c r="U35" s="14">
        <f t="shared" si="33"/>
        <v>0</v>
      </c>
      <c r="V35" s="13">
        <f t="shared" si="33"/>
        <v>0</v>
      </c>
      <c r="W35" s="13">
        <f t="shared" si="33"/>
        <v>0</v>
      </c>
      <c r="X35" s="13">
        <f t="shared" si="33"/>
        <v>0</v>
      </c>
      <c r="Y35" s="13">
        <f t="shared" si="33"/>
        <v>0</v>
      </c>
      <c r="Z35" s="13">
        <f t="shared" si="33"/>
        <v>0</v>
      </c>
      <c r="AA35" s="13">
        <f t="shared" si="33"/>
        <v>0</v>
      </c>
      <c r="AB35" s="13">
        <f t="shared" si="33"/>
        <v>0</v>
      </c>
      <c r="AC35" s="13">
        <f t="shared" si="29"/>
        <v>0</v>
      </c>
      <c r="AE35" s="1"/>
    </row>
    <row r="36" spans="1:31" s="2" customFormat="1" x14ac:dyDescent="0.25">
      <c r="A36" s="35"/>
      <c r="B36" s="11"/>
      <c r="C36" s="14"/>
      <c r="D36" s="14"/>
      <c r="E36" s="14"/>
      <c r="F36" s="14"/>
      <c r="G36" s="14"/>
      <c r="H36" s="14"/>
      <c r="I36" s="14"/>
      <c r="J36" s="14"/>
      <c r="K36" s="63"/>
      <c r="L36" s="14"/>
      <c r="M36" s="14"/>
      <c r="N36" s="14"/>
      <c r="O36" s="14"/>
      <c r="P36" s="14"/>
      <c r="Q36" s="14"/>
      <c r="R36" s="14"/>
      <c r="S36" s="14"/>
      <c r="T36" s="21"/>
      <c r="U36" s="14"/>
      <c r="V36" s="14"/>
      <c r="W36" s="14"/>
      <c r="X36" s="14"/>
      <c r="Y36" s="14"/>
      <c r="Z36" s="14"/>
      <c r="AA36" s="14"/>
      <c r="AB36" s="14"/>
      <c r="AC36" s="14"/>
      <c r="AE36" s="1"/>
    </row>
    <row r="37" spans="1:31" s="1" customFormat="1" ht="31.5" x14ac:dyDescent="0.25">
      <c r="A37" s="34">
        <v>1060000</v>
      </c>
      <c r="B37" s="5" t="s">
        <v>35</v>
      </c>
      <c r="C37" s="13">
        <f>SUM(C38)</f>
        <v>407434114</v>
      </c>
      <c r="D37" s="13">
        <f t="shared" ref="D37:J37" si="34">SUM(D38)</f>
        <v>0</v>
      </c>
      <c r="E37" s="13">
        <f t="shared" si="34"/>
        <v>0</v>
      </c>
      <c r="F37" s="13">
        <f t="shared" si="34"/>
        <v>0</v>
      </c>
      <c r="G37" s="13">
        <f t="shared" si="34"/>
        <v>0</v>
      </c>
      <c r="H37" s="13">
        <f t="shared" si="34"/>
        <v>0</v>
      </c>
      <c r="I37" s="13">
        <f t="shared" si="34"/>
        <v>0</v>
      </c>
      <c r="J37" s="13">
        <f t="shared" si="34"/>
        <v>0</v>
      </c>
      <c r="K37" s="62">
        <f t="shared" si="10"/>
        <v>407434114</v>
      </c>
      <c r="L37" s="13">
        <f>SUM(L38)</f>
        <v>407434114</v>
      </c>
      <c r="M37" s="13">
        <f t="shared" ref="M37:S37" si="35">SUM(M38)</f>
        <v>0</v>
      </c>
      <c r="N37" s="13">
        <f t="shared" si="35"/>
        <v>0</v>
      </c>
      <c r="O37" s="13">
        <f t="shared" si="35"/>
        <v>0</v>
      </c>
      <c r="P37" s="13">
        <f t="shared" si="35"/>
        <v>0</v>
      </c>
      <c r="Q37" s="13">
        <f t="shared" si="35"/>
        <v>0</v>
      </c>
      <c r="R37" s="13">
        <f t="shared" si="35"/>
        <v>0</v>
      </c>
      <c r="S37" s="13">
        <f t="shared" si="35"/>
        <v>0</v>
      </c>
      <c r="T37" s="20">
        <f t="shared" ref="T37:T38" si="36">SUM(L37:S37)</f>
        <v>407434114</v>
      </c>
      <c r="U37" s="13">
        <f t="shared" ref="U37:AB37" si="37">SUM(U38)</f>
        <v>0</v>
      </c>
      <c r="V37" s="13">
        <f t="shared" si="37"/>
        <v>0</v>
      </c>
      <c r="W37" s="13">
        <f t="shared" si="37"/>
        <v>0</v>
      </c>
      <c r="X37" s="13">
        <f t="shared" si="37"/>
        <v>0</v>
      </c>
      <c r="Y37" s="13">
        <f t="shared" si="37"/>
        <v>0</v>
      </c>
      <c r="Z37" s="13">
        <f t="shared" si="37"/>
        <v>0</v>
      </c>
      <c r="AA37" s="13">
        <f t="shared" si="37"/>
        <v>0</v>
      </c>
      <c r="AB37" s="13">
        <f t="shared" si="37"/>
        <v>0</v>
      </c>
      <c r="AC37" s="13">
        <f t="shared" ref="AC37:AC38" si="38">SUM(U37:AB37)</f>
        <v>0</v>
      </c>
    </row>
    <row r="38" spans="1:31" s="1" customFormat="1" x14ac:dyDescent="0.25">
      <c r="A38" s="35">
        <v>1060400</v>
      </c>
      <c r="B38" s="11" t="s">
        <v>64</v>
      </c>
      <c r="C38" s="14">
        <v>407434114</v>
      </c>
      <c r="D38" s="14"/>
      <c r="E38" s="14"/>
      <c r="F38" s="14"/>
      <c r="G38" s="14"/>
      <c r="H38" s="14"/>
      <c r="I38" s="14"/>
      <c r="J38" s="14"/>
      <c r="K38" s="63">
        <f t="shared" si="10"/>
        <v>407434114</v>
      </c>
      <c r="L38" s="14">
        <v>407434114</v>
      </c>
      <c r="M38" s="14"/>
      <c r="N38" s="14"/>
      <c r="O38" s="14"/>
      <c r="P38" s="14"/>
      <c r="Q38" s="14"/>
      <c r="R38" s="14"/>
      <c r="S38" s="14"/>
      <c r="T38" s="21">
        <f t="shared" si="36"/>
        <v>407434114</v>
      </c>
      <c r="U38" s="14">
        <f t="shared" ref="U38:AB38" si="39">L38-C38</f>
        <v>0</v>
      </c>
      <c r="V38" s="14">
        <f t="shared" si="39"/>
        <v>0</v>
      </c>
      <c r="W38" s="14">
        <f t="shared" si="39"/>
        <v>0</v>
      </c>
      <c r="X38" s="14">
        <f t="shared" si="39"/>
        <v>0</v>
      </c>
      <c r="Y38" s="14">
        <f t="shared" si="39"/>
        <v>0</v>
      </c>
      <c r="Z38" s="14">
        <f t="shared" si="39"/>
        <v>0</v>
      </c>
      <c r="AA38" s="14">
        <f t="shared" si="39"/>
        <v>0</v>
      </c>
      <c r="AB38" s="14">
        <f t="shared" si="39"/>
        <v>0</v>
      </c>
      <c r="AC38" s="14">
        <f t="shared" si="38"/>
        <v>0</v>
      </c>
    </row>
    <row r="39" spans="1:31" s="1" customFormat="1" x14ac:dyDescent="0.25">
      <c r="A39" s="34"/>
      <c r="B39" s="5"/>
      <c r="C39" s="14"/>
      <c r="D39" s="14"/>
      <c r="E39" s="14"/>
      <c r="F39" s="14"/>
      <c r="G39" s="14"/>
      <c r="H39" s="14"/>
      <c r="I39" s="14"/>
      <c r="J39" s="14"/>
      <c r="K39" s="62"/>
      <c r="L39" s="14"/>
      <c r="M39" s="14"/>
      <c r="N39" s="14"/>
      <c r="O39" s="14"/>
      <c r="P39" s="14"/>
      <c r="Q39" s="14"/>
      <c r="R39" s="14"/>
      <c r="S39" s="14"/>
      <c r="T39" s="20"/>
      <c r="U39" s="14"/>
      <c r="V39" s="14"/>
      <c r="W39" s="14"/>
      <c r="X39" s="14"/>
      <c r="Y39" s="14"/>
      <c r="Z39" s="14"/>
      <c r="AA39" s="14"/>
      <c r="AB39" s="14"/>
      <c r="AC39" s="13"/>
    </row>
    <row r="40" spans="1:31" s="1" customFormat="1" x14ac:dyDescent="0.25">
      <c r="A40" s="34">
        <v>1400000</v>
      </c>
      <c r="B40" s="5" t="s">
        <v>36</v>
      </c>
      <c r="C40" s="13">
        <f>C41</f>
        <v>9986221</v>
      </c>
      <c r="D40" s="13">
        <f t="shared" ref="D40:J40" si="40">D41</f>
        <v>244494</v>
      </c>
      <c r="E40" s="13">
        <f t="shared" si="40"/>
        <v>4818684</v>
      </c>
      <c r="F40" s="13">
        <f t="shared" si="40"/>
        <v>3645790</v>
      </c>
      <c r="G40" s="13">
        <f t="shared" si="40"/>
        <v>2625937</v>
      </c>
      <c r="H40" s="13">
        <f t="shared" si="40"/>
        <v>2471554</v>
      </c>
      <c r="I40" s="13">
        <f t="shared" si="40"/>
        <v>1198890</v>
      </c>
      <c r="J40" s="13">
        <f t="shared" si="40"/>
        <v>800628</v>
      </c>
      <c r="K40" s="62">
        <f t="shared" si="10"/>
        <v>25792198</v>
      </c>
      <c r="L40" s="13">
        <f>L41</f>
        <v>9986221</v>
      </c>
      <c r="M40" s="13">
        <f t="shared" ref="M40:S40" si="41">M41</f>
        <v>244494</v>
      </c>
      <c r="N40" s="13">
        <f t="shared" si="41"/>
        <v>4818684</v>
      </c>
      <c r="O40" s="13">
        <f t="shared" si="41"/>
        <v>3645790</v>
      </c>
      <c r="P40" s="13">
        <f t="shared" si="41"/>
        <v>2625937</v>
      </c>
      <c r="Q40" s="13">
        <f t="shared" si="41"/>
        <v>2471554</v>
      </c>
      <c r="R40" s="13">
        <f t="shared" si="41"/>
        <v>1198890</v>
      </c>
      <c r="S40" s="13">
        <f t="shared" si="41"/>
        <v>800628</v>
      </c>
      <c r="T40" s="20">
        <f t="shared" ref="T40:T41" si="42">SUM(L40:S40)</f>
        <v>25792198</v>
      </c>
      <c r="U40" s="13">
        <f t="shared" ref="U40:AB40" si="43">U41</f>
        <v>0</v>
      </c>
      <c r="V40" s="13">
        <f t="shared" si="43"/>
        <v>0</v>
      </c>
      <c r="W40" s="13">
        <f t="shared" si="43"/>
        <v>0</v>
      </c>
      <c r="X40" s="13">
        <f t="shared" si="43"/>
        <v>0</v>
      </c>
      <c r="Y40" s="13">
        <f t="shared" si="43"/>
        <v>0</v>
      </c>
      <c r="Z40" s="13">
        <f t="shared" si="43"/>
        <v>0</v>
      </c>
      <c r="AA40" s="13">
        <f t="shared" si="43"/>
        <v>0</v>
      </c>
      <c r="AB40" s="13">
        <f t="shared" si="43"/>
        <v>0</v>
      </c>
      <c r="AC40" s="13">
        <f t="shared" ref="AC40:AC41" si="44">SUM(U40:AB40)</f>
        <v>0</v>
      </c>
    </row>
    <row r="41" spans="1:31" s="1" customFormat="1" x14ac:dyDescent="0.25">
      <c r="A41" s="34">
        <v>1400100</v>
      </c>
      <c r="B41" s="5" t="s">
        <v>37</v>
      </c>
      <c r="C41" s="14">
        <v>9986221</v>
      </c>
      <c r="D41" s="14">
        <v>244494</v>
      </c>
      <c r="E41" s="14">
        <v>4818684</v>
      </c>
      <c r="F41" s="14">
        <v>3645790</v>
      </c>
      <c r="G41" s="14">
        <v>2625937</v>
      </c>
      <c r="H41" s="14">
        <v>2471554</v>
      </c>
      <c r="I41" s="14">
        <v>1198890</v>
      </c>
      <c r="J41" s="14">
        <v>800628</v>
      </c>
      <c r="K41" s="63">
        <f t="shared" si="10"/>
        <v>25792198</v>
      </c>
      <c r="L41" s="14">
        <v>9986221</v>
      </c>
      <c r="M41" s="14">
        <v>244494</v>
      </c>
      <c r="N41" s="14">
        <v>4818684</v>
      </c>
      <c r="O41" s="14">
        <v>3645790</v>
      </c>
      <c r="P41" s="14">
        <v>2625937</v>
      </c>
      <c r="Q41" s="14">
        <v>2471554</v>
      </c>
      <c r="R41" s="14">
        <v>1198890</v>
      </c>
      <c r="S41" s="14">
        <v>800628</v>
      </c>
      <c r="T41" s="21">
        <f t="shared" si="42"/>
        <v>25792198</v>
      </c>
      <c r="U41" s="14">
        <f t="shared" ref="U41:AB41" si="45">L41-C41</f>
        <v>0</v>
      </c>
      <c r="V41" s="14">
        <f t="shared" si="45"/>
        <v>0</v>
      </c>
      <c r="W41" s="14">
        <f t="shared" si="45"/>
        <v>0</v>
      </c>
      <c r="X41" s="14">
        <f t="shared" si="45"/>
        <v>0</v>
      </c>
      <c r="Y41" s="14">
        <f t="shared" si="45"/>
        <v>0</v>
      </c>
      <c r="Z41" s="14">
        <f t="shared" si="45"/>
        <v>0</v>
      </c>
      <c r="AA41" s="14">
        <f t="shared" si="45"/>
        <v>0</v>
      </c>
      <c r="AB41" s="14">
        <f t="shared" si="45"/>
        <v>0</v>
      </c>
      <c r="AC41" s="14">
        <f t="shared" si="44"/>
        <v>0</v>
      </c>
    </row>
    <row r="42" spans="1:31" s="1" customFormat="1" ht="16.5" thickBot="1" x14ac:dyDescent="0.3">
      <c r="A42" s="35"/>
      <c r="B42" s="11"/>
      <c r="C42" s="64"/>
      <c r="D42" s="64"/>
      <c r="E42" s="64"/>
      <c r="F42" s="64"/>
      <c r="G42" s="64"/>
      <c r="H42" s="64"/>
      <c r="I42" s="64"/>
      <c r="J42" s="64"/>
      <c r="K42" s="65"/>
      <c r="L42" s="64"/>
      <c r="M42" s="64"/>
      <c r="N42" s="64"/>
      <c r="O42" s="64"/>
      <c r="P42" s="64"/>
      <c r="Q42" s="64"/>
      <c r="R42" s="64"/>
      <c r="S42" s="64"/>
      <c r="T42" s="20"/>
      <c r="U42" s="14"/>
      <c r="V42" s="14"/>
      <c r="W42" s="14"/>
      <c r="X42" s="14"/>
      <c r="Y42" s="14"/>
      <c r="Z42" s="14"/>
      <c r="AA42" s="14"/>
      <c r="AB42" s="14"/>
      <c r="AC42" s="13"/>
    </row>
    <row r="43" spans="1:31" s="1" customFormat="1" ht="16.5" thickBot="1" x14ac:dyDescent="0.3">
      <c r="A43" s="30">
        <v>2000000</v>
      </c>
      <c r="B43" s="37" t="s">
        <v>38</v>
      </c>
      <c r="C43" s="66">
        <f>SUM(C44+C52+C55+C57+C59)</f>
        <v>151079835</v>
      </c>
      <c r="D43" s="66">
        <f t="shared" ref="D43:J43" si="46">SUM(D44+D52+D55+D57+D59)</f>
        <v>66641</v>
      </c>
      <c r="E43" s="66">
        <f t="shared" si="46"/>
        <v>9541756</v>
      </c>
      <c r="F43" s="66">
        <f t="shared" si="46"/>
        <v>3059995</v>
      </c>
      <c r="G43" s="66">
        <f t="shared" si="46"/>
        <v>2192265</v>
      </c>
      <c r="H43" s="66">
        <f t="shared" si="46"/>
        <v>2130844</v>
      </c>
      <c r="I43" s="66">
        <f t="shared" si="46"/>
        <v>671303</v>
      </c>
      <c r="J43" s="66">
        <f t="shared" si="46"/>
        <v>671533</v>
      </c>
      <c r="K43" s="67">
        <f t="shared" si="10"/>
        <v>169414172</v>
      </c>
      <c r="L43" s="66">
        <f>SUM(L44+L52+L55+L57+L59)</f>
        <v>151079835</v>
      </c>
      <c r="M43" s="66">
        <f t="shared" ref="M43:S43" si="47">SUM(M44+M52+M55+M57+M59)</f>
        <v>66641</v>
      </c>
      <c r="N43" s="66">
        <f t="shared" si="47"/>
        <v>9541756</v>
      </c>
      <c r="O43" s="66">
        <f t="shared" si="47"/>
        <v>3059995</v>
      </c>
      <c r="P43" s="66">
        <f t="shared" si="47"/>
        <v>2192265</v>
      </c>
      <c r="Q43" s="66">
        <f t="shared" si="47"/>
        <v>2130844</v>
      </c>
      <c r="R43" s="66">
        <f t="shared" si="47"/>
        <v>671303</v>
      </c>
      <c r="S43" s="66">
        <f t="shared" si="47"/>
        <v>671533</v>
      </c>
      <c r="T43" s="33">
        <f t="shared" ref="T43:T50" si="48">SUM(L43:S43)</f>
        <v>169414172</v>
      </c>
      <c r="U43" s="32">
        <f t="shared" ref="U43:AB43" si="49">SUM(U44+U52+U55+U57+U59)</f>
        <v>0</v>
      </c>
      <c r="V43" s="32">
        <f t="shared" si="49"/>
        <v>0</v>
      </c>
      <c r="W43" s="32">
        <f t="shared" si="49"/>
        <v>0</v>
      </c>
      <c r="X43" s="32">
        <f t="shared" si="49"/>
        <v>0</v>
      </c>
      <c r="Y43" s="32">
        <f t="shared" si="49"/>
        <v>0</v>
      </c>
      <c r="Z43" s="32">
        <f t="shared" si="49"/>
        <v>0</v>
      </c>
      <c r="AA43" s="32">
        <f t="shared" si="49"/>
        <v>0</v>
      </c>
      <c r="AB43" s="32">
        <f t="shared" si="49"/>
        <v>0</v>
      </c>
      <c r="AC43" s="32">
        <f t="shared" ref="AC43:AC50" si="50">SUM(U43:AB43)</f>
        <v>0</v>
      </c>
    </row>
    <row r="44" spans="1:31" s="1" customFormat="1" ht="47.25" x14ac:dyDescent="0.25">
      <c r="A44" s="34">
        <v>2010000</v>
      </c>
      <c r="B44" s="5" t="s">
        <v>39</v>
      </c>
      <c r="C44" s="68">
        <v>25957409</v>
      </c>
      <c r="D44" s="68">
        <v>26686</v>
      </c>
      <c r="E44" s="68">
        <v>1025251</v>
      </c>
      <c r="F44" s="68">
        <v>75320</v>
      </c>
      <c r="G44" s="68">
        <v>269367</v>
      </c>
      <c r="H44" s="68">
        <v>434129</v>
      </c>
      <c r="I44" s="68">
        <v>48340</v>
      </c>
      <c r="J44" s="68">
        <v>107592</v>
      </c>
      <c r="K44" s="69">
        <f t="shared" si="10"/>
        <v>27944094</v>
      </c>
      <c r="L44" s="68">
        <v>25957409</v>
      </c>
      <c r="M44" s="68">
        <v>26686</v>
      </c>
      <c r="N44" s="68">
        <v>1025251</v>
      </c>
      <c r="O44" s="68">
        <v>75320</v>
      </c>
      <c r="P44" s="68">
        <v>269367</v>
      </c>
      <c r="Q44" s="68">
        <v>434129</v>
      </c>
      <c r="R44" s="68">
        <v>48340</v>
      </c>
      <c r="S44" s="68">
        <v>107592</v>
      </c>
      <c r="T44" s="20">
        <f t="shared" si="48"/>
        <v>27944094</v>
      </c>
      <c r="U44" s="13">
        <f t="shared" ref="U44:AB57" si="51">L44-C44</f>
        <v>0</v>
      </c>
      <c r="V44" s="13">
        <f t="shared" si="51"/>
        <v>0</v>
      </c>
      <c r="W44" s="13">
        <f t="shared" si="51"/>
        <v>0</v>
      </c>
      <c r="X44" s="13">
        <f t="shared" si="51"/>
        <v>0</v>
      </c>
      <c r="Y44" s="13">
        <f t="shared" si="51"/>
        <v>0</v>
      </c>
      <c r="Z44" s="13">
        <f t="shared" si="51"/>
        <v>0</v>
      </c>
      <c r="AA44" s="13">
        <f t="shared" si="51"/>
        <v>0</v>
      </c>
      <c r="AB44" s="13">
        <f t="shared" si="51"/>
        <v>0</v>
      </c>
      <c r="AC44" s="13">
        <f>SUM(U44:AB44)</f>
        <v>0</v>
      </c>
    </row>
    <row r="45" spans="1:31" s="1" customFormat="1" ht="47.25" x14ac:dyDescent="0.25">
      <c r="A45" s="34">
        <v>2010200</v>
      </c>
      <c r="B45" s="5" t="s">
        <v>40</v>
      </c>
      <c r="C45" s="70">
        <v>1557609</v>
      </c>
      <c r="D45" s="70">
        <v>26686</v>
      </c>
      <c r="E45" s="70">
        <v>702480</v>
      </c>
      <c r="F45" s="70">
        <v>1597</v>
      </c>
      <c r="G45" s="70">
        <v>40055</v>
      </c>
      <c r="H45" s="70">
        <v>86609</v>
      </c>
      <c r="I45" s="70">
        <v>18438</v>
      </c>
      <c r="J45" s="70">
        <v>12592</v>
      </c>
      <c r="K45" s="62">
        <f t="shared" si="10"/>
        <v>2446066</v>
      </c>
      <c r="L45" s="70">
        <v>1557609</v>
      </c>
      <c r="M45" s="70">
        <v>26686</v>
      </c>
      <c r="N45" s="70">
        <v>702480</v>
      </c>
      <c r="O45" s="70">
        <v>1597</v>
      </c>
      <c r="P45" s="70">
        <v>40055</v>
      </c>
      <c r="Q45" s="70">
        <v>86609</v>
      </c>
      <c r="R45" s="70">
        <v>18438</v>
      </c>
      <c r="S45" s="70">
        <v>12592</v>
      </c>
      <c r="T45" s="20">
        <f t="shared" si="48"/>
        <v>2446066</v>
      </c>
      <c r="U45" s="13">
        <f t="shared" si="51"/>
        <v>0</v>
      </c>
      <c r="V45" s="16">
        <f t="shared" si="51"/>
        <v>0</v>
      </c>
      <c r="W45" s="16">
        <f t="shared" si="51"/>
        <v>0</v>
      </c>
      <c r="X45" s="16">
        <f t="shared" si="51"/>
        <v>0</v>
      </c>
      <c r="Y45" s="16">
        <f t="shared" si="51"/>
        <v>0</v>
      </c>
      <c r="Z45" s="16">
        <f t="shared" si="51"/>
        <v>0</v>
      </c>
      <c r="AA45" s="16">
        <f t="shared" si="51"/>
        <v>0</v>
      </c>
      <c r="AB45" s="16">
        <f t="shared" si="51"/>
        <v>0</v>
      </c>
      <c r="AC45" s="13">
        <f t="shared" si="50"/>
        <v>0</v>
      </c>
    </row>
    <row r="46" spans="1:31" s="1" customFormat="1" ht="31.5" x14ac:dyDescent="0.25">
      <c r="A46" s="34">
        <v>2010300</v>
      </c>
      <c r="B46" s="5" t="s">
        <v>41</v>
      </c>
      <c r="C46" s="13">
        <v>6734401</v>
      </c>
      <c r="D46" s="13"/>
      <c r="E46" s="13"/>
      <c r="F46" s="13"/>
      <c r="G46" s="13"/>
      <c r="H46" s="13"/>
      <c r="I46" s="13"/>
      <c r="J46" s="13"/>
      <c r="K46" s="62">
        <f t="shared" si="10"/>
        <v>6734401</v>
      </c>
      <c r="L46" s="13">
        <v>6734401</v>
      </c>
      <c r="M46" s="13"/>
      <c r="N46" s="13"/>
      <c r="O46" s="13"/>
      <c r="P46" s="13"/>
      <c r="Q46" s="13"/>
      <c r="R46" s="13"/>
      <c r="S46" s="13"/>
      <c r="T46" s="20">
        <f t="shared" si="48"/>
        <v>6734401</v>
      </c>
      <c r="U46" s="13">
        <f t="shared" si="51"/>
        <v>0</v>
      </c>
      <c r="V46" s="13">
        <f t="shared" si="51"/>
        <v>0</v>
      </c>
      <c r="W46" s="13">
        <f t="shared" si="51"/>
        <v>0</v>
      </c>
      <c r="X46" s="13">
        <f t="shared" si="51"/>
        <v>0</v>
      </c>
      <c r="Y46" s="13">
        <f t="shared" si="51"/>
        <v>0</v>
      </c>
      <c r="Z46" s="13">
        <f t="shared" si="51"/>
        <v>0</v>
      </c>
      <c r="AA46" s="13">
        <f t="shared" si="51"/>
        <v>0</v>
      </c>
      <c r="AB46" s="13">
        <f t="shared" si="51"/>
        <v>0</v>
      </c>
      <c r="AC46" s="13">
        <f t="shared" si="50"/>
        <v>0</v>
      </c>
    </row>
    <row r="47" spans="1:31" s="1" customFormat="1" ht="31.5" x14ac:dyDescent="0.25">
      <c r="A47" s="34">
        <v>2010400</v>
      </c>
      <c r="B47" s="5" t="s">
        <v>42</v>
      </c>
      <c r="C47" s="13">
        <v>353600</v>
      </c>
      <c r="D47" s="13"/>
      <c r="E47" s="13"/>
      <c r="F47" s="13"/>
      <c r="G47" s="13"/>
      <c r="H47" s="13"/>
      <c r="I47" s="13"/>
      <c r="J47" s="13"/>
      <c r="K47" s="62">
        <f t="shared" si="10"/>
        <v>353600</v>
      </c>
      <c r="L47" s="13">
        <v>353600</v>
      </c>
      <c r="M47" s="13"/>
      <c r="N47" s="13"/>
      <c r="O47" s="13"/>
      <c r="P47" s="13"/>
      <c r="Q47" s="13"/>
      <c r="R47" s="13"/>
      <c r="S47" s="13"/>
      <c r="T47" s="20">
        <f t="shared" si="48"/>
        <v>353600</v>
      </c>
      <c r="U47" s="13">
        <f t="shared" si="51"/>
        <v>0</v>
      </c>
      <c r="V47" s="13">
        <f t="shared" si="51"/>
        <v>0</v>
      </c>
      <c r="W47" s="13">
        <f t="shared" si="51"/>
        <v>0</v>
      </c>
      <c r="X47" s="13">
        <f t="shared" si="51"/>
        <v>0</v>
      </c>
      <c r="Y47" s="13">
        <f t="shared" si="51"/>
        <v>0</v>
      </c>
      <c r="Z47" s="13">
        <f t="shared" si="51"/>
        <v>0</v>
      </c>
      <c r="AA47" s="13">
        <f t="shared" si="51"/>
        <v>0</v>
      </c>
      <c r="AB47" s="13">
        <f t="shared" si="51"/>
        <v>0</v>
      </c>
      <c r="AC47" s="13">
        <f t="shared" si="50"/>
        <v>0</v>
      </c>
    </row>
    <row r="48" spans="1:31" s="1" customFormat="1" ht="31.5" x14ac:dyDescent="0.25">
      <c r="A48" s="34">
        <v>2010500</v>
      </c>
      <c r="B48" s="5" t="s">
        <v>43</v>
      </c>
      <c r="C48" s="13">
        <v>26520</v>
      </c>
      <c r="D48" s="13"/>
      <c r="E48" s="13">
        <v>1385</v>
      </c>
      <c r="F48" s="13"/>
      <c r="G48" s="13"/>
      <c r="H48" s="13"/>
      <c r="I48" s="13"/>
      <c r="J48" s="13"/>
      <c r="K48" s="62">
        <f t="shared" si="10"/>
        <v>27905</v>
      </c>
      <c r="L48" s="13">
        <v>26520</v>
      </c>
      <c r="M48" s="13"/>
      <c r="N48" s="13">
        <v>1385</v>
      </c>
      <c r="O48" s="13"/>
      <c r="P48" s="13"/>
      <c r="Q48" s="13"/>
      <c r="R48" s="13"/>
      <c r="S48" s="13"/>
      <c r="T48" s="20">
        <f t="shared" si="48"/>
        <v>27905</v>
      </c>
      <c r="U48" s="13">
        <f t="shared" si="51"/>
        <v>0</v>
      </c>
      <c r="V48" s="13">
        <f t="shared" si="51"/>
        <v>0</v>
      </c>
      <c r="W48" s="13">
        <f t="shared" si="51"/>
        <v>0</v>
      </c>
      <c r="X48" s="13">
        <f t="shared" si="51"/>
        <v>0</v>
      </c>
      <c r="Y48" s="13">
        <f t="shared" si="51"/>
        <v>0</v>
      </c>
      <c r="Z48" s="13">
        <f t="shared" si="51"/>
        <v>0</v>
      </c>
      <c r="AA48" s="13">
        <f t="shared" si="51"/>
        <v>0</v>
      </c>
      <c r="AB48" s="13">
        <f t="shared" si="51"/>
        <v>0</v>
      </c>
      <c r="AC48" s="13">
        <f t="shared" si="50"/>
        <v>0</v>
      </c>
    </row>
    <row r="49" spans="1:29" s="1" customFormat="1" ht="31.5" x14ac:dyDescent="0.25">
      <c r="A49" s="34">
        <v>2010900</v>
      </c>
      <c r="B49" s="5" t="s">
        <v>44</v>
      </c>
      <c r="C49" s="13">
        <v>2204314</v>
      </c>
      <c r="D49" s="13"/>
      <c r="E49" s="13">
        <v>179750</v>
      </c>
      <c r="F49" s="13">
        <v>60325</v>
      </c>
      <c r="G49" s="13">
        <v>81934</v>
      </c>
      <c r="H49" s="13">
        <v>347520</v>
      </c>
      <c r="I49" s="13">
        <v>29902</v>
      </c>
      <c r="J49" s="13">
        <v>95000</v>
      </c>
      <c r="K49" s="62">
        <f t="shared" si="10"/>
        <v>2998745</v>
      </c>
      <c r="L49" s="13">
        <v>2204314</v>
      </c>
      <c r="M49" s="13"/>
      <c r="N49" s="13">
        <v>179750</v>
      </c>
      <c r="O49" s="13">
        <v>60325</v>
      </c>
      <c r="P49" s="13">
        <v>81934</v>
      </c>
      <c r="Q49" s="13">
        <v>347520</v>
      </c>
      <c r="R49" s="13">
        <v>29902</v>
      </c>
      <c r="S49" s="13">
        <v>95000</v>
      </c>
      <c r="T49" s="20">
        <f t="shared" si="48"/>
        <v>2998745</v>
      </c>
      <c r="U49" s="13">
        <f t="shared" si="51"/>
        <v>0</v>
      </c>
      <c r="V49" s="13">
        <f t="shared" si="51"/>
        <v>0</v>
      </c>
      <c r="W49" s="13">
        <f t="shared" si="51"/>
        <v>0</v>
      </c>
      <c r="X49" s="13">
        <f t="shared" si="51"/>
        <v>0</v>
      </c>
      <c r="Y49" s="13">
        <f t="shared" si="51"/>
        <v>0</v>
      </c>
      <c r="Z49" s="13">
        <f t="shared" si="51"/>
        <v>0</v>
      </c>
      <c r="AA49" s="13">
        <f t="shared" si="51"/>
        <v>0</v>
      </c>
      <c r="AB49" s="13">
        <f t="shared" si="51"/>
        <v>0</v>
      </c>
      <c r="AC49" s="13">
        <f t="shared" si="50"/>
        <v>0</v>
      </c>
    </row>
    <row r="50" spans="1:29" s="1" customFormat="1" ht="31.5" x14ac:dyDescent="0.25">
      <c r="A50" s="34">
        <v>2011000</v>
      </c>
      <c r="B50" s="5" t="s">
        <v>45</v>
      </c>
      <c r="C50" s="13">
        <v>13028500</v>
      </c>
      <c r="D50" s="13"/>
      <c r="E50" s="13"/>
      <c r="F50" s="13"/>
      <c r="G50" s="13"/>
      <c r="H50" s="15"/>
      <c r="I50" s="13"/>
      <c r="J50" s="13"/>
      <c r="K50" s="62">
        <f t="shared" si="10"/>
        <v>13028500</v>
      </c>
      <c r="L50" s="13">
        <v>13028500</v>
      </c>
      <c r="M50" s="13"/>
      <c r="N50" s="13"/>
      <c r="O50" s="13"/>
      <c r="P50" s="13"/>
      <c r="Q50" s="15"/>
      <c r="R50" s="13"/>
      <c r="S50" s="13"/>
      <c r="T50" s="20">
        <f t="shared" si="48"/>
        <v>13028500</v>
      </c>
      <c r="U50" s="13">
        <f t="shared" si="51"/>
        <v>0</v>
      </c>
      <c r="V50" s="13">
        <f t="shared" si="51"/>
        <v>0</v>
      </c>
      <c r="W50" s="13">
        <f t="shared" si="51"/>
        <v>0</v>
      </c>
      <c r="X50" s="13">
        <f t="shared" si="51"/>
        <v>0</v>
      </c>
      <c r="Y50" s="13">
        <f t="shared" si="51"/>
        <v>0</v>
      </c>
      <c r="Z50" s="15">
        <f t="shared" si="51"/>
        <v>0</v>
      </c>
      <c r="AA50" s="13">
        <f t="shared" si="51"/>
        <v>0</v>
      </c>
      <c r="AB50" s="13">
        <f t="shared" si="51"/>
        <v>0</v>
      </c>
      <c r="AC50" s="13">
        <f t="shared" si="50"/>
        <v>0</v>
      </c>
    </row>
    <row r="51" spans="1:29" s="1" customFormat="1" x14ac:dyDescent="0.25">
      <c r="A51" s="34"/>
      <c r="B51" s="5"/>
      <c r="C51" s="13"/>
      <c r="D51" s="13"/>
      <c r="E51" s="13"/>
      <c r="F51" s="13"/>
      <c r="G51" s="13"/>
      <c r="H51" s="13"/>
      <c r="I51" s="13"/>
      <c r="J51" s="13"/>
      <c r="K51" s="62"/>
      <c r="L51" s="13"/>
      <c r="M51" s="13"/>
      <c r="N51" s="13"/>
      <c r="O51" s="13"/>
      <c r="P51" s="13"/>
      <c r="Q51" s="13"/>
      <c r="R51" s="13"/>
      <c r="S51" s="13"/>
      <c r="T51" s="20"/>
      <c r="U51" s="13">
        <f t="shared" si="51"/>
        <v>0</v>
      </c>
      <c r="V51" s="13">
        <f t="shared" si="51"/>
        <v>0</v>
      </c>
      <c r="W51" s="13">
        <f t="shared" si="51"/>
        <v>0</v>
      </c>
      <c r="X51" s="13">
        <f t="shared" si="51"/>
        <v>0</v>
      </c>
      <c r="Y51" s="13">
        <f t="shared" si="51"/>
        <v>0</v>
      </c>
      <c r="Z51" s="13">
        <f t="shared" si="51"/>
        <v>0</v>
      </c>
      <c r="AA51" s="13">
        <f t="shared" si="51"/>
        <v>0</v>
      </c>
      <c r="AB51" s="13">
        <f t="shared" si="51"/>
        <v>0</v>
      </c>
      <c r="AC51" s="13"/>
    </row>
    <row r="52" spans="1:29" s="1" customFormat="1" ht="47.25" x14ac:dyDescent="0.25">
      <c r="A52" s="34">
        <v>2020000</v>
      </c>
      <c r="B52" s="5" t="s">
        <v>46</v>
      </c>
      <c r="C52" s="13">
        <f>10064029+19164121+40900000+53500000+8000000-20495000</f>
        <v>111133150</v>
      </c>
      <c r="D52" s="13"/>
      <c r="E52" s="13">
        <v>21087</v>
      </c>
      <c r="F52" s="13">
        <v>100000</v>
      </c>
      <c r="G52" s="13">
        <v>50000</v>
      </c>
      <c r="H52" s="13">
        <v>56401</v>
      </c>
      <c r="I52" s="13">
        <v>50184</v>
      </c>
      <c r="J52" s="13">
        <v>10543</v>
      </c>
      <c r="K52" s="62">
        <f t="shared" si="10"/>
        <v>111421365</v>
      </c>
      <c r="L52" s="13">
        <f>10064029+19164121+40900000+53500000+8000000-20495000</f>
        <v>111133150</v>
      </c>
      <c r="M52" s="13"/>
      <c r="N52" s="13">
        <v>21087</v>
      </c>
      <c r="O52" s="13">
        <v>100000</v>
      </c>
      <c r="P52" s="13">
        <v>50000</v>
      </c>
      <c r="Q52" s="13">
        <v>56401</v>
      </c>
      <c r="R52" s="13">
        <v>50184</v>
      </c>
      <c r="S52" s="13">
        <v>10543</v>
      </c>
      <c r="T52" s="20">
        <f t="shared" ref="T52:T53" si="52">SUM(L52:S52)</f>
        <v>111421365</v>
      </c>
      <c r="U52" s="13">
        <f t="shared" si="51"/>
        <v>0</v>
      </c>
      <c r="V52" s="13">
        <f t="shared" si="51"/>
        <v>0</v>
      </c>
      <c r="W52" s="13">
        <f t="shared" si="51"/>
        <v>0</v>
      </c>
      <c r="X52" s="13">
        <f t="shared" si="51"/>
        <v>0</v>
      </c>
      <c r="Y52" s="13">
        <f t="shared" si="51"/>
        <v>0</v>
      </c>
      <c r="Z52" s="13">
        <f t="shared" si="51"/>
        <v>0</v>
      </c>
      <c r="AA52" s="13">
        <f t="shared" si="51"/>
        <v>0</v>
      </c>
      <c r="AB52" s="13">
        <f t="shared" si="51"/>
        <v>0</v>
      </c>
      <c r="AC52" s="13">
        <f t="shared" ref="AC52:AC53" si="53">SUM(U52:AB52)</f>
        <v>0</v>
      </c>
    </row>
    <row r="53" spans="1:29" s="1" customFormat="1" ht="47.25" x14ac:dyDescent="0.25">
      <c r="A53" s="35">
        <v>2020100</v>
      </c>
      <c r="B53" s="11" t="s">
        <v>47</v>
      </c>
      <c r="C53" s="14">
        <f>3000000+40900000+53500000-20495000</f>
        <v>76905000</v>
      </c>
      <c r="D53" s="14"/>
      <c r="E53" s="14"/>
      <c r="F53" s="14"/>
      <c r="G53" s="14"/>
      <c r="H53" s="14"/>
      <c r="I53" s="14"/>
      <c r="J53" s="14"/>
      <c r="K53" s="63">
        <f t="shared" si="10"/>
        <v>76905000</v>
      </c>
      <c r="L53" s="14">
        <f>3000000+40900000+53500000-20495000</f>
        <v>76905000</v>
      </c>
      <c r="M53" s="14"/>
      <c r="N53" s="14"/>
      <c r="O53" s="14"/>
      <c r="P53" s="14"/>
      <c r="Q53" s="14"/>
      <c r="R53" s="14"/>
      <c r="S53" s="14"/>
      <c r="T53" s="21">
        <f t="shared" si="52"/>
        <v>76905000</v>
      </c>
      <c r="U53" s="14">
        <f t="shared" si="51"/>
        <v>0</v>
      </c>
      <c r="V53" s="14">
        <f t="shared" si="51"/>
        <v>0</v>
      </c>
      <c r="W53" s="14">
        <f t="shared" si="51"/>
        <v>0</v>
      </c>
      <c r="X53" s="14">
        <f t="shared" si="51"/>
        <v>0</v>
      </c>
      <c r="Y53" s="14">
        <f t="shared" si="51"/>
        <v>0</v>
      </c>
      <c r="Z53" s="14">
        <f t="shared" si="51"/>
        <v>0</v>
      </c>
      <c r="AA53" s="14">
        <f t="shared" si="51"/>
        <v>0</v>
      </c>
      <c r="AB53" s="14">
        <f t="shared" si="51"/>
        <v>0</v>
      </c>
      <c r="AC53" s="14">
        <f t="shared" si="53"/>
        <v>0</v>
      </c>
    </row>
    <row r="54" spans="1:29" s="1" customFormat="1" x14ac:dyDescent="0.25">
      <c r="A54" s="35"/>
      <c r="B54" s="11"/>
      <c r="C54" s="14"/>
      <c r="D54" s="14"/>
      <c r="E54" s="14"/>
      <c r="F54" s="14"/>
      <c r="G54" s="14"/>
      <c r="H54" s="14"/>
      <c r="I54" s="14"/>
      <c r="J54" s="14"/>
      <c r="K54" s="62"/>
      <c r="L54" s="14"/>
      <c r="M54" s="14"/>
      <c r="N54" s="14"/>
      <c r="O54" s="14"/>
      <c r="P54" s="14"/>
      <c r="Q54" s="14"/>
      <c r="R54" s="14"/>
      <c r="S54" s="14"/>
      <c r="T54" s="20"/>
      <c r="U54" s="13">
        <f t="shared" si="51"/>
        <v>0</v>
      </c>
      <c r="V54" s="14">
        <f t="shared" si="51"/>
        <v>0</v>
      </c>
      <c r="W54" s="14">
        <f t="shared" si="51"/>
        <v>0</v>
      </c>
      <c r="X54" s="14">
        <f t="shared" si="51"/>
        <v>0</v>
      </c>
      <c r="Y54" s="14">
        <f t="shared" si="51"/>
        <v>0</v>
      </c>
      <c r="Z54" s="14">
        <f t="shared" si="51"/>
        <v>0</v>
      </c>
      <c r="AA54" s="14">
        <f t="shared" si="51"/>
        <v>0</v>
      </c>
      <c r="AB54" s="14">
        <f t="shared" si="51"/>
        <v>0</v>
      </c>
      <c r="AC54" s="13"/>
    </row>
    <row r="55" spans="1:29" s="1" customFormat="1" x14ac:dyDescent="0.25">
      <c r="A55" s="38">
        <v>2060000</v>
      </c>
      <c r="B55" s="5" t="s">
        <v>48</v>
      </c>
      <c r="C55" s="13">
        <v>3964295</v>
      </c>
      <c r="D55" s="13">
        <v>5389</v>
      </c>
      <c r="E55" s="13">
        <v>1040622</v>
      </c>
      <c r="F55" s="13">
        <v>758788</v>
      </c>
      <c r="G55" s="13">
        <v>567941</v>
      </c>
      <c r="H55" s="13">
        <v>405366</v>
      </c>
      <c r="I55" s="13">
        <v>253548</v>
      </c>
      <c r="J55" s="13">
        <v>192274</v>
      </c>
      <c r="K55" s="62">
        <f t="shared" si="10"/>
        <v>7188223</v>
      </c>
      <c r="L55" s="13">
        <v>3964295</v>
      </c>
      <c r="M55" s="13">
        <v>5389</v>
      </c>
      <c r="N55" s="13">
        <v>1040622</v>
      </c>
      <c r="O55" s="13">
        <v>758788</v>
      </c>
      <c r="P55" s="13">
        <v>567941</v>
      </c>
      <c r="Q55" s="13">
        <v>405366</v>
      </c>
      <c r="R55" s="13">
        <v>253548</v>
      </c>
      <c r="S55" s="13">
        <v>192274</v>
      </c>
      <c r="T55" s="20">
        <f t="shared" ref="T55" si="54">SUM(L55:S55)</f>
        <v>7188223</v>
      </c>
      <c r="U55" s="13">
        <f t="shared" si="51"/>
        <v>0</v>
      </c>
      <c r="V55" s="13">
        <f t="shared" si="51"/>
        <v>0</v>
      </c>
      <c r="W55" s="13">
        <f t="shared" si="51"/>
        <v>0</v>
      </c>
      <c r="X55" s="13">
        <f t="shared" si="51"/>
        <v>0</v>
      </c>
      <c r="Y55" s="13">
        <f t="shared" si="51"/>
        <v>0</v>
      </c>
      <c r="Z55" s="13">
        <f t="shared" si="51"/>
        <v>0</v>
      </c>
      <c r="AA55" s="13">
        <f t="shared" si="51"/>
        <v>0</v>
      </c>
      <c r="AB55" s="13">
        <f t="shared" si="51"/>
        <v>0</v>
      </c>
      <c r="AC55" s="13">
        <f t="shared" ref="AC55" si="55">SUM(U55:AB55)</f>
        <v>0</v>
      </c>
    </row>
    <row r="56" spans="1:29" s="1" customFormat="1" x14ac:dyDescent="0.25">
      <c r="A56" s="39"/>
      <c r="B56" s="11"/>
      <c r="C56" s="14"/>
      <c r="D56" s="14"/>
      <c r="E56" s="14"/>
      <c r="F56" s="14"/>
      <c r="G56" s="14"/>
      <c r="H56" s="14"/>
      <c r="I56" s="14"/>
      <c r="J56" s="14"/>
      <c r="K56" s="62"/>
      <c r="L56" s="14"/>
      <c r="M56" s="14"/>
      <c r="N56" s="14"/>
      <c r="O56" s="14"/>
      <c r="P56" s="14"/>
      <c r="Q56" s="14"/>
      <c r="R56" s="14"/>
      <c r="S56" s="14"/>
      <c r="T56" s="20"/>
      <c r="U56" s="13">
        <f t="shared" si="51"/>
        <v>0</v>
      </c>
      <c r="V56" s="14">
        <f t="shared" si="51"/>
        <v>0</v>
      </c>
      <c r="W56" s="14">
        <f t="shared" si="51"/>
        <v>0</v>
      </c>
      <c r="X56" s="14">
        <f t="shared" si="51"/>
        <v>0</v>
      </c>
      <c r="Y56" s="14">
        <f t="shared" si="51"/>
        <v>0</v>
      </c>
      <c r="Z56" s="14">
        <f t="shared" si="51"/>
        <v>0</v>
      </c>
      <c r="AA56" s="14">
        <f t="shared" si="51"/>
        <v>0</v>
      </c>
      <c r="AB56" s="14">
        <f t="shared" si="51"/>
        <v>0</v>
      </c>
      <c r="AC56" s="13"/>
    </row>
    <row r="57" spans="1:29" s="1" customFormat="1" x14ac:dyDescent="0.25">
      <c r="A57" s="38">
        <v>2070000</v>
      </c>
      <c r="B57" s="5" t="s">
        <v>49</v>
      </c>
      <c r="C57" s="13">
        <v>10024981</v>
      </c>
      <c r="D57" s="13">
        <v>34566</v>
      </c>
      <c r="E57" s="13">
        <v>7454796</v>
      </c>
      <c r="F57" s="13">
        <v>2125887</v>
      </c>
      <c r="G57" s="13">
        <v>1304957</v>
      </c>
      <c r="H57" s="13">
        <v>1234948</v>
      </c>
      <c r="I57" s="13">
        <v>319231</v>
      </c>
      <c r="J57" s="13">
        <v>361124</v>
      </c>
      <c r="K57" s="62">
        <f t="shared" si="10"/>
        <v>22860490</v>
      </c>
      <c r="L57" s="13">
        <v>10024981</v>
      </c>
      <c r="M57" s="13">
        <v>34566</v>
      </c>
      <c r="N57" s="13">
        <v>7454796</v>
      </c>
      <c r="O57" s="13">
        <v>2125887</v>
      </c>
      <c r="P57" s="13">
        <v>1304957</v>
      </c>
      <c r="Q57" s="13">
        <v>1234948</v>
      </c>
      <c r="R57" s="13">
        <v>319231</v>
      </c>
      <c r="S57" s="13">
        <v>361124</v>
      </c>
      <c r="T57" s="20">
        <f t="shared" ref="T57" si="56">SUM(L57:S57)</f>
        <v>22860490</v>
      </c>
      <c r="U57" s="13">
        <f t="shared" si="51"/>
        <v>0</v>
      </c>
      <c r="V57" s="13">
        <f t="shared" si="51"/>
        <v>0</v>
      </c>
      <c r="W57" s="13">
        <f t="shared" si="51"/>
        <v>0</v>
      </c>
      <c r="X57" s="13">
        <f t="shared" si="51"/>
        <v>0</v>
      </c>
      <c r="Y57" s="13">
        <f t="shared" si="51"/>
        <v>0</v>
      </c>
      <c r="Z57" s="13">
        <f t="shared" si="51"/>
        <v>0</v>
      </c>
      <c r="AA57" s="13">
        <f t="shared" si="51"/>
        <v>0</v>
      </c>
      <c r="AB57" s="13">
        <f t="shared" si="51"/>
        <v>0</v>
      </c>
      <c r="AC57" s="13">
        <f t="shared" ref="AC57" si="57">SUM(U57:AB57)</f>
        <v>0</v>
      </c>
    </row>
    <row r="58" spans="1:29" s="1" customFormat="1" x14ac:dyDescent="0.25">
      <c r="A58" s="39"/>
      <c r="B58" s="11"/>
      <c r="C58" s="13"/>
      <c r="D58" s="14"/>
      <c r="E58" s="14"/>
      <c r="F58" s="14"/>
      <c r="G58" s="14"/>
      <c r="H58" s="14"/>
      <c r="I58" s="14"/>
      <c r="J58" s="14"/>
      <c r="K58" s="62"/>
      <c r="L58" s="13"/>
      <c r="M58" s="14"/>
      <c r="N58" s="14"/>
      <c r="O58" s="14"/>
      <c r="P58" s="14"/>
      <c r="Q58" s="14"/>
      <c r="R58" s="14"/>
      <c r="S58" s="14"/>
      <c r="T58" s="20"/>
      <c r="U58" s="13"/>
      <c r="V58" s="14"/>
      <c r="W58" s="14"/>
      <c r="X58" s="14"/>
      <c r="Y58" s="14"/>
      <c r="Z58" s="14"/>
      <c r="AA58" s="14"/>
      <c r="AB58" s="14"/>
      <c r="AC58" s="13"/>
    </row>
    <row r="59" spans="1:29" s="1" customFormat="1" x14ac:dyDescent="0.25">
      <c r="A59" s="38">
        <v>2090000</v>
      </c>
      <c r="B59" s="5" t="s">
        <v>50</v>
      </c>
      <c r="C59" s="13"/>
      <c r="D59" s="13"/>
      <c r="E59" s="13"/>
      <c r="F59" s="13"/>
      <c r="G59" s="13"/>
      <c r="H59" s="13"/>
      <c r="I59" s="13"/>
      <c r="J59" s="13"/>
      <c r="K59" s="62">
        <f t="shared" si="10"/>
        <v>0</v>
      </c>
      <c r="L59" s="13"/>
      <c r="M59" s="13"/>
      <c r="N59" s="13"/>
      <c r="O59" s="13"/>
      <c r="P59" s="13"/>
      <c r="Q59" s="13"/>
      <c r="R59" s="13"/>
      <c r="S59" s="13"/>
      <c r="T59" s="20">
        <f t="shared" ref="T59" si="58">SUM(L59:S59)</f>
        <v>0</v>
      </c>
      <c r="U59" s="13"/>
      <c r="V59" s="13"/>
      <c r="W59" s="13"/>
      <c r="X59" s="13"/>
      <c r="Y59" s="13"/>
      <c r="Z59" s="13"/>
      <c r="AA59" s="13"/>
      <c r="AB59" s="13"/>
      <c r="AC59" s="13">
        <f t="shared" ref="AC59" si="59">SUM(U59:AB59)</f>
        <v>0</v>
      </c>
    </row>
    <row r="60" spans="1:29" s="1" customFormat="1" ht="16.5" thickBot="1" x14ac:dyDescent="0.3">
      <c r="A60" s="38"/>
      <c r="B60" s="5"/>
      <c r="C60" s="71"/>
      <c r="D60" s="71"/>
      <c r="E60" s="71"/>
      <c r="F60" s="71"/>
      <c r="G60" s="71"/>
      <c r="H60" s="71"/>
      <c r="I60" s="71"/>
      <c r="J60" s="71"/>
      <c r="K60" s="65"/>
      <c r="L60" s="71"/>
      <c r="M60" s="71"/>
      <c r="N60" s="71"/>
      <c r="O60" s="71"/>
      <c r="P60" s="71"/>
      <c r="Q60" s="71"/>
      <c r="R60" s="71"/>
      <c r="S60" s="71"/>
      <c r="T60" s="20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s="1" customFormat="1" ht="16.5" thickBot="1" x14ac:dyDescent="0.3">
      <c r="A61" s="40">
        <v>3000000</v>
      </c>
      <c r="B61" s="41" t="s">
        <v>65</v>
      </c>
      <c r="C61" s="72">
        <f t="shared" ref="C61:J61" si="60">SUM(C62:C65)</f>
        <v>25946760</v>
      </c>
      <c r="D61" s="72">
        <f t="shared" si="60"/>
        <v>0</v>
      </c>
      <c r="E61" s="72">
        <f t="shared" si="60"/>
        <v>0</v>
      </c>
      <c r="F61" s="72">
        <f t="shared" si="60"/>
        <v>0</v>
      </c>
      <c r="G61" s="72">
        <f t="shared" si="60"/>
        <v>0</v>
      </c>
      <c r="H61" s="72">
        <f t="shared" si="60"/>
        <v>0</v>
      </c>
      <c r="I61" s="72">
        <f t="shared" si="60"/>
        <v>0</v>
      </c>
      <c r="J61" s="72">
        <f t="shared" si="60"/>
        <v>0</v>
      </c>
      <c r="K61" s="73">
        <f>SUM(C61:J61)</f>
        <v>25946760</v>
      </c>
      <c r="L61" s="72">
        <f t="shared" ref="L61:S61" si="61">SUM(L62:L65)</f>
        <v>25946760</v>
      </c>
      <c r="M61" s="72">
        <f t="shared" si="61"/>
        <v>0</v>
      </c>
      <c r="N61" s="72">
        <f t="shared" si="61"/>
        <v>0</v>
      </c>
      <c r="O61" s="72">
        <f t="shared" si="61"/>
        <v>0</v>
      </c>
      <c r="P61" s="72">
        <f t="shared" si="61"/>
        <v>0</v>
      </c>
      <c r="Q61" s="72">
        <f t="shared" si="61"/>
        <v>0</v>
      </c>
      <c r="R61" s="72">
        <f t="shared" si="61"/>
        <v>0</v>
      </c>
      <c r="S61" s="72">
        <f t="shared" si="61"/>
        <v>0</v>
      </c>
      <c r="T61" s="43">
        <f>SUM(L61:S61)</f>
        <v>25946760</v>
      </c>
      <c r="U61" s="42">
        <f t="shared" ref="U61:AB61" si="62">SUM(U62:U65)</f>
        <v>0</v>
      </c>
      <c r="V61" s="42">
        <f t="shared" si="62"/>
        <v>0</v>
      </c>
      <c r="W61" s="42">
        <f t="shared" si="62"/>
        <v>0</v>
      </c>
      <c r="X61" s="42">
        <f t="shared" si="62"/>
        <v>0</v>
      </c>
      <c r="Y61" s="42">
        <f t="shared" si="62"/>
        <v>0</v>
      </c>
      <c r="Z61" s="42">
        <f t="shared" si="62"/>
        <v>0</v>
      </c>
      <c r="AA61" s="42">
        <f t="shared" si="62"/>
        <v>0</v>
      </c>
      <c r="AB61" s="42">
        <f t="shared" si="62"/>
        <v>0</v>
      </c>
      <c r="AC61" s="42">
        <f>SUM(U61:AB61)</f>
        <v>0</v>
      </c>
    </row>
    <row r="62" spans="1:29" s="1" customFormat="1" x14ac:dyDescent="0.25">
      <c r="A62" s="44">
        <v>3010000</v>
      </c>
      <c r="B62" s="45" t="s">
        <v>75</v>
      </c>
      <c r="C62" s="74">
        <f>0+25946760</f>
        <v>25946760</v>
      </c>
      <c r="D62" s="74"/>
      <c r="E62" s="74"/>
      <c r="F62" s="74"/>
      <c r="G62" s="74"/>
      <c r="H62" s="74"/>
      <c r="I62" s="74"/>
      <c r="J62" s="74"/>
      <c r="K62" s="75">
        <f>SUM(C62:J62)</f>
        <v>25946760</v>
      </c>
      <c r="L62" s="74">
        <f>0+25946760</f>
        <v>25946760</v>
      </c>
      <c r="M62" s="74"/>
      <c r="N62" s="74"/>
      <c r="O62" s="74"/>
      <c r="P62" s="74"/>
      <c r="Q62" s="74"/>
      <c r="R62" s="74"/>
      <c r="S62" s="74"/>
      <c r="T62" s="47">
        <f>SUM(L62:S62)</f>
        <v>25946760</v>
      </c>
      <c r="U62" s="24">
        <f t="shared" ref="U62:AB64" si="63">L62-C62</f>
        <v>0</v>
      </c>
      <c r="V62" s="24">
        <f t="shared" si="63"/>
        <v>0</v>
      </c>
      <c r="W62" s="24">
        <f t="shared" si="63"/>
        <v>0</v>
      </c>
      <c r="X62" s="24">
        <f t="shared" si="63"/>
        <v>0</v>
      </c>
      <c r="Y62" s="24">
        <f t="shared" si="63"/>
        <v>0</v>
      </c>
      <c r="Z62" s="24">
        <f t="shared" si="63"/>
        <v>0</v>
      </c>
      <c r="AA62" s="24">
        <f t="shared" si="63"/>
        <v>0</v>
      </c>
      <c r="AB62" s="24">
        <f t="shared" si="63"/>
        <v>0</v>
      </c>
      <c r="AC62" s="46">
        <f>SUM(U62:AB62)</f>
        <v>0</v>
      </c>
    </row>
    <row r="63" spans="1:29" s="1" customFormat="1" ht="31.5" x14ac:dyDescent="0.25">
      <c r="A63" s="48" t="s">
        <v>66</v>
      </c>
      <c r="B63" s="23" t="s">
        <v>67</v>
      </c>
      <c r="C63" s="76"/>
      <c r="D63" s="76"/>
      <c r="E63" s="76"/>
      <c r="F63" s="76"/>
      <c r="G63" s="76"/>
      <c r="H63" s="76"/>
      <c r="I63" s="76"/>
      <c r="J63" s="76"/>
      <c r="K63" s="77">
        <f t="shared" ref="K63:K64" si="64">SUM(C63:J63)</f>
        <v>0</v>
      </c>
      <c r="L63" s="76"/>
      <c r="M63" s="76"/>
      <c r="N63" s="76"/>
      <c r="O63" s="76"/>
      <c r="P63" s="76"/>
      <c r="Q63" s="76"/>
      <c r="R63" s="76"/>
      <c r="S63" s="76"/>
      <c r="T63" s="50">
        <f t="shared" ref="T63:T64" si="65">SUM(L63:S63)</f>
        <v>0</v>
      </c>
      <c r="U63" s="24">
        <f t="shared" si="63"/>
        <v>0</v>
      </c>
      <c r="V63" s="24">
        <f t="shared" si="63"/>
        <v>0</v>
      </c>
      <c r="W63" s="24">
        <f t="shared" si="63"/>
        <v>0</v>
      </c>
      <c r="X63" s="24">
        <f t="shared" si="63"/>
        <v>0</v>
      </c>
      <c r="Y63" s="24">
        <f t="shared" si="63"/>
        <v>0</v>
      </c>
      <c r="Z63" s="24">
        <f t="shared" si="63"/>
        <v>0</v>
      </c>
      <c r="AA63" s="24">
        <f t="shared" si="63"/>
        <v>0</v>
      </c>
      <c r="AB63" s="24">
        <f t="shared" si="63"/>
        <v>0</v>
      </c>
      <c r="AC63" s="49">
        <f t="shared" ref="AC63:AC64" si="66">SUM(U63:AB63)</f>
        <v>0</v>
      </c>
    </row>
    <row r="64" spans="1:29" s="1" customFormat="1" x14ac:dyDescent="0.25">
      <c r="A64" s="51">
        <v>3060000</v>
      </c>
      <c r="B64" s="23" t="s">
        <v>68</v>
      </c>
      <c r="C64" s="78"/>
      <c r="D64" s="78"/>
      <c r="E64" s="78"/>
      <c r="F64" s="78"/>
      <c r="G64" s="78"/>
      <c r="H64" s="78"/>
      <c r="I64" s="78"/>
      <c r="J64" s="78"/>
      <c r="K64" s="77">
        <f t="shared" si="64"/>
        <v>0</v>
      </c>
      <c r="L64" s="78"/>
      <c r="M64" s="78"/>
      <c r="N64" s="78"/>
      <c r="O64" s="78"/>
      <c r="P64" s="78"/>
      <c r="Q64" s="78"/>
      <c r="R64" s="78"/>
      <c r="S64" s="78"/>
      <c r="T64" s="50">
        <f t="shared" si="65"/>
        <v>0</v>
      </c>
      <c r="U64" s="24">
        <f t="shared" si="63"/>
        <v>0</v>
      </c>
      <c r="V64" s="24">
        <f t="shared" si="63"/>
        <v>0</v>
      </c>
      <c r="W64" s="24">
        <f t="shared" si="63"/>
        <v>0</v>
      </c>
      <c r="X64" s="24">
        <f t="shared" si="63"/>
        <v>0</v>
      </c>
      <c r="Y64" s="24">
        <f t="shared" si="63"/>
        <v>0</v>
      </c>
      <c r="Z64" s="24">
        <f t="shared" si="63"/>
        <v>0</v>
      </c>
      <c r="AA64" s="24">
        <f t="shared" si="63"/>
        <v>0</v>
      </c>
      <c r="AB64" s="24">
        <f t="shared" si="63"/>
        <v>0</v>
      </c>
      <c r="AC64" s="49">
        <f t="shared" si="66"/>
        <v>0</v>
      </c>
    </row>
    <row r="65" spans="1:31" s="1" customFormat="1" ht="16.5" thickBot="1" x14ac:dyDescent="0.3">
      <c r="A65" s="52"/>
      <c r="B65" s="53"/>
      <c r="C65" s="79"/>
      <c r="D65" s="79"/>
      <c r="E65" s="79"/>
      <c r="F65" s="79"/>
      <c r="G65" s="79"/>
      <c r="H65" s="79"/>
      <c r="I65" s="79"/>
      <c r="J65" s="79"/>
      <c r="K65" s="80"/>
      <c r="L65" s="79"/>
      <c r="M65" s="79"/>
      <c r="N65" s="79"/>
      <c r="O65" s="79"/>
      <c r="P65" s="79"/>
      <c r="Q65" s="79"/>
      <c r="R65" s="79"/>
      <c r="S65" s="79"/>
      <c r="T65" s="55"/>
      <c r="U65" s="54"/>
      <c r="V65" s="54"/>
      <c r="W65" s="54"/>
      <c r="X65" s="54"/>
      <c r="Y65" s="54"/>
      <c r="Z65" s="54"/>
      <c r="AA65" s="54"/>
      <c r="AB65" s="54"/>
      <c r="AC65" s="54"/>
    </row>
    <row r="66" spans="1:31" s="1" customFormat="1" ht="16.5" thickBot="1" x14ac:dyDescent="0.3">
      <c r="A66" s="56">
        <v>4000000</v>
      </c>
      <c r="B66" s="37" t="s">
        <v>51</v>
      </c>
      <c r="C66" s="66">
        <f>SUM(C67+C70+C72+C74+C76+C78+C80+C82)</f>
        <v>524048877</v>
      </c>
      <c r="D66" s="66">
        <f t="shared" ref="D66:J66" si="67">SUM(D67+D70+D72+D74+D76+D78+D80+D82)</f>
        <v>15258002</v>
      </c>
      <c r="E66" s="66">
        <f t="shared" si="67"/>
        <v>10334480</v>
      </c>
      <c r="F66" s="66">
        <f t="shared" si="67"/>
        <v>25859091</v>
      </c>
      <c r="G66" s="66">
        <f t="shared" si="67"/>
        <v>8927166</v>
      </c>
      <c r="H66" s="66">
        <f t="shared" si="67"/>
        <v>20813641</v>
      </c>
      <c r="I66" s="66">
        <f t="shared" si="67"/>
        <v>16616932</v>
      </c>
      <c r="J66" s="66">
        <f t="shared" si="67"/>
        <v>5655356</v>
      </c>
      <c r="K66" s="67">
        <f t="shared" si="10"/>
        <v>627513545</v>
      </c>
      <c r="L66" s="66">
        <f>SUM(L67+L70+L72+L74+L76+L78+L80+L82)</f>
        <v>527363214</v>
      </c>
      <c r="M66" s="66">
        <f t="shared" ref="M66:S66" si="68">SUM(M67+M70+M72+M74+M76+M78+M80+M82)</f>
        <v>15644208</v>
      </c>
      <c r="N66" s="66">
        <f t="shared" si="68"/>
        <v>10821161</v>
      </c>
      <c r="O66" s="66">
        <f t="shared" si="68"/>
        <v>25859091</v>
      </c>
      <c r="P66" s="66">
        <f t="shared" si="68"/>
        <v>8978359</v>
      </c>
      <c r="Q66" s="66">
        <f t="shared" si="68"/>
        <v>21096822</v>
      </c>
      <c r="R66" s="66">
        <f t="shared" si="68"/>
        <v>16696761</v>
      </c>
      <c r="S66" s="66">
        <f t="shared" si="68"/>
        <v>5673332</v>
      </c>
      <c r="T66" s="33">
        <f t="shared" ref="T66:T68" si="69">SUM(L66:S66)</f>
        <v>632132948</v>
      </c>
      <c r="U66" s="32">
        <f t="shared" ref="U66:AB66" si="70">SUM(U67+U70+U72+U74+U76+U78+U80+U82)</f>
        <v>3314337</v>
      </c>
      <c r="V66" s="32">
        <f t="shared" si="70"/>
        <v>386206</v>
      </c>
      <c r="W66" s="32">
        <f t="shared" si="70"/>
        <v>486681</v>
      </c>
      <c r="X66" s="32">
        <f t="shared" si="70"/>
        <v>0</v>
      </c>
      <c r="Y66" s="32">
        <f t="shared" si="70"/>
        <v>51193</v>
      </c>
      <c r="Z66" s="32">
        <f t="shared" si="70"/>
        <v>283181</v>
      </c>
      <c r="AA66" s="32">
        <f t="shared" si="70"/>
        <v>79829</v>
      </c>
      <c r="AB66" s="32">
        <f t="shared" si="70"/>
        <v>17976</v>
      </c>
      <c r="AC66" s="32">
        <f t="shared" ref="AC66:AC68" si="71">SUM(U66:AB66)</f>
        <v>4619403</v>
      </c>
    </row>
    <row r="67" spans="1:31" s="1" customFormat="1" x14ac:dyDescent="0.25">
      <c r="A67" s="38">
        <v>4010000</v>
      </c>
      <c r="B67" s="5" t="s">
        <v>52</v>
      </c>
      <c r="C67" s="81">
        <f>137495248+42418554</f>
        <v>179913802</v>
      </c>
      <c r="D67" s="81">
        <v>14127138</v>
      </c>
      <c r="E67" s="81">
        <f>E68+1573381</f>
        <v>8775948</v>
      </c>
      <c r="F67" s="81">
        <f>F68+1806688</f>
        <v>10413540</v>
      </c>
      <c r="G67" s="81">
        <f>G68+706315</f>
        <v>2091360</v>
      </c>
      <c r="H67" s="81">
        <f>H68+1089557</f>
        <v>3237285</v>
      </c>
      <c r="I67" s="81">
        <f>I68+407114</f>
        <v>1140968</v>
      </c>
      <c r="J67" s="81">
        <f>J68+338811</f>
        <v>688513</v>
      </c>
      <c r="K67" s="82">
        <f t="shared" si="10"/>
        <v>220388554</v>
      </c>
      <c r="L67" s="81">
        <f>137495248+42418554+3314337</f>
        <v>183228139</v>
      </c>
      <c r="M67" s="81">
        <f>14127138+386206</f>
        <v>14513344</v>
      </c>
      <c r="N67" s="81">
        <f>N68+1573381</f>
        <v>9262629</v>
      </c>
      <c r="O67" s="81">
        <f>O68+1806688</f>
        <v>10413540</v>
      </c>
      <c r="P67" s="81">
        <f>P68+706315</f>
        <v>2142553</v>
      </c>
      <c r="Q67" s="81">
        <f>Q68+1089557</f>
        <v>3520466</v>
      </c>
      <c r="R67" s="81">
        <f>R68+407114</f>
        <v>1220797</v>
      </c>
      <c r="S67" s="81">
        <f>S68+338811</f>
        <v>706489</v>
      </c>
      <c r="T67" s="20">
        <f t="shared" si="69"/>
        <v>225007957</v>
      </c>
      <c r="U67" s="13">
        <f t="shared" ref="U67:AB82" si="72">L67-C67</f>
        <v>3314337</v>
      </c>
      <c r="V67" s="13">
        <f t="shared" si="72"/>
        <v>386206</v>
      </c>
      <c r="W67" s="13">
        <f t="shared" si="72"/>
        <v>486681</v>
      </c>
      <c r="X67" s="13">
        <f t="shared" si="72"/>
        <v>0</v>
      </c>
      <c r="Y67" s="13">
        <f t="shared" si="72"/>
        <v>51193</v>
      </c>
      <c r="Z67" s="13">
        <f t="shared" si="72"/>
        <v>283181</v>
      </c>
      <c r="AA67" s="13">
        <f t="shared" si="72"/>
        <v>79829</v>
      </c>
      <c r="AB67" s="13">
        <f t="shared" si="72"/>
        <v>17976</v>
      </c>
      <c r="AC67" s="13">
        <f t="shared" si="71"/>
        <v>4619403</v>
      </c>
    </row>
    <row r="68" spans="1:31" s="1" customFormat="1" x14ac:dyDescent="0.25">
      <c r="A68" s="39">
        <v>4010104</v>
      </c>
      <c r="B68" s="11" t="s">
        <v>53</v>
      </c>
      <c r="C68" s="14">
        <f>48985556+82740</f>
        <v>49068296</v>
      </c>
      <c r="D68" s="14">
        <v>13853699</v>
      </c>
      <c r="E68" s="14">
        <v>7202567</v>
      </c>
      <c r="F68" s="14">
        <f>8077992+528860</f>
        <v>8606852</v>
      </c>
      <c r="G68" s="14">
        <f>1329708+55337</f>
        <v>1385045</v>
      </c>
      <c r="H68" s="14">
        <f>2141471+6257</f>
        <v>2147728</v>
      </c>
      <c r="I68" s="14">
        <f>713516+20338</f>
        <v>733854</v>
      </c>
      <c r="J68" s="14">
        <v>349702</v>
      </c>
      <c r="K68" s="63">
        <f t="shared" si="10"/>
        <v>83347743</v>
      </c>
      <c r="L68" s="14">
        <f>48985556+82740+3314337</f>
        <v>52382633</v>
      </c>
      <c r="M68" s="14">
        <f>13853699+386206</f>
        <v>14239905</v>
      </c>
      <c r="N68" s="14">
        <f>7202567+486681</f>
        <v>7689248</v>
      </c>
      <c r="O68" s="14">
        <f>8077992+528860</f>
        <v>8606852</v>
      </c>
      <c r="P68" s="14">
        <f>1329708+55337+51193</f>
        <v>1436238</v>
      </c>
      <c r="Q68" s="14">
        <f>2141471+6257+283181</f>
        <v>2430909</v>
      </c>
      <c r="R68" s="14">
        <f>713516+20338+79829</f>
        <v>813683</v>
      </c>
      <c r="S68" s="14">
        <f>349702+17976</f>
        <v>367678</v>
      </c>
      <c r="T68" s="21">
        <f t="shared" si="69"/>
        <v>87967146</v>
      </c>
      <c r="U68" s="14">
        <f>L68-C68</f>
        <v>3314337</v>
      </c>
      <c r="V68" s="14">
        <f t="shared" si="72"/>
        <v>386206</v>
      </c>
      <c r="W68" s="14">
        <f t="shared" si="72"/>
        <v>486681</v>
      </c>
      <c r="X68" s="14">
        <f t="shared" si="72"/>
        <v>0</v>
      </c>
      <c r="Y68" s="14">
        <f t="shared" si="72"/>
        <v>51193</v>
      </c>
      <c r="Z68" s="14">
        <f t="shared" si="72"/>
        <v>283181</v>
      </c>
      <c r="AA68" s="14">
        <f t="shared" si="72"/>
        <v>79829</v>
      </c>
      <c r="AB68" s="14">
        <f t="shared" si="72"/>
        <v>17976</v>
      </c>
      <c r="AC68" s="14">
        <f t="shared" si="71"/>
        <v>4619403</v>
      </c>
    </row>
    <row r="69" spans="1:31" s="1" customFormat="1" x14ac:dyDescent="0.25">
      <c r="A69" s="39"/>
      <c r="B69" s="11"/>
      <c r="C69" s="14"/>
      <c r="D69" s="14"/>
      <c r="E69" s="14"/>
      <c r="F69" s="14"/>
      <c r="G69" s="14"/>
      <c r="H69" s="14"/>
      <c r="I69" s="14"/>
      <c r="J69" s="14"/>
      <c r="K69" s="62"/>
      <c r="L69" s="14"/>
      <c r="M69" s="14"/>
      <c r="N69" s="14"/>
      <c r="O69" s="14"/>
      <c r="P69" s="14"/>
      <c r="Q69" s="14"/>
      <c r="R69" s="14"/>
      <c r="S69" s="14"/>
      <c r="T69" s="20"/>
      <c r="U69" s="13">
        <f t="shared" si="72"/>
        <v>0</v>
      </c>
      <c r="V69" s="14">
        <f t="shared" si="72"/>
        <v>0</v>
      </c>
      <c r="W69" s="14">
        <f t="shared" si="72"/>
        <v>0</v>
      </c>
      <c r="X69" s="14">
        <f t="shared" si="72"/>
        <v>0</v>
      </c>
      <c r="Y69" s="14">
        <f t="shared" si="72"/>
        <v>0</v>
      </c>
      <c r="Z69" s="14">
        <f t="shared" si="72"/>
        <v>0</v>
      </c>
      <c r="AA69" s="14">
        <f t="shared" si="72"/>
        <v>0</v>
      </c>
      <c r="AB69" s="14">
        <f t="shared" si="72"/>
        <v>0</v>
      </c>
      <c r="AC69" s="13"/>
    </row>
    <row r="70" spans="1:31" s="1" customFormat="1" ht="31.5" x14ac:dyDescent="0.25">
      <c r="A70" s="38">
        <v>4020100</v>
      </c>
      <c r="B70" s="5" t="s">
        <v>54</v>
      </c>
      <c r="C70" s="13">
        <v>2669185</v>
      </c>
      <c r="D70" s="13">
        <v>1130864</v>
      </c>
      <c r="E70" s="13">
        <v>631303</v>
      </c>
      <c r="F70" s="13">
        <v>1181957</v>
      </c>
      <c r="G70" s="13">
        <v>240701</v>
      </c>
      <c r="H70" s="13">
        <v>746663</v>
      </c>
      <c r="I70" s="13">
        <v>202884</v>
      </c>
      <c r="J70" s="13">
        <v>116374</v>
      </c>
      <c r="K70" s="62">
        <f t="shared" si="10"/>
        <v>6919931</v>
      </c>
      <c r="L70" s="13">
        <v>2669185</v>
      </c>
      <c r="M70" s="13">
        <v>1130864</v>
      </c>
      <c r="N70" s="13">
        <v>631303</v>
      </c>
      <c r="O70" s="13">
        <v>1181957</v>
      </c>
      <c r="P70" s="13">
        <v>240701</v>
      </c>
      <c r="Q70" s="13">
        <v>746663</v>
      </c>
      <c r="R70" s="13">
        <v>202884</v>
      </c>
      <c r="S70" s="13">
        <v>116374</v>
      </c>
      <c r="T70" s="20">
        <f t="shared" ref="T70" si="73">SUM(L70:S70)</f>
        <v>6919931</v>
      </c>
      <c r="U70" s="13">
        <f t="shared" si="72"/>
        <v>0</v>
      </c>
      <c r="V70" s="13">
        <f t="shared" si="72"/>
        <v>0</v>
      </c>
      <c r="W70" s="13">
        <f t="shared" si="72"/>
        <v>0</v>
      </c>
      <c r="X70" s="13">
        <f t="shared" si="72"/>
        <v>0</v>
      </c>
      <c r="Y70" s="13">
        <f t="shared" si="72"/>
        <v>0</v>
      </c>
      <c r="Z70" s="13">
        <f t="shared" si="72"/>
        <v>0</v>
      </c>
      <c r="AA70" s="13">
        <f t="shared" si="72"/>
        <v>0</v>
      </c>
      <c r="AB70" s="13">
        <f t="shared" si="72"/>
        <v>0</v>
      </c>
      <c r="AC70" s="13">
        <f t="shared" ref="AC70" si="74">SUM(U70:AB70)</f>
        <v>0</v>
      </c>
    </row>
    <row r="71" spans="1:31" s="1" customFormat="1" x14ac:dyDescent="0.25">
      <c r="A71" s="39"/>
      <c r="B71" s="11"/>
      <c r="C71" s="14"/>
      <c r="D71" s="14"/>
      <c r="E71" s="14"/>
      <c r="F71" s="14"/>
      <c r="G71" s="14"/>
      <c r="H71" s="14"/>
      <c r="I71" s="14"/>
      <c r="J71" s="14"/>
      <c r="K71" s="62"/>
      <c r="L71" s="14"/>
      <c r="M71" s="14"/>
      <c r="N71" s="14"/>
      <c r="O71" s="14"/>
      <c r="P71" s="14"/>
      <c r="Q71" s="14"/>
      <c r="R71" s="14"/>
      <c r="S71" s="14"/>
      <c r="T71" s="20"/>
      <c r="U71" s="13">
        <f t="shared" si="72"/>
        <v>0</v>
      </c>
      <c r="V71" s="14">
        <f t="shared" si="72"/>
        <v>0</v>
      </c>
      <c r="W71" s="14">
        <f t="shared" si="72"/>
        <v>0</v>
      </c>
      <c r="X71" s="14">
        <f t="shared" si="72"/>
        <v>0</v>
      </c>
      <c r="Y71" s="14">
        <f t="shared" si="72"/>
        <v>0</v>
      </c>
      <c r="Z71" s="14">
        <f t="shared" si="72"/>
        <v>0</v>
      </c>
      <c r="AA71" s="14">
        <f t="shared" si="72"/>
        <v>0</v>
      </c>
      <c r="AB71" s="14">
        <f t="shared" si="72"/>
        <v>0</v>
      </c>
      <c r="AC71" s="13"/>
    </row>
    <row r="72" spans="1:31" ht="78.75" x14ac:dyDescent="0.25">
      <c r="A72" s="34">
        <v>4080000</v>
      </c>
      <c r="B72" s="5" t="s">
        <v>55</v>
      </c>
      <c r="C72" s="13">
        <v>484253</v>
      </c>
      <c r="D72" s="13"/>
      <c r="E72" s="13">
        <v>648579</v>
      </c>
      <c r="F72" s="13">
        <v>11330194</v>
      </c>
      <c r="G72" s="13">
        <v>5401055</v>
      </c>
      <c r="H72" s="13">
        <v>13769793</v>
      </c>
      <c r="I72" s="13">
        <v>12508930</v>
      </c>
      <c r="J72" s="13">
        <v>3683019</v>
      </c>
      <c r="K72" s="62">
        <f t="shared" si="10"/>
        <v>47825823</v>
      </c>
      <c r="L72" s="13">
        <v>484253</v>
      </c>
      <c r="M72" s="13"/>
      <c r="N72" s="13">
        <v>648579</v>
      </c>
      <c r="O72" s="13">
        <v>11330194</v>
      </c>
      <c r="P72" s="13">
        <v>5401055</v>
      </c>
      <c r="Q72" s="13">
        <v>13769793</v>
      </c>
      <c r="R72" s="13">
        <v>12508930</v>
      </c>
      <c r="S72" s="13">
        <v>3683019</v>
      </c>
      <c r="T72" s="20">
        <f t="shared" ref="T72" si="75">SUM(L72:S72)</f>
        <v>47825823</v>
      </c>
      <c r="U72" s="13">
        <f t="shared" si="72"/>
        <v>0</v>
      </c>
      <c r="V72" s="13">
        <f t="shared" si="72"/>
        <v>0</v>
      </c>
      <c r="W72" s="13">
        <f t="shared" si="72"/>
        <v>0</v>
      </c>
      <c r="X72" s="13">
        <f t="shared" si="72"/>
        <v>0</v>
      </c>
      <c r="Y72" s="13">
        <f t="shared" si="72"/>
        <v>0</v>
      </c>
      <c r="Z72" s="13">
        <f t="shared" si="72"/>
        <v>0</v>
      </c>
      <c r="AA72" s="13">
        <f t="shared" si="72"/>
        <v>0</v>
      </c>
      <c r="AB72" s="13">
        <f t="shared" si="72"/>
        <v>0</v>
      </c>
      <c r="AC72" s="13">
        <f t="shared" ref="AC72" si="76">SUM(U72:AB72)</f>
        <v>0</v>
      </c>
      <c r="AE72" s="1"/>
    </row>
    <row r="73" spans="1:31" x14ac:dyDescent="0.25">
      <c r="A73" s="38"/>
      <c r="B73" s="5"/>
      <c r="C73" s="13"/>
      <c r="D73" s="13"/>
      <c r="E73" s="13"/>
      <c r="F73" s="13"/>
      <c r="G73" s="13"/>
      <c r="H73" s="13"/>
      <c r="I73" s="13"/>
      <c r="J73" s="13"/>
      <c r="K73" s="62"/>
      <c r="L73" s="13"/>
      <c r="M73" s="13"/>
      <c r="N73" s="13"/>
      <c r="O73" s="13"/>
      <c r="P73" s="13"/>
      <c r="Q73" s="13"/>
      <c r="R73" s="13"/>
      <c r="S73" s="13"/>
      <c r="T73" s="20"/>
      <c r="U73" s="13">
        <f t="shared" si="72"/>
        <v>0</v>
      </c>
      <c r="V73" s="13">
        <f t="shared" si="72"/>
        <v>0</v>
      </c>
      <c r="W73" s="13">
        <f t="shared" si="72"/>
        <v>0</v>
      </c>
      <c r="X73" s="13">
        <f t="shared" si="72"/>
        <v>0</v>
      </c>
      <c r="Y73" s="13">
        <f t="shared" si="72"/>
        <v>0</v>
      </c>
      <c r="Z73" s="13">
        <f t="shared" si="72"/>
        <v>0</v>
      </c>
      <c r="AA73" s="13">
        <f t="shared" si="72"/>
        <v>0</v>
      </c>
      <c r="AB73" s="13">
        <f t="shared" si="72"/>
        <v>0</v>
      </c>
      <c r="AC73" s="13"/>
      <c r="AE73" s="1"/>
    </row>
    <row r="74" spans="1:31" x14ac:dyDescent="0.25">
      <c r="A74" s="38">
        <v>4100000</v>
      </c>
      <c r="B74" s="5" t="s">
        <v>56</v>
      </c>
      <c r="C74" s="13">
        <v>261416702</v>
      </c>
      <c r="D74" s="13"/>
      <c r="E74" s="13"/>
      <c r="F74" s="13"/>
      <c r="G74" s="13"/>
      <c r="H74" s="13"/>
      <c r="I74" s="13"/>
      <c r="J74" s="13"/>
      <c r="K74" s="62">
        <f t="shared" si="10"/>
        <v>261416702</v>
      </c>
      <c r="L74" s="13">
        <v>261416702</v>
      </c>
      <c r="M74" s="13"/>
      <c r="N74" s="13"/>
      <c r="O74" s="13"/>
      <c r="P74" s="13"/>
      <c r="Q74" s="13"/>
      <c r="R74" s="13"/>
      <c r="S74" s="13"/>
      <c r="T74" s="20">
        <f t="shared" ref="T74" si="77">SUM(L74:S74)</f>
        <v>261416702</v>
      </c>
      <c r="U74" s="13">
        <f t="shared" si="72"/>
        <v>0</v>
      </c>
      <c r="V74" s="13">
        <f t="shared" si="72"/>
        <v>0</v>
      </c>
      <c r="W74" s="13">
        <f t="shared" si="72"/>
        <v>0</v>
      </c>
      <c r="X74" s="13">
        <f t="shared" si="72"/>
        <v>0</v>
      </c>
      <c r="Y74" s="13">
        <f t="shared" si="72"/>
        <v>0</v>
      </c>
      <c r="Z74" s="13">
        <f t="shared" si="72"/>
        <v>0</v>
      </c>
      <c r="AA74" s="13">
        <f t="shared" si="72"/>
        <v>0</v>
      </c>
      <c r="AB74" s="13">
        <f t="shared" si="72"/>
        <v>0</v>
      </c>
      <c r="AC74" s="13">
        <f t="shared" ref="AC74" si="78">SUM(U74:AB74)</f>
        <v>0</v>
      </c>
      <c r="AE74" s="1"/>
    </row>
    <row r="75" spans="1:31" x14ac:dyDescent="0.25">
      <c r="A75" s="38"/>
      <c r="B75" s="5"/>
      <c r="C75" s="13"/>
      <c r="D75" s="13"/>
      <c r="E75" s="13"/>
      <c r="F75" s="13"/>
      <c r="G75" s="13"/>
      <c r="H75" s="13"/>
      <c r="I75" s="13"/>
      <c r="J75" s="13"/>
      <c r="K75" s="62"/>
      <c r="L75" s="13"/>
      <c r="M75" s="13"/>
      <c r="N75" s="13"/>
      <c r="O75" s="13"/>
      <c r="P75" s="13"/>
      <c r="Q75" s="13"/>
      <c r="R75" s="13"/>
      <c r="S75" s="13"/>
      <c r="T75" s="20"/>
      <c r="U75" s="13">
        <f t="shared" si="72"/>
        <v>0</v>
      </c>
      <c r="V75" s="13">
        <f t="shared" si="72"/>
        <v>0</v>
      </c>
      <c r="W75" s="13">
        <f t="shared" si="72"/>
        <v>0</v>
      </c>
      <c r="X75" s="13">
        <f t="shared" si="72"/>
        <v>0</v>
      </c>
      <c r="Y75" s="13">
        <f t="shared" si="72"/>
        <v>0</v>
      </c>
      <c r="Z75" s="13">
        <f t="shared" si="72"/>
        <v>0</v>
      </c>
      <c r="AA75" s="13">
        <f t="shared" si="72"/>
        <v>0</v>
      </c>
      <c r="AB75" s="13">
        <f t="shared" si="72"/>
        <v>0</v>
      </c>
      <c r="AC75" s="13"/>
      <c r="AE75" s="1"/>
    </row>
    <row r="76" spans="1:31" x14ac:dyDescent="0.25">
      <c r="A76" s="38">
        <v>4110000</v>
      </c>
      <c r="B76" s="5" t="s">
        <v>57</v>
      </c>
      <c r="C76" s="13">
        <v>19809115</v>
      </c>
      <c r="D76" s="13"/>
      <c r="E76" s="13"/>
      <c r="F76" s="13"/>
      <c r="G76" s="13"/>
      <c r="H76" s="13"/>
      <c r="I76" s="13"/>
      <c r="J76" s="13"/>
      <c r="K76" s="62">
        <f t="shared" ref="K76:K84" si="79">SUM(C76:J76)</f>
        <v>19809115</v>
      </c>
      <c r="L76" s="13">
        <v>19809115</v>
      </c>
      <c r="M76" s="13"/>
      <c r="N76" s="13"/>
      <c r="O76" s="13"/>
      <c r="P76" s="13"/>
      <c r="Q76" s="13"/>
      <c r="R76" s="13"/>
      <c r="S76" s="13"/>
      <c r="T76" s="20">
        <f t="shared" ref="T76" si="80">SUM(L76:S76)</f>
        <v>19809115</v>
      </c>
      <c r="U76" s="13">
        <f t="shared" si="72"/>
        <v>0</v>
      </c>
      <c r="V76" s="13">
        <f t="shared" si="72"/>
        <v>0</v>
      </c>
      <c r="W76" s="13">
        <f t="shared" si="72"/>
        <v>0</v>
      </c>
      <c r="X76" s="13">
        <f t="shared" si="72"/>
        <v>0</v>
      </c>
      <c r="Y76" s="13">
        <f t="shared" si="72"/>
        <v>0</v>
      </c>
      <c r="Z76" s="13">
        <f t="shared" si="72"/>
        <v>0</v>
      </c>
      <c r="AA76" s="13">
        <f t="shared" si="72"/>
        <v>0</v>
      </c>
      <c r="AB76" s="13">
        <f t="shared" si="72"/>
        <v>0</v>
      </c>
      <c r="AC76" s="13">
        <f t="shared" ref="AC76" si="81">SUM(U76:AB76)</f>
        <v>0</v>
      </c>
      <c r="AE76" s="1"/>
    </row>
    <row r="77" spans="1:31" x14ac:dyDescent="0.25">
      <c r="A77" s="38"/>
      <c r="B77" s="5"/>
      <c r="C77" s="13"/>
      <c r="D77" s="13"/>
      <c r="E77" s="13"/>
      <c r="F77" s="13"/>
      <c r="G77" s="13"/>
      <c r="H77" s="13"/>
      <c r="I77" s="13"/>
      <c r="J77" s="13"/>
      <c r="K77" s="62"/>
      <c r="L77" s="13"/>
      <c r="M77" s="13"/>
      <c r="N77" s="13"/>
      <c r="O77" s="13"/>
      <c r="P77" s="13"/>
      <c r="Q77" s="13"/>
      <c r="R77" s="13"/>
      <c r="S77" s="13"/>
      <c r="T77" s="20"/>
      <c r="U77" s="13">
        <f t="shared" si="72"/>
        <v>0</v>
      </c>
      <c r="V77" s="13">
        <f t="shared" si="72"/>
        <v>0</v>
      </c>
      <c r="W77" s="13">
        <f t="shared" si="72"/>
        <v>0</v>
      </c>
      <c r="X77" s="13">
        <f t="shared" si="72"/>
        <v>0</v>
      </c>
      <c r="Y77" s="13">
        <f t="shared" si="72"/>
        <v>0</v>
      </c>
      <c r="Z77" s="13">
        <f t="shared" si="72"/>
        <v>0</v>
      </c>
      <c r="AA77" s="13">
        <f t="shared" si="72"/>
        <v>0</v>
      </c>
      <c r="AB77" s="13">
        <f t="shared" si="72"/>
        <v>0</v>
      </c>
      <c r="AC77" s="13"/>
      <c r="AE77" s="1"/>
    </row>
    <row r="78" spans="1:31" x14ac:dyDescent="0.25">
      <c r="A78" s="38">
        <v>4120000</v>
      </c>
      <c r="B78" s="5" t="s">
        <v>58</v>
      </c>
      <c r="C78" s="13">
        <v>18000000</v>
      </c>
      <c r="D78" s="13"/>
      <c r="E78" s="13"/>
      <c r="F78" s="13"/>
      <c r="G78" s="13"/>
      <c r="H78" s="13"/>
      <c r="I78" s="13"/>
      <c r="J78" s="13"/>
      <c r="K78" s="62">
        <f t="shared" si="79"/>
        <v>18000000</v>
      </c>
      <c r="L78" s="13">
        <v>18000000</v>
      </c>
      <c r="M78" s="13"/>
      <c r="N78" s="13"/>
      <c r="O78" s="13"/>
      <c r="P78" s="13"/>
      <c r="Q78" s="13"/>
      <c r="R78" s="13"/>
      <c r="S78" s="13"/>
      <c r="T78" s="20">
        <f t="shared" ref="T78" si="82">SUM(L78:S78)</f>
        <v>18000000</v>
      </c>
      <c r="U78" s="13">
        <f t="shared" si="72"/>
        <v>0</v>
      </c>
      <c r="V78" s="13">
        <f t="shared" si="72"/>
        <v>0</v>
      </c>
      <c r="W78" s="13">
        <f t="shared" si="72"/>
        <v>0</v>
      </c>
      <c r="X78" s="13">
        <f t="shared" si="72"/>
        <v>0</v>
      </c>
      <c r="Y78" s="13">
        <f t="shared" si="72"/>
        <v>0</v>
      </c>
      <c r="Z78" s="13">
        <f t="shared" si="72"/>
        <v>0</v>
      </c>
      <c r="AA78" s="13">
        <f t="shared" si="72"/>
        <v>0</v>
      </c>
      <c r="AB78" s="13">
        <f t="shared" si="72"/>
        <v>0</v>
      </c>
      <c r="AC78" s="13">
        <f t="shared" ref="AC78" si="83">SUM(U78:AB78)</f>
        <v>0</v>
      </c>
      <c r="AE78" s="1"/>
    </row>
    <row r="79" spans="1:31" x14ac:dyDescent="0.25">
      <c r="A79" s="38"/>
      <c r="B79" s="5"/>
      <c r="C79" s="13"/>
      <c r="D79" s="13"/>
      <c r="E79" s="13"/>
      <c r="F79" s="13"/>
      <c r="G79" s="13"/>
      <c r="H79" s="13"/>
      <c r="I79" s="13"/>
      <c r="J79" s="13"/>
      <c r="K79" s="62"/>
      <c r="L79" s="13"/>
      <c r="M79" s="13"/>
      <c r="N79" s="13"/>
      <c r="O79" s="13"/>
      <c r="P79" s="13"/>
      <c r="Q79" s="13"/>
      <c r="R79" s="13"/>
      <c r="S79" s="13"/>
      <c r="T79" s="20"/>
      <c r="U79" s="13">
        <f t="shared" si="72"/>
        <v>0</v>
      </c>
      <c r="V79" s="13">
        <f t="shared" si="72"/>
        <v>0</v>
      </c>
      <c r="W79" s="13">
        <f t="shared" si="72"/>
        <v>0</v>
      </c>
      <c r="X79" s="13">
        <f t="shared" si="72"/>
        <v>0</v>
      </c>
      <c r="Y79" s="13">
        <f t="shared" si="72"/>
        <v>0</v>
      </c>
      <c r="Z79" s="13">
        <f t="shared" si="72"/>
        <v>0</v>
      </c>
      <c r="AA79" s="13">
        <f t="shared" si="72"/>
        <v>0</v>
      </c>
      <c r="AB79" s="13">
        <f t="shared" si="72"/>
        <v>0</v>
      </c>
      <c r="AC79" s="13"/>
      <c r="AE79" s="1"/>
    </row>
    <row r="80" spans="1:31" x14ac:dyDescent="0.25">
      <c r="A80" s="38">
        <v>4130000</v>
      </c>
      <c r="B80" s="25" t="s">
        <v>62</v>
      </c>
      <c r="C80" s="13">
        <v>20500000</v>
      </c>
      <c r="D80" s="83"/>
      <c r="E80" s="83"/>
      <c r="F80" s="83"/>
      <c r="G80" s="83"/>
      <c r="H80" s="83"/>
      <c r="I80" s="83"/>
      <c r="J80" s="83"/>
      <c r="K80" s="62">
        <f t="shared" si="79"/>
        <v>20500000</v>
      </c>
      <c r="L80" s="13">
        <v>20500000</v>
      </c>
      <c r="M80" s="83"/>
      <c r="N80" s="83"/>
      <c r="O80" s="83"/>
      <c r="P80" s="83"/>
      <c r="Q80" s="83"/>
      <c r="R80" s="83"/>
      <c r="S80" s="83"/>
      <c r="T80" s="20">
        <f t="shared" ref="T80" si="84">SUM(L80:S80)</f>
        <v>20500000</v>
      </c>
      <c r="U80" s="13">
        <f t="shared" si="72"/>
        <v>0</v>
      </c>
      <c r="V80" s="26">
        <f t="shared" si="72"/>
        <v>0</v>
      </c>
      <c r="W80" s="26">
        <f t="shared" si="72"/>
        <v>0</v>
      </c>
      <c r="X80" s="26">
        <f t="shared" si="72"/>
        <v>0</v>
      </c>
      <c r="Y80" s="26">
        <f t="shared" si="72"/>
        <v>0</v>
      </c>
      <c r="Z80" s="26">
        <f t="shared" si="72"/>
        <v>0</v>
      </c>
      <c r="AA80" s="26">
        <f t="shared" si="72"/>
        <v>0</v>
      </c>
      <c r="AB80" s="26">
        <f t="shared" si="72"/>
        <v>0</v>
      </c>
      <c r="AC80" s="13">
        <f t="shared" ref="AC80" si="85">SUM(U80:AB80)</f>
        <v>0</v>
      </c>
      <c r="AE80" s="1"/>
    </row>
    <row r="81" spans="1:31" x14ac:dyDescent="0.25">
      <c r="A81" s="38"/>
      <c r="B81" s="25"/>
      <c r="C81" s="71"/>
      <c r="D81" s="84"/>
      <c r="E81" s="84"/>
      <c r="F81" s="84"/>
      <c r="G81" s="84"/>
      <c r="H81" s="84"/>
      <c r="I81" s="84"/>
      <c r="J81" s="84"/>
      <c r="K81" s="65"/>
      <c r="L81" s="71"/>
      <c r="M81" s="84"/>
      <c r="N81" s="84"/>
      <c r="O81" s="84"/>
      <c r="P81" s="84"/>
      <c r="Q81" s="84"/>
      <c r="R81" s="84"/>
      <c r="S81" s="84"/>
      <c r="T81" s="20"/>
      <c r="U81" s="13">
        <f t="shared" si="72"/>
        <v>0</v>
      </c>
      <c r="V81" s="26">
        <f t="shared" si="72"/>
        <v>0</v>
      </c>
      <c r="W81" s="26">
        <f t="shared" si="72"/>
        <v>0</v>
      </c>
      <c r="X81" s="26">
        <f t="shared" si="72"/>
        <v>0</v>
      </c>
      <c r="Y81" s="26">
        <f t="shared" si="72"/>
        <v>0</v>
      </c>
      <c r="Z81" s="26">
        <f t="shared" si="72"/>
        <v>0</v>
      </c>
      <c r="AA81" s="26">
        <f t="shared" si="72"/>
        <v>0</v>
      </c>
      <c r="AB81" s="26">
        <f t="shared" si="72"/>
        <v>0</v>
      </c>
      <c r="AC81" s="13"/>
      <c r="AE81" s="1"/>
    </row>
    <row r="82" spans="1:31" x14ac:dyDescent="0.25">
      <c r="A82" s="38">
        <v>4140000</v>
      </c>
      <c r="B82" s="25" t="s">
        <v>63</v>
      </c>
      <c r="C82" s="85">
        <v>21255820</v>
      </c>
      <c r="D82" s="86"/>
      <c r="E82" s="86">
        <v>278650</v>
      </c>
      <c r="F82" s="86">
        <v>2933400</v>
      </c>
      <c r="G82" s="86">
        <v>1194050</v>
      </c>
      <c r="H82" s="86">
        <v>3059900</v>
      </c>
      <c r="I82" s="86">
        <v>2764150</v>
      </c>
      <c r="J82" s="86">
        <v>1167450</v>
      </c>
      <c r="K82" s="87">
        <f t="shared" si="79"/>
        <v>32653420</v>
      </c>
      <c r="L82" s="85">
        <v>21255820</v>
      </c>
      <c r="M82" s="86"/>
      <c r="N82" s="86">
        <v>278650</v>
      </c>
      <c r="O82" s="86">
        <v>2933400</v>
      </c>
      <c r="P82" s="86">
        <v>1194050</v>
      </c>
      <c r="Q82" s="86">
        <v>3059900</v>
      </c>
      <c r="R82" s="86">
        <v>2764150</v>
      </c>
      <c r="S82" s="86">
        <v>1167450</v>
      </c>
      <c r="T82" s="20">
        <f t="shared" ref="T82" si="86">SUM(L82:S82)</f>
        <v>32653420</v>
      </c>
      <c r="U82" s="13">
        <f t="shared" si="72"/>
        <v>0</v>
      </c>
      <c r="V82" s="26">
        <f t="shared" si="72"/>
        <v>0</v>
      </c>
      <c r="W82" s="26">
        <f t="shared" si="72"/>
        <v>0</v>
      </c>
      <c r="X82" s="26">
        <f t="shared" si="72"/>
        <v>0</v>
      </c>
      <c r="Y82" s="26">
        <f t="shared" si="72"/>
        <v>0</v>
      </c>
      <c r="Z82" s="26">
        <f t="shared" si="72"/>
        <v>0</v>
      </c>
      <c r="AA82" s="26">
        <f t="shared" si="72"/>
        <v>0</v>
      </c>
      <c r="AB82" s="26">
        <f t="shared" si="72"/>
        <v>0</v>
      </c>
      <c r="AC82" s="13">
        <f t="shared" ref="AC82" si="87">SUM(U82:AB82)</f>
        <v>0</v>
      </c>
      <c r="AE82" s="1"/>
    </row>
    <row r="83" spans="1:31" ht="16.5" thickBot="1" x14ac:dyDescent="0.3">
      <c r="A83" s="38"/>
      <c r="B83" s="5"/>
      <c r="C83" s="71"/>
      <c r="D83" s="84"/>
      <c r="E83" s="84"/>
      <c r="F83" s="84"/>
      <c r="G83" s="84"/>
      <c r="H83" s="84"/>
      <c r="I83" s="84"/>
      <c r="J83" s="84"/>
      <c r="K83" s="65"/>
      <c r="L83" s="71"/>
      <c r="M83" s="84"/>
      <c r="N83" s="84"/>
      <c r="O83" s="84"/>
      <c r="P83" s="84"/>
      <c r="Q83" s="84"/>
      <c r="R83" s="84"/>
      <c r="S83" s="84"/>
      <c r="T83" s="20"/>
      <c r="U83" s="13"/>
      <c r="V83" s="26"/>
      <c r="W83" s="26"/>
      <c r="X83" s="26"/>
      <c r="Y83" s="26"/>
      <c r="Z83" s="26"/>
      <c r="AA83" s="26"/>
      <c r="AB83" s="26"/>
      <c r="AC83" s="13"/>
      <c r="AE83" s="1"/>
    </row>
    <row r="84" spans="1:31" ht="32.25" thickBot="1" x14ac:dyDescent="0.3">
      <c r="A84" s="56">
        <v>5000000</v>
      </c>
      <c r="B84" s="57" t="s">
        <v>59</v>
      </c>
      <c r="C84" s="66">
        <v>153124656</v>
      </c>
      <c r="D84" s="66">
        <v>6485041</v>
      </c>
      <c r="E84" s="66">
        <v>41155744</v>
      </c>
      <c r="F84" s="66">
        <v>20455188</v>
      </c>
      <c r="G84" s="66">
        <v>9989484</v>
      </c>
      <c r="H84" s="66">
        <v>6922072</v>
      </c>
      <c r="I84" s="66">
        <v>5698972</v>
      </c>
      <c r="J84" s="66">
        <v>3040533</v>
      </c>
      <c r="K84" s="67">
        <f t="shared" si="79"/>
        <v>246871690</v>
      </c>
      <c r="L84" s="66">
        <v>153124656</v>
      </c>
      <c r="M84" s="66">
        <v>6485041</v>
      </c>
      <c r="N84" s="66">
        <v>41155744</v>
      </c>
      <c r="O84" s="66">
        <v>20455188</v>
      </c>
      <c r="P84" s="66">
        <v>9989484</v>
      </c>
      <c r="Q84" s="66">
        <v>6922072</v>
      </c>
      <c r="R84" s="66">
        <v>5698972</v>
      </c>
      <c r="S84" s="66">
        <v>3040533</v>
      </c>
      <c r="T84" s="33">
        <f t="shared" ref="T84:T85" si="88">SUM(L84:S84)</f>
        <v>246871690</v>
      </c>
      <c r="U84" s="32">
        <f t="shared" ref="U84:AB84" si="89">L84-C84</f>
        <v>0</v>
      </c>
      <c r="V84" s="32">
        <f t="shared" si="89"/>
        <v>0</v>
      </c>
      <c r="W84" s="32">
        <f t="shared" si="89"/>
        <v>0</v>
      </c>
      <c r="X84" s="32">
        <f t="shared" si="89"/>
        <v>0</v>
      </c>
      <c r="Y84" s="32">
        <f t="shared" si="89"/>
        <v>0</v>
      </c>
      <c r="Z84" s="32">
        <f t="shared" si="89"/>
        <v>0</v>
      </c>
      <c r="AA84" s="32">
        <f t="shared" si="89"/>
        <v>0</v>
      </c>
      <c r="AB84" s="32">
        <f t="shared" si="89"/>
        <v>0</v>
      </c>
      <c r="AC84" s="32">
        <f t="shared" ref="AC84" si="90">SUM(U84:AB84)</f>
        <v>0</v>
      </c>
      <c r="AE84" s="1"/>
    </row>
    <row r="85" spans="1:31" x14ac:dyDescent="0.25">
      <c r="A85" s="39"/>
      <c r="B85" s="5" t="s">
        <v>60</v>
      </c>
      <c r="C85" s="13">
        <f>SUM(C9+C43+C66+C84+C61)</f>
        <v>1669952025</v>
      </c>
      <c r="D85" s="13">
        <f t="shared" ref="D85:J85" si="91">SUM(D9+D43+D66+D84+D61)</f>
        <v>196366362</v>
      </c>
      <c r="E85" s="13">
        <f t="shared" si="91"/>
        <v>103133862</v>
      </c>
      <c r="F85" s="13">
        <f t="shared" si="91"/>
        <v>123715280</v>
      </c>
      <c r="G85" s="13">
        <f t="shared" si="91"/>
        <v>36983449</v>
      </c>
      <c r="H85" s="13">
        <f t="shared" si="91"/>
        <v>44364876</v>
      </c>
      <c r="I85" s="13">
        <f t="shared" si="91"/>
        <v>35102399</v>
      </c>
      <c r="J85" s="13">
        <f t="shared" si="91"/>
        <v>13141717</v>
      </c>
      <c r="K85" s="13">
        <f t="shared" ref="K85" si="92">SUM(C85:J85)</f>
        <v>2222759970</v>
      </c>
      <c r="L85" s="20">
        <f>SUM(L9+L43+L66+L84+L61)</f>
        <v>1693122934</v>
      </c>
      <c r="M85" s="20">
        <f t="shared" ref="M85:S85" si="93">SUM(M9+M43+M66+M84+M61)</f>
        <v>202129664</v>
      </c>
      <c r="N85" s="20">
        <f t="shared" si="93"/>
        <v>104829180</v>
      </c>
      <c r="O85" s="20">
        <f t="shared" si="93"/>
        <v>123715280</v>
      </c>
      <c r="P85" s="20">
        <f t="shared" si="93"/>
        <v>37162591</v>
      </c>
      <c r="Q85" s="20">
        <f t="shared" si="93"/>
        <v>45355388</v>
      </c>
      <c r="R85" s="20">
        <f t="shared" si="93"/>
        <v>35383392</v>
      </c>
      <c r="S85" s="20">
        <f t="shared" si="93"/>
        <v>13203967</v>
      </c>
      <c r="T85" s="20">
        <f t="shared" si="88"/>
        <v>2254902396</v>
      </c>
      <c r="U85" s="13">
        <f>SUM(U9+U43+U66+U84+U61)</f>
        <v>23170909</v>
      </c>
      <c r="V85" s="13">
        <f t="shared" ref="V85:AB85" si="94">SUM(V9+V43+V66+V84+V61)</f>
        <v>5763302</v>
      </c>
      <c r="W85" s="13">
        <f t="shared" si="94"/>
        <v>1695318</v>
      </c>
      <c r="X85" s="13">
        <f t="shared" si="94"/>
        <v>0</v>
      </c>
      <c r="Y85" s="13">
        <f t="shared" si="94"/>
        <v>179142</v>
      </c>
      <c r="Z85" s="13">
        <f t="shared" si="94"/>
        <v>990512</v>
      </c>
      <c r="AA85" s="13">
        <f t="shared" si="94"/>
        <v>280993</v>
      </c>
      <c r="AB85" s="13">
        <f t="shared" si="94"/>
        <v>62250</v>
      </c>
      <c r="AC85" s="13">
        <f>SUM(U85:AB85)</f>
        <v>32142426</v>
      </c>
      <c r="AE85" s="1"/>
    </row>
    <row r="95" spans="1:31" x14ac:dyDescent="0.25">
      <c r="B95" s="12"/>
      <c r="C95" s="9"/>
      <c r="D95" s="9"/>
      <c r="E95" s="9"/>
      <c r="F95" s="9"/>
      <c r="G95" s="9"/>
      <c r="H95" s="9"/>
      <c r="I95" s="9"/>
      <c r="J95" s="9"/>
    </row>
    <row r="96" spans="1:31" x14ac:dyDescent="0.25">
      <c r="B96" s="12"/>
      <c r="C96" s="9"/>
      <c r="D96" s="9"/>
      <c r="E96" s="9"/>
      <c r="F96" s="9"/>
      <c r="G96" s="9"/>
      <c r="H96" s="9"/>
      <c r="I96" s="9"/>
      <c r="J96" s="9"/>
    </row>
    <row r="120" spans="2:10" x14ac:dyDescent="0.25">
      <c r="B120" s="12"/>
      <c r="C120" s="9"/>
      <c r="D120" s="9"/>
      <c r="E120" s="9"/>
      <c r="F120" s="9"/>
      <c r="G120" s="9"/>
      <c r="H120" s="9"/>
      <c r="I120" s="9"/>
      <c r="J120" s="9"/>
    </row>
    <row r="121" spans="2:10" x14ac:dyDescent="0.25">
      <c r="B121" s="12"/>
      <c r="C121" s="9"/>
      <c r="D121" s="9"/>
      <c r="E121" s="9"/>
      <c r="F121" s="9"/>
      <c r="G121" s="9"/>
      <c r="H121" s="9"/>
      <c r="I121" s="9"/>
      <c r="J121" s="9"/>
    </row>
    <row r="122" spans="2:10" x14ac:dyDescent="0.25">
      <c r="B122" s="12"/>
      <c r="C122" s="9"/>
      <c r="D122" s="9"/>
      <c r="E122" s="9"/>
      <c r="F122" s="9"/>
      <c r="G122" s="9"/>
      <c r="H122" s="9"/>
      <c r="I122" s="9"/>
      <c r="J122" s="9"/>
    </row>
    <row r="123" spans="2:10" x14ac:dyDescent="0.25">
      <c r="B123" s="12"/>
      <c r="C123" s="9"/>
      <c r="D123" s="9"/>
      <c r="E123" s="9"/>
      <c r="F123" s="9"/>
      <c r="G123" s="9"/>
      <c r="H123" s="9"/>
      <c r="I123" s="9"/>
      <c r="J123" s="9"/>
    </row>
    <row r="129" spans="1:10" x14ac:dyDescent="0.25">
      <c r="A129" s="4"/>
      <c r="B129" s="12"/>
      <c r="C129" s="9"/>
      <c r="D129" s="9"/>
      <c r="E129" s="9"/>
      <c r="F129" s="9"/>
      <c r="G129" s="9"/>
      <c r="H129" s="9"/>
      <c r="I129" s="9"/>
      <c r="J129" s="9"/>
    </row>
    <row r="130" spans="1:10" x14ac:dyDescent="0.25">
      <c r="B130" s="12"/>
      <c r="C130" s="9"/>
      <c r="D130" s="9"/>
      <c r="E130" s="9"/>
      <c r="F130" s="9"/>
      <c r="G130" s="9"/>
      <c r="H130" s="9"/>
      <c r="I130" s="9"/>
      <c r="J130" s="9"/>
    </row>
    <row r="131" spans="1:10" x14ac:dyDescent="0.25">
      <c r="B131" s="12"/>
      <c r="C131" s="9"/>
      <c r="D131" s="9"/>
      <c r="E131" s="9"/>
      <c r="F131" s="9"/>
      <c r="G131" s="9"/>
      <c r="H131" s="9"/>
      <c r="I131" s="9"/>
      <c r="J131" s="9"/>
    </row>
  </sheetData>
  <mergeCells count="7">
    <mergeCell ref="U7:AC7"/>
    <mergeCell ref="I1:K1"/>
    <mergeCell ref="H2:K2"/>
    <mergeCell ref="I3:K3"/>
    <mergeCell ref="C7:K7"/>
    <mergeCell ref="L7:T7"/>
    <mergeCell ref="C5:K5"/>
  </mergeCells>
  <pageMargins left="0.39370078740157483" right="0.39370078740157483" top="1.1811023622047245" bottom="0.39370078740157483" header="0.31496062992125984" footer="0.31496062992125984"/>
  <pageSetup paperSize="9" scale="68" firstPageNumber="168" orientation="landscape" useFirstPageNumber="1" verticalDpi="0" r:id="rId1"/>
  <headerFooter>
    <oddHeader>&amp;C&amp;P</oddHeader>
  </headerFooter>
  <rowBreaks count="1" manualBreakCount="1">
    <brk id="8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1'!Заголовки_для_печати</vt:lpstr>
      <vt:lpstr>'Приложение №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2022-09-23T08:46:32Z</dcterms:modified>
</cp:coreProperties>
</file>