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8.1 (868)" sheetId="1" r:id="rId1"/>
  </sheets>
  <definedNames>
    <definedName name="_xlnm.Print_Titles" localSheetId="0">'Приложение № 8.1 (868)'!$13:$14</definedName>
    <definedName name="_xlnm.Print_Area" localSheetId="0">'Приложение № 8.1 (868)'!$A$1:$I$134</definedName>
  </definedNames>
  <calcPr fullCalcOnLoad="1"/>
</workbook>
</file>

<file path=xl/sharedStrings.xml><?xml version="1.0" encoding="utf-8"?>
<sst xmlns="http://schemas.openxmlformats.org/spreadsheetml/2006/main" count="214" uniqueCount="138">
  <si>
    <t>№ п/п</t>
  </si>
  <si>
    <t>Статьи расходов</t>
  </si>
  <si>
    <t>РАСХОДЫ,  в т.ч.:</t>
  </si>
  <si>
    <t xml:space="preserve"> </t>
  </si>
  <si>
    <t>Ремонт дорог и дорожный сервис: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</si>
  <si>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</si>
  <si>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</si>
  <si>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</si>
  <si>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</si>
  <si>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</si>
  <si>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</si>
  <si>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</si>
  <si>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</si>
  <si>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</si>
  <si>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Развитие производственных баз</t>
  </si>
  <si>
    <t>ДОХОДЫ, в т.ч.:</t>
  </si>
  <si>
    <t xml:space="preserve">ВСЕГО РАСХОДОВ </t>
  </si>
  <si>
    <t>Содержание дорог общего пользования</t>
  </si>
  <si>
    <t>2)</t>
  </si>
  <si>
    <t>Рыбницкий район и                              г. Рыбница</t>
  </si>
  <si>
    <t>Каменский район и                               г. Каменка</t>
  </si>
  <si>
    <t>поверхностная обработка, устранение неровностей покрытия</t>
  </si>
  <si>
    <t>ремонт гравийных и щебеночных покрытий</t>
  </si>
  <si>
    <t>В том числе по районам,   руб.</t>
  </si>
  <si>
    <t xml:space="preserve">технические средства регулирования дорожного движения </t>
  </si>
  <si>
    <t>Проектные работы</t>
  </si>
  <si>
    <r>
      <t xml:space="preserve">разметка проезжей части </t>
    </r>
    <r>
      <rPr>
        <sz val="12"/>
        <rFont val="Times New Roman"/>
        <family val="1"/>
      </rPr>
      <t>(км линии)</t>
    </r>
  </si>
  <si>
    <t>ремонт тротуаров</t>
  </si>
  <si>
    <t>Григориополь-ский район и                               г. Григори-     ополь</t>
  </si>
  <si>
    <t>работы по обеспечению безопасности дорожного движения, в т. ч.:</t>
  </si>
  <si>
    <t>ИТОГО по автомобиль-ным дорогам гос. собственнос-      ти,  руб.</t>
  </si>
  <si>
    <t>к Закону Приднестровской Молдавской Республики</t>
  </si>
  <si>
    <t>д)</t>
  </si>
  <si>
    <t>Слободзей-     ский район и                          г. Слободзея</t>
  </si>
  <si>
    <t>1.</t>
  </si>
  <si>
    <t>2.</t>
  </si>
  <si>
    <t>3.</t>
  </si>
  <si>
    <t>4.</t>
  </si>
  <si>
    <t>СТРОИТЕЛЬСТВО, РЕКОНСТРУКЦИЯ</t>
  </si>
  <si>
    <t>местные автодороги</t>
  </si>
  <si>
    <t>магистральные автодороги</t>
  </si>
  <si>
    <t>республиканске автодороги</t>
  </si>
  <si>
    <t>республиканские автодороги</t>
  </si>
  <si>
    <t>модернизация и реконструкция дорожных знаков (шт.)</t>
  </si>
  <si>
    <t>установка технических средств регулирования дорожного движения</t>
  </si>
  <si>
    <t>республиканские дороги</t>
  </si>
  <si>
    <t>Ликвидация аварийных ситуаций</t>
  </si>
  <si>
    <t>3)</t>
  </si>
  <si>
    <t>искусственные сооружения</t>
  </si>
  <si>
    <t>укрепление обочин</t>
  </si>
  <si>
    <t>реконструкция и строительство новых остановочных пунктов, шт.</t>
  </si>
  <si>
    <t>Приложение № 8.1</t>
  </si>
  <si>
    <t>е)</t>
  </si>
  <si>
    <t>ж)</t>
  </si>
  <si>
    <t>з)</t>
  </si>
  <si>
    <t>Тирасполь - Каменка, км 11-23 (выборочно)</t>
  </si>
  <si>
    <t>Рыбница - Андреевка, км 8-9 (перевод гравийно-щебёночного покрытия в асфальтобетонное)</t>
  </si>
  <si>
    <t>Тирасполь - Каменка, км 88-143 (выборочно)</t>
  </si>
  <si>
    <t>Тирасполь - Каменка, км 144-168 (выборочно)</t>
  </si>
  <si>
    <t>Рыбницкое ДЭСУ (а/д Тирасполь - Каменка, Рыбница - Броштяны - гр. Украины, в т. ч. обход г. Рыбницы, местные автодороги)</t>
  </si>
  <si>
    <t xml:space="preserve">  "О республиканском бюджете на 2023 год"</t>
  </si>
  <si>
    <t>Программа развития дорожной отрасли по автомобильным дорогам  общего пользования, находящимся в государственной собственности,                                            на 2023 год</t>
  </si>
  <si>
    <t>Субсидии республиканского бюджета на 2023 год</t>
  </si>
  <si>
    <t>Тирасполь-Каменка, км 38+500-39+500 (выборочно)</t>
  </si>
  <si>
    <t>ремонт асфальтобетонных покрытий</t>
  </si>
  <si>
    <t>Григориополь - Шипка - Карманово - Котовка (выборочно)</t>
  </si>
  <si>
    <t>Каменка - Красный Октябрь, км 0-2</t>
  </si>
  <si>
    <t>Рыбница - Андреевка по с. Пыкалово</t>
  </si>
  <si>
    <t>и)</t>
  </si>
  <si>
    <t>к)</t>
  </si>
  <si>
    <t>л)</t>
  </si>
  <si>
    <t>м)</t>
  </si>
  <si>
    <t>Воронково - Мокра</t>
  </si>
  <si>
    <t>Григориополь - Карманово - гр. Украины (выборочно)</t>
  </si>
  <si>
    <t>ремонт производственной базы</t>
  </si>
  <si>
    <t>4)</t>
  </si>
  <si>
    <t>5)</t>
  </si>
  <si>
    <t>I.</t>
  </si>
  <si>
    <t>II.</t>
  </si>
  <si>
    <t>III.</t>
  </si>
  <si>
    <t>IV.</t>
  </si>
  <si>
    <t>V.</t>
  </si>
  <si>
    <t>VI.</t>
  </si>
  <si>
    <t>5.</t>
  </si>
  <si>
    <t>Тирасполь-Незавертайловка, км 28-35</t>
  </si>
  <si>
    <t>Победа - Красная Бессарабия, км 6,63-7,2 (перевод гравийного и разрушенного асфальтобетонного покрытия в цементобетонное)</t>
  </si>
  <si>
    <t>Гидирим-Воронково-гр. Украины, км 12-13</t>
  </si>
  <si>
    <t>Рашково - Янтарное - Катериновка (перевод гравийно-щебеночного покрытия в асфальтобетонное)</t>
  </si>
  <si>
    <t>Каменка - Кузьмин - Окница (перевод гравийно-щебеночного покрытия в асфальтобетонное)</t>
  </si>
  <si>
    <t>Тирасполь - Бендеры, км 16-21</t>
  </si>
  <si>
    <t>а/д Бендеры - Кицканы - Копанка (выборочно)</t>
  </si>
  <si>
    <t xml:space="preserve">Рыбница - Броштяны - гр. Украины, км 0-34 (выборочно) </t>
  </si>
  <si>
    <t>Гидирим - Воронково - гр. Украины, км 0-8 (выборочно)</t>
  </si>
  <si>
    <t>Каменка - Хрустовая - гр. Украины (выборочно)</t>
  </si>
  <si>
    <t>Хрустовая - Ротар - Соколовка</t>
  </si>
  <si>
    <t>(Тирасполь - Каменка) - Б. Молокиш - Гараба (выборочно)</t>
  </si>
  <si>
    <t>Рыбница - М. Ульма, км 3-4</t>
  </si>
  <si>
    <t>Ивановка - Кодыма, км 0-5 (выборочно)</t>
  </si>
  <si>
    <t>Грушка - Фрунзовка</t>
  </si>
  <si>
    <t xml:space="preserve">Тирасполь - Каменка, км 123-124    </t>
  </si>
  <si>
    <t>Тирасполь - Каменка, км 161 (выборочно)</t>
  </si>
  <si>
    <t>Тирасполь - Каменка, км 168 (выборочно)</t>
  </si>
  <si>
    <t>Каменка - Хрустовая, г. Каменка, км 0-1</t>
  </si>
  <si>
    <t>Григориопольский ДЭУ (с. Ташлык, г. Григориополь)</t>
  </si>
  <si>
    <t xml:space="preserve">Дубоссарский ДЭУ (а/д Тирасполь - Каменка, в т. ч. обход г. Дубоссары),  а/д Волгоград - Кишинев, местные автодороги  </t>
  </si>
  <si>
    <t>Дубос-            сарский район и                              г. Дубоссары</t>
  </si>
  <si>
    <t>Проект пешеходного моста через р. Каменку</t>
  </si>
  <si>
    <t>в т. ч. Слободзейское ДЭСУ (г. Слободзея,                               с. Карагаш, с. Суклея, с. Глиное, с. Коротное,  пос. Первомайск, с. Парканы, с. Малаешты)</t>
  </si>
  <si>
    <t>(Тирасполь - Каменка) - Жура - Бутучаны,                                         км 0-5 (выборочно)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</si>
  <si>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</si>
  <si>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</si>
  <si>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</si>
  <si>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2023 год"</t>
  </si>
  <si>
    <t>Дубоссары - Кочиеры - Роги, км 11-13+600 (перевод гравийно-щебёночного покрытия в цементобетонное)</t>
  </si>
  <si>
    <t>6)</t>
  </si>
  <si>
    <t>Владимировка - Никольское (км 0-5 выборочно)</t>
  </si>
  <si>
    <t>Бутор - Виноградное - Малаешты - Красногорка, км 17-20 (выборочно)</t>
  </si>
  <si>
    <t>VII.</t>
  </si>
  <si>
    <t>(Волгоград - Кишинев) - Н. Комиссаровка, км 10-11 (перевод гравийно-щебёночного покрытия в цементобетонное)</t>
  </si>
  <si>
    <t>Тирасполь-Каменка, км 72-73 (выборочно)</t>
  </si>
  <si>
    <t>с. Бычок - пос. Первомайск (Брест - Кишинев - Одесса), км 8-10</t>
  </si>
  <si>
    <t>а/д (Тирасполь - Каменка) - Спея - Бычок - Парканы, км 30-36 (выборочно)</t>
  </si>
  <si>
    <t>Владимировка - Фрунзе - Н. Котовск (км 0-11 выборочно)</t>
  </si>
  <si>
    <t>Остатки средств Дорожного фонда по состоянию на 01.01.2023 г. на счетах местных бюджетов городов и районов</t>
  </si>
  <si>
    <t>(Рыбница - Броштяны - гр. Украины) - Ержово</t>
  </si>
  <si>
    <t>Тирасполь - Каменка,  ул. Свердлова,                                            г. Дубоссары</t>
  </si>
  <si>
    <t>Гояны - Дубово - Н. Гояны, по с. Дубово</t>
  </si>
  <si>
    <t>Гояны - Дубово - Н. Гояны</t>
  </si>
  <si>
    <t>строительство развязки с круговым движением а/д Тирасполь - Бендеры у ресторана "Фоишор", в том числе устройство  освещения</t>
  </si>
  <si>
    <t>строительство пешеходного моста через                                      р. Каменку</t>
  </si>
  <si>
    <t>граница Республики Молдова - Глиное - Первомайск</t>
  </si>
  <si>
    <t>Григориополь - Карманово - гр. Украины,                                                      км 1-1+500 (выборочно)</t>
  </si>
  <si>
    <t>автоподъезд к с. Нововладимировка, км 0-3,8</t>
  </si>
  <si>
    <t>Красненькое -М. Молокиш - Вадатурково - Белочи - Строенцы (выборочно)</t>
  </si>
  <si>
    <t>Слободзея - пристань р. Днестр (г. Слободзея, ул. 50 лет Октября от ул. Димитрова до                                                             ул. Ленина, нечетная сторона)</t>
  </si>
  <si>
    <t>устройство уличного освещения в                                                  с. Незавертайловка (ул. Кирова, ул. Ленина,                                                        ул. К. Маркса, ул. Жукова) и с. Коротное                                               (ул. Советская) в части выполнения работ по монтажу осветительных приборов уличного  освещения  (включая стоимость материалов)</t>
  </si>
  <si>
    <t>Погашение кредиторской задолжености по актам выполненых работ за декабрь 2022 г. согласно договору от 17.01.2022 г.                                                               № 22/02Д/Р на содержание автомобильных дорог, находящихся в государственной собственности</t>
  </si>
  <si>
    <t>Приложение № 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</si>
</sst>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\ _L_-;\-* #,##0\ _L_-;_-* &quot;-&quot;\ _L_-;_-@_-"/>
    <numFmt numFmtId="172" formatCode="_-* #,##0.00\ &quot;L&quot;_-;\-* #,##0.00\ &quot;L&quot;_-;_-* &quot;-&quot;??\ &quot;L&quot;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  <numFmt numFmtId="190" formatCode="#,##0_ ;\-#,##0\ "/>
  </numFmts>
  <fonts count="39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2" fillId="0" borderId="10" xfId="63" applyNumberFormat="1" applyFont="1" applyFill="1" applyBorder="1" applyAlignment="1" applyProtection="1">
      <alignment horizontal="right" vertical="center"/>
      <protection/>
    </xf>
    <xf numFmtId="3" fontId="2" fillId="0" borderId="10" xfId="63" applyNumberFormat="1" applyFont="1" applyFill="1" applyBorder="1" applyAlignment="1">
      <alignment horizontal="right" vertical="center"/>
    </xf>
    <xf numFmtId="3" fontId="2" fillId="0" borderId="11" xfId="63" applyNumberFormat="1" applyFont="1" applyFill="1" applyBorder="1" applyAlignment="1">
      <alignment horizontal="right" vertical="center"/>
    </xf>
    <xf numFmtId="3" fontId="3" fillId="0" borderId="10" xfId="63" applyNumberFormat="1" applyFont="1" applyFill="1" applyBorder="1" applyAlignment="1">
      <alignment horizontal="right" vertical="center"/>
    </xf>
    <xf numFmtId="3" fontId="3" fillId="0" borderId="11" xfId="63" applyNumberFormat="1" applyFont="1" applyFill="1" applyBorder="1" applyAlignment="1">
      <alignment horizontal="right" vertical="center"/>
    </xf>
    <xf numFmtId="3" fontId="38" fillId="0" borderId="10" xfId="63" applyNumberFormat="1" applyFont="1" applyFill="1" applyBorder="1" applyAlignment="1">
      <alignment horizontal="right" vertical="center"/>
    </xf>
    <xf numFmtId="3" fontId="38" fillId="0" borderId="11" xfId="63" applyNumberFormat="1" applyFont="1" applyFill="1" applyBorder="1" applyAlignment="1">
      <alignment horizontal="right" vertical="center"/>
    </xf>
    <xf numFmtId="3" fontId="3" fillId="0" borderId="12" xfId="63" applyNumberFormat="1" applyFont="1" applyFill="1" applyBorder="1" applyAlignment="1">
      <alignment horizontal="right" vertical="center"/>
    </xf>
    <xf numFmtId="3" fontId="3" fillId="0" borderId="13" xfId="63" applyNumberFormat="1" applyFont="1" applyFill="1" applyBorder="1" applyAlignment="1">
      <alignment horizontal="right" vertical="center"/>
    </xf>
    <xf numFmtId="3" fontId="2" fillId="0" borderId="14" xfId="63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2" fontId="2" fillId="0" borderId="15" xfId="53" applyNumberFormat="1" applyFont="1" applyFill="1" applyBorder="1" applyAlignment="1">
      <alignment horizontal="center" vertical="center" wrapText="1"/>
      <protection/>
    </xf>
    <xf numFmtId="182" fontId="2" fillId="0" borderId="16" xfId="53" applyNumberFormat="1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/>
      <protection/>
    </xf>
    <xf numFmtId="49" fontId="2" fillId="0" borderId="18" xfId="53" applyNumberFormat="1" applyFont="1" applyFill="1" applyBorder="1" applyAlignment="1">
      <alignment horizontal="left" vertical="center" wrapText="1"/>
      <protection/>
    </xf>
    <xf numFmtId="3" fontId="3" fillId="0" borderId="18" xfId="53" applyNumberFormat="1" applyFont="1" applyFill="1" applyBorder="1" applyAlignment="1">
      <alignment horizontal="right" vertical="center" wrapText="1"/>
      <protection/>
    </xf>
    <xf numFmtId="3" fontId="2" fillId="0" borderId="18" xfId="53" applyNumberFormat="1" applyFont="1" applyFill="1" applyBorder="1" applyAlignment="1">
      <alignment horizontal="right" vertical="center"/>
      <protection/>
    </xf>
    <xf numFmtId="3" fontId="2" fillId="0" borderId="19" xfId="53" applyNumberFormat="1" applyFont="1" applyFill="1" applyBorder="1" applyAlignment="1">
      <alignment horizontal="right" vertical="center"/>
      <protection/>
    </xf>
    <xf numFmtId="0" fontId="2" fillId="0" borderId="20" xfId="53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3" fontId="3" fillId="0" borderId="18" xfId="53" applyNumberFormat="1" applyFont="1" applyFill="1" applyBorder="1" applyAlignment="1">
      <alignment horizontal="right" vertical="center"/>
      <protection/>
    </xf>
    <xf numFmtId="3" fontId="3" fillId="0" borderId="19" xfId="53" applyNumberFormat="1" applyFont="1" applyFill="1" applyBorder="1" applyAlignment="1">
      <alignment horizontal="right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49" fontId="3" fillId="0" borderId="2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20" xfId="53" applyNumberFormat="1" applyFont="1" applyFill="1" applyBorder="1" applyAlignment="1">
      <alignment horizontal="center" vertical="center"/>
      <protection/>
    </xf>
    <xf numFmtId="49" fontId="3" fillId="0" borderId="20" xfId="53" applyNumberFormat="1" applyFont="1" applyFill="1" applyBorder="1" applyAlignment="1">
      <alignment horizontal="right" vertical="center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horizontal="left" vertical="center" wrapText="1"/>
    </xf>
    <xf numFmtId="49" fontId="2" fillId="0" borderId="20" xfId="53" applyNumberFormat="1" applyFont="1" applyFill="1" applyBorder="1" applyAlignment="1">
      <alignment horizontal="right" vertical="center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49" fontId="3" fillId="0" borderId="22" xfId="53" applyNumberFormat="1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horizontal="left" vertical="center" wrapText="1"/>
      <protection/>
    </xf>
    <xf numFmtId="0" fontId="2" fillId="0" borderId="23" xfId="53" applyFont="1" applyFill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53" applyNumberFormat="1" applyFont="1" applyFill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24" xfId="53" applyNumberFormat="1" applyFont="1" applyFill="1" applyBorder="1" applyAlignment="1">
      <alignment horizontal="center" vertical="center" wrapText="1"/>
      <protection/>
    </xf>
    <xf numFmtId="49" fontId="2" fillId="0" borderId="25" xfId="53" applyNumberFormat="1" applyFont="1" applyFill="1" applyBorder="1" applyAlignment="1">
      <alignment horizontal="center" vertical="center" wrapText="1"/>
      <protection/>
    </xf>
    <xf numFmtId="49" fontId="2" fillId="0" borderId="26" xfId="53" applyNumberFormat="1" applyFont="1" applyFill="1" applyBorder="1" applyAlignment="1">
      <alignment horizontal="center" vertical="center" wrapText="1"/>
      <protection/>
    </xf>
    <xf numFmtId="49" fontId="2" fillId="0" borderId="15" xfId="53" applyNumberFormat="1" applyFont="1" applyFill="1" applyBorder="1" applyAlignment="1">
      <alignment horizontal="center" vertical="center" wrapText="1"/>
      <protection/>
    </xf>
    <xf numFmtId="182" fontId="2" fillId="0" borderId="26" xfId="53" applyNumberFormat="1" applyFont="1" applyFill="1" applyBorder="1" applyAlignment="1">
      <alignment horizontal="center" vertical="center" wrapText="1"/>
      <protection/>
    </xf>
    <xf numFmtId="182" fontId="2" fillId="0" borderId="15" xfId="53" applyNumberFormat="1" applyFont="1" applyFill="1" applyBorder="1" applyAlignment="1">
      <alignment horizontal="center" vertical="center" wrapText="1"/>
      <protection/>
    </xf>
    <xf numFmtId="182" fontId="2" fillId="0" borderId="27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zoomScale="70" zoomScaleNormal="70" zoomScaleSheetLayoutView="70" zoomScalePageLayoutView="0" workbookViewId="0" topLeftCell="A1">
      <pane xSplit="9" ySplit="14" topLeftCell="J129" activePane="bottomRight" state="frozen"/>
      <selection pane="topLeft" activeCell="A1" sqref="A1"/>
      <selection pane="topRight" activeCell="M1" sqref="M1"/>
      <selection pane="bottomLeft" activeCell="A19" sqref="A19"/>
      <selection pane="bottomRight" activeCell="I1" sqref="I1"/>
    </sheetView>
  </sheetViews>
  <sheetFormatPr defaultColWidth="8.625" defaultRowHeight="12.75"/>
  <cols>
    <col min="1" max="1" width="8.625" style="1" bestFit="1" customWidth="1"/>
    <col min="2" max="2" width="45.50390625" style="6" customWidth="1"/>
    <col min="3" max="3" width="12.00390625" style="1" customWidth="1"/>
    <col min="4" max="4" width="16.50390625" style="4" customWidth="1"/>
    <col min="5" max="5" width="15.625" style="1" customWidth="1"/>
    <col min="6" max="6" width="16.375" style="1" customWidth="1"/>
    <col min="7" max="7" width="15.625" style="1" customWidth="1"/>
    <col min="8" max="8" width="16.125" style="1" customWidth="1"/>
    <col min="9" max="9" width="15.875" style="1" customWidth="1"/>
    <col min="10" max="10" width="8.625" style="1" customWidth="1"/>
    <col min="11" max="16384" width="8.625" style="1" customWidth="1"/>
  </cols>
  <sheetData>
    <row r="1" spans="2:9" ht="15">
      <c r="B1" s="47"/>
      <c r="I1" s="48" t="s">
        <v>137</v>
      </c>
    </row>
    <row r="2" spans="1:9" ht="15">
      <c r="A2" s="50" t="s">
        <v>109</v>
      </c>
      <c r="B2" s="50"/>
      <c r="C2" s="50"/>
      <c r="D2" s="50"/>
      <c r="E2" s="50"/>
      <c r="F2" s="50"/>
      <c r="G2" s="50"/>
      <c r="H2" s="50"/>
      <c r="I2" s="50"/>
    </row>
    <row r="3" spans="2:9" ht="15">
      <c r="B3" s="47"/>
      <c r="I3" s="49" t="s">
        <v>110</v>
      </c>
    </row>
    <row r="4" spans="2:9" ht="15">
      <c r="B4" s="47"/>
      <c r="I4" s="49" t="s">
        <v>111</v>
      </c>
    </row>
    <row r="5" spans="2:9" ht="15">
      <c r="B5" s="47"/>
      <c r="I5" s="49" t="s">
        <v>112</v>
      </c>
    </row>
    <row r="7" spans="1:9" ht="15">
      <c r="A7" s="51" t="s">
        <v>51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51" t="s">
        <v>31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1" t="s">
        <v>60</v>
      </c>
      <c r="B9" s="51"/>
      <c r="C9" s="51"/>
      <c r="D9" s="51"/>
      <c r="E9" s="51"/>
      <c r="F9" s="51"/>
      <c r="G9" s="51"/>
      <c r="H9" s="51"/>
      <c r="I9" s="51"/>
    </row>
    <row r="10" ht="15">
      <c r="A10" s="3"/>
    </row>
    <row r="11" spans="1:16" ht="40.5" customHeight="1">
      <c r="A11" s="52" t="s">
        <v>61</v>
      </c>
      <c r="B11" s="52"/>
      <c r="C11" s="52"/>
      <c r="D11" s="52"/>
      <c r="E11" s="52"/>
      <c r="F11" s="52"/>
      <c r="G11" s="52"/>
      <c r="H11" s="52"/>
      <c r="I11" s="52"/>
      <c r="K11" s="9"/>
      <c r="L11" s="9"/>
      <c r="M11" s="9"/>
      <c r="N11" s="9"/>
      <c r="O11" s="9"/>
      <c r="P11" s="9"/>
    </row>
    <row r="12" spans="1:16" ht="15.75" thickBot="1">
      <c r="A12" s="2"/>
      <c r="B12" s="2"/>
      <c r="C12" s="2"/>
      <c r="D12" s="2"/>
      <c r="E12" s="2"/>
      <c r="F12" s="2"/>
      <c r="G12" s="2"/>
      <c r="H12" s="2"/>
      <c r="I12" s="2"/>
      <c r="K12" s="9"/>
      <c r="L12" s="9"/>
      <c r="M12" s="9"/>
      <c r="N12" s="9"/>
      <c r="O12" s="9"/>
      <c r="P12" s="9"/>
    </row>
    <row r="13" spans="1:16" ht="15.75" customHeight="1">
      <c r="A13" s="53" t="s">
        <v>0</v>
      </c>
      <c r="B13" s="55" t="s">
        <v>1</v>
      </c>
      <c r="C13" s="55" t="s">
        <v>12</v>
      </c>
      <c r="D13" s="57" t="s">
        <v>30</v>
      </c>
      <c r="E13" s="57" t="s">
        <v>23</v>
      </c>
      <c r="F13" s="57"/>
      <c r="G13" s="57"/>
      <c r="H13" s="57"/>
      <c r="I13" s="59"/>
      <c r="K13" s="9"/>
      <c r="L13" s="9"/>
      <c r="M13" s="9"/>
      <c r="N13" s="9"/>
      <c r="O13" s="9"/>
      <c r="P13" s="9"/>
    </row>
    <row r="14" spans="1:16" ht="90.75" customHeight="1" thickBot="1">
      <c r="A14" s="54"/>
      <c r="B14" s="56"/>
      <c r="C14" s="56"/>
      <c r="D14" s="58"/>
      <c r="E14" s="23" t="s">
        <v>33</v>
      </c>
      <c r="F14" s="23" t="s">
        <v>28</v>
      </c>
      <c r="G14" s="23" t="s">
        <v>105</v>
      </c>
      <c r="H14" s="23" t="s">
        <v>19</v>
      </c>
      <c r="I14" s="24" t="s">
        <v>20</v>
      </c>
      <c r="K14" s="9"/>
      <c r="L14" s="9"/>
      <c r="M14" s="9"/>
      <c r="N14" s="9"/>
      <c r="O14" s="9"/>
      <c r="P14" s="9"/>
    </row>
    <row r="15" spans="1:16" ht="46.5">
      <c r="A15" s="25"/>
      <c r="B15" s="26" t="s">
        <v>123</v>
      </c>
      <c r="C15" s="27"/>
      <c r="D15" s="28">
        <f>SUM(E15:I15)</f>
        <v>1469151</v>
      </c>
      <c r="E15" s="28">
        <v>43581</v>
      </c>
      <c r="F15" s="28">
        <v>80174</v>
      </c>
      <c r="G15" s="28">
        <v>85208</v>
      </c>
      <c r="H15" s="28">
        <v>15490</v>
      </c>
      <c r="I15" s="29">
        <v>1244698</v>
      </c>
      <c r="J15" s="5"/>
      <c r="K15" s="9"/>
      <c r="L15" s="9"/>
      <c r="M15" s="9"/>
      <c r="N15" s="9"/>
      <c r="O15" s="9"/>
      <c r="P15" s="9"/>
    </row>
    <row r="16" spans="1:16" ht="15">
      <c r="A16" s="30"/>
      <c r="B16" s="31"/>
      <c r="C16" s="13"/>
      <c r="D16" s="12"/>
      <c r="E16" s="13"/>
      <c r="F16" s="13"/>
      <c r="G16" s="13"/>
      <c r="H16" s="13"/>
      <c r="I16" s="14"/>
      <c r="K16" s="9"/>
      <c r="L16" s="9"/>
      <c r="M16" s="9"/>
      <c r="N16" s="9"/>
      <c r="O16" s="9"/>
      <c r="P16" s="9"/>
    </row>
    <row r="17" spans="1:16" ht="15">
      <c r="A17" s="25"/>
      <c r="B17" s="26" t="s">
        <v>15</v>
      </c>
      <c r="C17" s="27"/>
      <c r="D17" s="32"/>
      <c r="E17" s="32"/>
      <c r="F17" s="32"/>
      <c r="G17" s="32"/>
      <c r="H17" s="32"/>
      <c r="I17" s="33"/>
      <c r="K17" s="9"/>
      <c r="L17" s="9"/>
      <c r="M17" s="9"/>
      <c r="N17" s="9"/>
      <c r="O17" s="9"/>
      <c r="P17" s="9"/>
    </row>
    <row r="18" spans="1:16" ht="30.75">
      <c r="A18" s="30" t="s">
        <v>77</v>
      </c>
      <c r="B18" s="31" t="s">
        <v>62</v>
      </c>
      <c r="C18" s="13"/>
      <c r="D18" s="12">
        <f>SUM(E18:I18)</f>
        <v>86229066</v>
      </c>
      <c r="E18" s="13">
        <v>26143332</v>
      </c>
      <c r="F18" s="13">
        <v>12220284</v>
      </c>
      <c r="G18" s="13">
        <v>14515965</v>
      </c>
      <c r="H18" s="13">
        <v>20368880</v>
      </c>
      <c r="I18" s="14">
        <v>12980605</v>
      </c>
      <c r="K18" s="9"/>
      <c r="L18" s="9"/>
      <c r="M18" s="9"/>
      <c r="N18" s="9"/>
      <c r="O18" s="9"/>
      <c r="P18" s="9"/>
    </row>
    <row r="19" spans="1:16" ht="15">
      <c r="A19" s="34"/>
      <c r="B19" s="31"/>
      <c r="C19" s="15"/>
      <c r="D19" s="13"/>
      <c r="E19" s="13"/>
      <c r="F19" s="13"/>
      <c r="G19" s="13"/>
      <c r="H19" s="13"/>
      <c r="I19" s="16"/>
      <c r="K19" s="9"/>
      <c r="L19" s="9"/>
      <c r="M19" s="9"/>
      <c r="N19" s="9"/>
      <c r="O19" s="9"/>
      <c r="P19" s="9"/>
    </row>
    <row r="20" spans="1:16" ht="15">
      <c r="A20" s="35"/>
      <c r="B20" s="36" t="s">
        <v>2</v>
      </c>
      <c r="C20" s="15" t="s">
        <v>3</v>
      </c>
      <c r="D20" s="15"/>
      <c r="E20" s="15"/>
      <c r="F20" s="15"/>
      <c r="G20" s="15"/>
      <c r="H20" s="15"/>
      <c r="I20" s="16"/>
      <c r="K20" s="9"/>
      <c r="L20" s="9"/>
      <c r="M20" s="9"/>
      <c r="N20" s="9"/>
      <c r="O20" s="9"/>
      <c r="P20" s="9"/>
    </row>
    <row r="21" spans="1:16" ht="15">
      <c r="A21" s="37" t="s">
        <v>77</v>
      </c>
      <c r="B21" s="31" t="s">
        <v>4</v>
      </c>
      <c r="C21" s="13">
        <f>C29+C41+C23</f>
        <v>99490</v>
      </c>
      <c r="D21" s="13">
        <f>SUM(E21:I21)</f>
        <v>50968195</v>
      </c>
      <c r="E21" s="13">
        <f>E29+E41+E23</f>
        <v>13505000</v>
      </c>
      <c r="F21" s="13">
        <f>F29+F41+F23</f>
        <v>6432500</v>
      </c>
      <c r="G21" s="13">
        <f>G29+G41+G23</f>
        <v>8954846</v>
      </c>
      <c r="H21" s="13">
        <f>H29+H41+H23</f>
        <v>11948880</v>
      </c>
      <c r="I21" s="14">
        <f>I29+I41+I23</f>
        <v>10126969</v>
      </c>
      <c r="K21" s="9"/>
      <c r="L21" s="9"/>
      <c r="M21" s="9"/>
      <c r="N21" s="9"/>
      <c r="O21" s="9"/>
      <c r="P21" s="9"/>
    </row>
    <row r="22" spans="1:16" ht="15">
      <c r="A22" s="37"/>
      <c r="B22" s="31"/>
      <c r="C22" s="13"/>
      <c r="D22" s="13"/>
      <c r="E22" s="13"/>
      <c r="F22" s="13"/>
      <c r="G22" s="13"/>
      <c r="H22" s="13"/>
      <c r="I22" s="14"/>
      <c r="K22" s="9"/>
      <c r="L22" s="9"/>
      <c r="M22" s="9"/>
      <c r="N22" s="9"/>
      <c r="O22" s="9"/>
      <c r="P22" s="9"/>
    </row>
    <row r="23" spans="1:16" ht="15">
      <c r="A23" s="37" t="s">
        <v>34</v>
      </c>
      <c r="B23" s="31" t="s">
        <v>38</v>
      </c>
      <c r="C23" s="13">
        <f>C24</f>
        <v>964</v>
      </c>
      <c r="D23" s="13">
        <f aca="true" t="shared" si="0" ref="D23:I23">D24</f>
        <v>1870000</v>
      </c>
      <c r="E23" s="13">
        <f t="shared" si="0"/>
        <v>1700000</v>
      </c>
      <c r="F23" s="13">
        <f t="shared" si="0"/>
        <v>0</v>
      </c>
      <c r="G23" s="13">
        <f t="shared" si="0"/>
        <v>0</v>
      </c>
      <c r="H23" s="13">
        <f t="shared" si="0"/>
        <v>0</v>
      </c>
      <c r="I23" s="14">
        <f t="shared" si="0"/>
        <v>170000</v>
      </c>
      <c r="K23" s="9"/>
      <c r="L23" s="9"/>
      <c r="M23" s="9"/>
      <c r="N23" s="9"/>
      <c r="O23" s="9"/>
      <c r="P23" s="9"/>
    </row>
    <row r="24" spans="1:16" ht="15">
      <c r="A24" s="37" t="s">
        <v>7</v>
      </c>
      <c r="B24" s="31" t="s">
        <v>42</v>
      </c>
      <c r="C24" s="13">
        <f aca="true" t="shared" si="1" ref="C24:I24">SUM(C25:C27)</f>
        <v>964</v>
      </c>
      <c r="D24" s="13">
        <f t="shared" si="1"/>
        <v>1870000</v>
      </c>
      <c r="E24" s="13">
        <f t="shared" si="1"/>
        <v>1700000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4">
        <f t="shared" si="1"/>
        <v>170000</v>
      </c>
      <c r="K24" s="9"/>
      <c r="L24" s="9"/>
      <c r="M24" s="9"/>
      <c r="N24" s="9"/>
      <c r="O24" s="9"/>
      <c r="P24" s="9"/>
    </row>
    <row r="25" spans="1:16" ht="15">
      <c r="A25" s="38" t="s">
        <v>11</v>
      </c>
      <c r="B25" s="22" t="s">
        <v>84</v>
      </c>
      <c r="C25" s="15">
        <f>1270-306</f>
        <v>964</v>
      </c>
      <c r="D25" s="15">
        <f>E25+F25+G25+H25+I25</f>
        <v>1000000</v>
      </c>
      <c r="E25" s="15">
        <f>1650000-650000</f>
        <v>1000000</v>
      </c>
      <c r="F25" s="15"/>
      <c r="G25" s="15"/>
      <c r="H25" s="15"/>
      <c r="I25" s="16"/>
      <c r="K25" s="9"/>
      <c r="L25" s="9"/>
      <c r="M25" s="9"/>
      <c r="N25" s="9"/>
      <c r="O25" s="9"/>
      <c r="P25" s="9"/>
    </row>
    <row r="26" spans="1:16" ht="62.25">
      <c r="A26" s="38" t="s">
        <v>18</v>
      </c>
      <c r="B26" s="22" t="s">
        <v>128</v>
      </c>
      <c r="C26" s="15"/>
      <c r="D26" s="15">
        <f>E26+F26+G26+H26+I26</f>
        <v>700000</v>
      </c>
      <c r="E26" s="15">
        <f>0+700000</f>
        <v>700000</v>
      </c>
      <c r="F26" s="15"/>
      <c r="G26" s="15"/>
      <c r="H26" s="15"/>
      <c r="I26" s="16"/>
      <c r="K26" s="9"/>
      <c r="L26" s="9"/>
      <c r="M26" s="9"/>
      <c r="N26" s="9"/>
      <c r="O26" s="9"/>
      <c r="P26" s="9"/>
    </row>
    <row r="27" spans="1:16" ht="30.75">
      <c r="A27" s="38" t="s">
        <v>47</v>
      </c>
      <c r="B27" s="22" t="s">
        <v>129</v>
      </c>
      <c r="C27" s="15"/>
      <c r="D27" s="15">
        <f>E27+F27+G27+H27+I27</f>
        <v>170000</v>
      </c>
      <c r="E27" s="15"/>
      <c r="F27" s="15"/>
      <c r="G27" s="15"/>
      <c r="H27" s="15"/>
      <c r="I27" s="16">
        <v>170000</v>
      </c>
      <c r="K27" s="9"/>
      <c r="L27" s="9"/>
      <c r="M27" s="9"/>
      <c r="N27" s="9"/>
      <c r="O27" s="9"/>
      <c r="P27" s="9"/>
    </row>
    <row r="28" spans="1:16" ht="15">
      <c r="A28" s="35"/>
      <c r="B28" s="39"/>
      <c r="C28" s="15"/>
      <c r="D28" s="15"/>
      <c r="E28" s="15"/>
      <c r="F28" s="15"/>
      <c r="G28" s="15"/>
      <c r="H28" s="15"/>
      <c r="I28" s="16"/>
      <c r="K28" s="9"/>
      <c r="L28" s="9"/>
      <c r="M28" s="9"/>
      <c r="N28" s="9"/>
      <c r="O28" s="9"/>
      <c r="P28" s="9"/>
    </row>
    <row r="29" spans="1:16" ht="15">
      <c r="A29" s="37" t="s">
        <v>35</v>
      </c>
      <c r="B29" s="31" t="s">
        <v>5</v>
      </c>
      <c r="C29" s="13">
        <f aca="true" t="shared" si="2" ref="C29:I29">C30+C33</f>
        <v>24415</v>
      </c>
      <c r="D29" s="13">
        <f t="shared" si="2"/>
        <v>12616747</v>
      </c>
      <c r="E29" s="13">
        <f t="shared" si="2"/>
        <v>830000</v>
      </c>
      <c r="F29" s="13">
        <f t="shared" si="2"/>
        <v>1342500</v>
      </c>
      <c r="G29" s="13">
        <f t="shared" si="2"/>
        <v>5923846</v>
      </c>
      <c r="H29" s="13">
        <f t="shared" si="2"/>
        <v>1945920</v>
      </c>
      <c r="I29" s="14">
        <f t="shared" si="2"/>
        <v>2574481</v>
      </c>
      <c r="K29" s="9"/>
      <c r="L29" s="9"/>
      <c r="M29" s="9"/>
      <c r="N29" s="9"/>
      <c r="O29" s="9"/>
      <c r="P29" s="9"/>
    </row>
    <row r="30" spans="1:16" ht="15">
      <c r="A30" s="37" t="s">
        <v>7</v>
      </c>
      <c r="B30" s="31" t="s">
        <v>45</v>
      </c>
      <c r="C30" s="13">
        <f>SUM(C31:C32)</f>
        <v>3570</v>
      </c>
      <c r="D30" s="13">
        <f aca="true" t="shared" si="3" ref="D30:I30">SUM(D31:D32)</f>
        <v>1893881</v>
      </c>
      <c r="E30" s="13">
        <f t="shared" si="3"/>
        <v>830000</v>
      </c>
      <c r="F30" s="13">
        <f t="shared" si="3"/>
        <v>0</v>
      </c>
      <c r="G30" s="13">
        <f t="shared" si="3"/>
        <v>0</v>
      </c>
      <c r="H30" s="13">
        <f t="shared" si="3"/>
        <v>1063881</v>
      </c>
      <c r="I30" s="14">
        <f t="shared" si="3"/>
        <v>0</v>
      </c>
      <c r="K30" s="9"/>
      <c r="L30" s="9"/>
      <c r="M30" s="9"/>
      <c r="N30" s="9"/>
      <c r="O30" s="9"/>
      <c r="P30" s="9"/>
    </row>
    <row r="31" spans="1:16" ht="30.75">
      <c r="A31" s="38" t="s">
        <v>11</v>
      </c>
      <c r="B31" s="22" t="s">
        <v>130</v>
      </c>
      <c r="C31" s="15">
        <v>1760</v>
      </c>
      <c r="D31" s="15">
        <f>SUM(E31:I31)</f>
        <v>830000</v>
      </c>
      <c r="E31" s="15">
        <v>830000</v>
      </c>
      <c r="F31" s="15"/>
      <c r="G31" s="15"/>
      <c r="H31" s="15"/>
      <c r="I31" s="14"/>
      <c r="K31" s="9"/>
      <c r="L31" s="9"/>
      <c r="M31" s="9"/>
      <c r="N31" s="9"/>
      <c r="O31" s="9"/>
      <c r="P31" s="9"/>
    </row>
    <row r="32" spans="1:16" ht="15">
      <c r="A32" s="38" t="s">
        <v>18</v>
      </c>
      <c r="B32" s="22" t="s">
        <v>86</v>
      </c>
      <c r="C32" s="15">
        <v>1810</v>
      </c>
      <c r="D32" s="15">
        <f>SUM(E32:I32)</f>
        <v>1063881</v>
      </c>
      <c r="E32" s="15"/>
      <c r="F32" s="15"/>
      <c r="G32" s="15"/>
      <c r="H32" s="15">
        <v>1063881</v>
      </c>
      <c r="I32" s="14"/>
      <c r="K32" s="9"/>
      <c r="L32" s="9"/>
      <c r="M32" s="9"/>
      <c r="N32" s="9"/>
      <c r="O32" s="9"/>
      <c r="P32" s="9"/>
    </row>
    <row r="33" spans="1:16" ht="15">
      <c r="A33" s="37" t="s">
        <v>8</v>
      </c>
      <c r="B33" s="31" t="s">
        <v>39</v>
      </c>
      <c r="C33" s="13">
        <f aca="true" t="shared" si="4" ref="C33:I33">SUM(C34:C39)</f>
        <v>20845</v>
      </c>
      <c r="D33" s="13">
        <f t="shared" si="4"/>
        <v>10722866</v>
      </c>
      <c r="E33" s="13">
        <f t="shared" si="4"/>
        <v>0</v>
      </c>
      <c r="F33" s="13">
        <f t="shared" si="4"/>
        <v>1342500</v>
      </c>
      <c r="G33" s="13">
        <f t="shared" si="4"/>
        <v>5923846</v>
      </c>
      <c r="H33" s="13">
        <f t="shared" si="4"/>
        <v>882039</v>
      </c>
      <c r="I33" s="14">
        <f t="shared" si="4"/>
        <v>2574481</v>
      </c>
      <c r="K33" s="9"/>
      <c r="L33" s="9"/>
      <c r="M33" s="9"/>
      <c r="N33" s="9"/>
      <c r="O33" s="9"/>
      <c r="P33" s="9"/>
    </row>
    <row r="34" spans="1:16" ht="62.25">
      <c r="A34" s="38" t="s">
        <v>11</v>
      </c>
      <c r="B34" s="22" t="s">
        <v>85</v>
      </c>
      <c r="C34" s="15">
        <v>2050</v>
      </c>
      <c r="D34" s="15">
        <f aca="true" t="shared" si="5" ref="D34:D39">SUM(E34:I34)</f>
        <v>1342500</v>
      </c>
      <c r="E34" s="15"/>
      <c r="F34" s="15">
        <v>1342500</v>
      </c>
      <c r="G34" s="15"/>
      <c r="H34" s="15"/>
      <c r="I34" s="16"/>
      <c r="K34" s="9"/>
      <c r="L34" s="9"/>
      <c r="M34" s="9"/>
      <c r="N34" s="9"/>
      <c r="O34" s="9"/>
      <c r="P34" s="9"/>
    </row>
    <row r="35" spans="1:16" ht="46.5">
      <c r="A35" s="38" t="s">
        <v>18</v>
      </c>
      <c r="B35" s="22" t="s">
        <v>113</v>
      </c>
      <c r="C35" s="15">
        <v>8300</v>
      </c>
      <c r="D35" s="15">
        <f t="shared" si="5"/>
        <v>3695000</v>
      </c>
      <c r="E35" s="15"/>
      <c r="F35" s="15"/>
      <c r="G35" s="15">
        <v>3695000</v>
      </c>
      <c r="H35" s="15"/>
      <c r="I35" s="16"/>
      <c r="K35" s="9"/>
      <c r="L35" s="9"/>
      <c r="M35" s="9"/>
      <c r="N35" s="9"/>
      <c r="O35" s="9"/>
      <c r="P35" s="9"/>
    </row>
    <row r="36" spans="1:16" ht="46.5">
      <c r="A36" s="38" t="s">
        <v>47</v>
      </c>
      <c r="B36" s="40" t="s">
        <v>118</v>
      </c>
      <c r="C36" s="15">
        <v>4845</v>
      </c>
      <c r="D36" s="15">
        <f t="shared" si="5"/>
        <v>2228846</v>
      </c>
      <c r="E36" s="15"/>
      <c r="F36" s="15"/>
      <c r="G36" s="15">
        <v>2228846</v>
      </c>
      <c r="H36" s="15"/>
      <c r="I36" s="16"/>
      <c r="K36" s="9"/>
      <c r="L36" s="9"/>
      <c r="M36" s="9"/>
      <c r="N36" s="9"/>
      <c r="O36" s="9"/>
      <c r="P36" s="9"/>
    </row>
    <row r="37" spans="1:16" ht="46.5">
      <c r="A37" s="38" t="s">
        <v>75</v>
      </c>
      <c r="B37" s="22" t="s">
        <v>56</v>
      </c>
      <c r="C37" s="15">
        <v>1500</v>
      </c>
      <c r="D37" s="15">
        <f t="shared" si="5"/>
        <v>882039</v>
      </c>
      <c r="E37" s="15"/>
      <c r="F37" s="15"/>
      <c r="G37" s="15"/>
      <c r="H37" s="15">
        <v>882039</v>
      </c>
      <c r="I37" s="16"/>
      <c r="K37" s="9"/>
      <c r="L37" s="9"/>
      <c r="M37" s="9"/>
      <c r="N37" s="9"/>
      <c r="O37" s="9"/>
      <c r="P37" s="9"/>
    </row>
    <row r="38" spans="1:16" ht="46.5">
      <c r="A38" s="38" t="s">
        <v>76</v>
      </c>
      <c r="B38" s="22" t="s">
        <v>87</v>
      </c>
      <c r="C38" s="15">
        <v>1650</v>
      </c>
      <c r="D38" s="15">
        <f t="shared" si="5"/>
        <v>1000000</v>
      </c>
      <c r="E38" s="15"/>
      <c r="F38" s="15"/>
      <c r="G38" s="15"/>
      <c r="H38" s="15"/>
      <c r="I38" s="16">
        <v>1000000</v>
      </c>
      <c r="K38" s="9"/>
      <c r="L38" s="9"/>
      <c r="M38" s="9"/>
      <c r="N38" s="9"/>
      <c r="O38" s="9"/>
      <c r="P38" s="9"/>
    </row>
    <row r="39" spans="1:16" ht="46.5">
      <c r="A39" s="38" t="s">
        <v>114</v>
      </c>
      <c r="B39" s="39" t="s">
        <v>88</v>
      </c>
      <c r="C39" s="15">
        <v>2500</v>
      </c>
      <c r="D39" s="15">
        <f t="shared" si="5"/>
        <v>1574481</v>
      </c>
      <c r="E39" s="15"/>
      <c r="F39" s="15"/>
      <c r="G39" s="15"/>
      <c r="H39" s="15"/>
      <c r="I39" s="16">
        <v>1574481</v>
      </c>
      <c r="K39" s="9"/>
      <c r="L39" s="9"/>
      <c r="M39" s="9"/>
      <c r="N39" s="9"/>
      <c r="O39" s="9"/>
      <c r="P39" s="9"/>
    </row>
    <row r="40" spans="1:16" ht="15">
      <c r="A40" s="35"/>
      <c r="B40" s="39"/>
      <c r="C40" s="15"/>
      <c r="D40" s="15"/>
      <c r="E40" s="15"/>
      <c r="F40" s="15"/>
      <c r="G40" s="15"/>
      <c r="H40" s="15"/>
      <c r="I40" s="16"/>
      <c r="K40" s="9"/>
      <c r="L40" s="9"/>
      <c r="M40" s="9"/>
      <c r="N40" s="9"/>
      <c r="O40" s="9"/>
      <c r="P40" s="9"/>
    </row>
    <row r="41" spans="1:16" ht="15">
      <c r="A41" s="37" t="s">
        <v>36</v>
      </c>
      <c r="B41" s="31" t="s">
        <v>6</v>
      </c>
      <c r="C41" s="13">
        <f>C42+C57+C79+C87+C90</f>
        <v>74111</v>
      </c>
      <c r="D41" s="13">
        <f aca="true" t="shared" si="6" ref="D41:D50">SUM(E41:I41)</f>
        <v>36481448</v>
      </c>
      <c r="E41" s="13">
        <f>E42+E57+E79+E87+E90</f>
        <v>10975000</v>
      </c>
      <c r="F41" s="13">
        <f>F42+F57+F79+F87+F90</f>
        <v>5090000</v>
      </c>
      <c r="G41" s="13">
        <f>G42+G57+G79+G87+G90</f>
        <v>3031000</v>
      </c>
      <c r="H41" s="13">
        <f>H42+H57+H79+H87+H90</f>
        <v>10002960</v>
      </c>
      <c r="I41" s="14">
        <f>I42+I57+I79+I87+I90</f>
        <v>7382488</v>
      </c>
      <c r="K41" s="9"/>
      <c r="L41" s="9"/>
      <c r="M41" s="9"/>
      <c r="N41" s="9"/>
      <c r="O41" s="9"/>
      <c r="P41" s="9"/>
    </row>
    <row r="42" spans="1:16" ht="30.75">
      <c r="A42" s="37" t="s">
        <v>7</v>
      </c>
      <c r="B42" s="31" t="s">
        <v>21</v>
      </c>
      <c r="C42" s="13">
        <f>C43+C48+C53</f>
        <v>34262</v>
      </c>
      <c r="D42" s="13">
        <f t="shared" si="6"/>
        <v>12245000</v>
      </c>
      <c r="E42" s="13">
        <f>E43+E48+E53</f>
        <v>9400000</v>
      </c>
      <c r="F42" s="13">
        <f>F43+F48+F53</f>
        <v>1600000</v>
      </c>
      <c r="G42" s="13">
        <f>G43+G48+G53</f>
        <v>1245000</v>
      </c>
      <c r="H42" s="13">
        <f>H43+H48+H53</f>
        <v>0</v>
      </c>
      <c r="I42" s="13">
        <f>I43+I48+I53</f>
        <v>0</v>
      </c>
      <c r="K42" s="9"/>
      <c r="L42" s="9"/>
      <c r="M42" s="9"/>
      <c r="N42" s="9"/>
      <c r="O42" s="9"/>
      <c r="P42" s="9"/>
    </row>
    <row r="43" spans="1:16" ht="15">
      <c r="A43" s="37" t="s">
        <v>11</v>
      </c>
      <c r="B43" s="31" t="s">
        <v>40</v>
      </c>
      <c r="C43" s="13">
        <f>SUM(C44:C47)</f>
        <v>16675</v>
      </c>
      <c r="D43" s="13">
        <f t="shared" si="6"/>
        <v>5745000</v>
      </c>
      <c r="E43" s="13">
        <f>SUM(E44:E47)</f>
        <v>3600000</v>
      </c>
      <c r="F43" s="13">
        <f>SUM(F44:F47)</f>
        <v>900000</v>
      </c>
      <c r="G43" s="13">
        <f>SUM(G44:G47)</f>
        <v>1245000</v>
      </c>
      <c r="H43" s="13">
        <f>SUM(H44:H47)</f>
        <v>0</v>
      </c>
      <c r="I43" s="14">
        <f>SUM(I44:I47)</f>
        <v>0</v>
      </c>
      <c r="K43" s="9"/>
      <c r="L43" s="9"/>
      <c r="M43" s="9"/>
      <c r="N43" s="9"/>
      <c r="O43" s="9"/>
      <c r="P43" s="9"/>
    </row>
    <row r="44" spans="1:16" ht="15">
      <c r="A44" s="38" t="s">
        <v>7</v>
      </c>
      <c r="B44" s="39" t="s">
        <v>55</v>
      </c>
      <c r="C44" s="15">
        <v>9215</v>
      </c>
      <c r="D44" s="15">
        <f t="shared" si="6"/>
        <v>2400000</v>
      </c>
      <c r="E44" s="15">
        <v>2400000</v>
      </c>
      <c r="F44" s="15"/>
      <c r="G44" s="15"/>
      <c r="H44" s="15"/>
      <c r="I44" s="16"/>
      <c r="K44" s="9"/>
      <c r="L44" s="9"/>
      <c r="M44" s="9"/>
      <c r="N44" s="9"/>
      <c r="O44" s="9"/>
      <c r="P44" s="9"/>
    </row>
    <row r="45" spans="1:16" ht="30.75">
      <c r="A45" s="38" t="s">
        <v>8</v>
      </c>
      <c r="B45" s="39" t="s">
        <v>63</v>
      </c>
      <c r="C45" s="15">
        <v>1500</v>
      </c>
      <c r="D45" s="15">
        <f>SUM(E45:I45)</f>
        <v>900000</v>
      </c>
      <c r="E45" s="15"/>
      <c r="F45" s="15">
        <v>900000</v>
      </c>
      <c r="G45" s="15"/>
      <c r="H45" s="15"/>
      <c r="I45" s="16"/>
      <c r="K45" s="9"/>
      <c r="L45" s="9"/>
      <c r="M45" s="9"/>
      <c r="N45" s="9"/>
      <c r="O45" s="9"/>
      <c r="P45" s="9"/>
    </row>
    <row r="46" spans="1:16" ht="40.5" customHeight="1">
      <c r="A46" s="38" t="s">
        <v>9</v>
      </c>
      <c r="B46" s="39" t="s">
        <v>119</v>
      </c>
      <c r="C46" s="15">
        <v>2760</v>
      </c>
      <c r="D46" s="15">
        <f>SUM(E46:I46)</f>
        <v>1245000</v>
      </c>
      <c r="E46" s="15"/>
      <c r="F46" s="15"/>
      <c r="G46" s="15">
        <v>1245000</v>
      </c>
      <c r="H46" s="15"/>
      <c r="I46" s="16"/>
      <c r="J46" s="8"/>
      <c r="K46" s="9"/>
      <c r="L46" s="9"/>
      <c r="M46" s="9"/>
      <c r="N46" s="9"/>
      <c r="O46" s="9"/>
      <c r="P46" s="9"/>
    </row>
    <row r="47" spans="1:16" ht="30.75">
      <c r="A47" s="38" t="s">
        <v>10</v>
      </c>
      <c r="B47" s="39" t="s">
        <v>120</v>
      </c>
      <c r="C47" s="15">
        <v>3200</v>
      </c>
      <c r="D47" s="15">
        <f t="shared" si="6"/>
        <v>1200000</v>
      </c>
      <c r="E47" s="15">
        <v>1200000</v>
      </c>
      <c r="F47" s="15"/>
      <c r="G47" s="15"/>
      <c r="H47" s="15"/>
      <c r="I47" s="16"/>
      <c r="J47" s="8"/>
      <c r="K47" s="9"/>
      <c r="L47" s="9"/>
      <c r="M47" s="9"/>
      <c r="N47" s="9"/>
      <c r="O47" s="9"/>
      <c r="P47" s="9"/>
    </row>
    <row r="48" spans="1:16" ht="15">
      <c r="A48" s="37" t="s">
        <v>18</v>
      </c>
      <c r="B48" s="31" t="s">
        <v>41</v>
      </c>
      <c r="C48" s="13">
        <f>SUM(C49:C52)</f>
        <v>14087</v>
      </c>
      <c r="D48" s="13">
        <f aca="true" t="shared" si="7" ref="D48:I48">SUM(D49:D52)</f>
        <v>5200000</v>
      </c>
      <c r="E48" s="13">
        <f t="shared" si="7"/>
        <v>4500000</v>
      </c>
      <c r="F48" s="13">
        <f t="shared" si="7"/>
        <v>700000</v>
      </c>
      <c r="G48" s="13">
        <f t="shared" si="7"/>
        <v>0</v>
      </c>
      <c r="H48" s="13">
        <f t="shared" si="7"/>
        <v>0</v>
      </c>
      <c r="I48" s="14">
        <f t="shared" si="7"/>
        <v>0</v>
      </c>
      <c r="J48" s="8"/>
      <c r="K48" s="9"/>
      <c r="L48" s="9"/>
      <c r="M48" s="9"/>
      <c r="N48" s="9"/>
      <c r="O48" s="9"/>
      <c r="P48" s="9"/>
    </row>
    <row r="49" spans="1:16" ht="15">
      <c r="A49" s="38" t="s">
        <v>7</v>
      </c>
      <c r="B49" s="22" t="s">
        <v>89</v>
      </c>
      <c r="C49" s="15">
        <v>5407</v>
      </c>
      <c r="D49" s="15">
        <f t="shared" si="6"/>
        <v>2000000</v>
      </c>
      <c r="E49" s="15">
        <v>2000000</v>
      </c>
      <c r="F49" s="15"/>
      <c r="G49" s="15"/>
      <c r="H49" s="15"/>
      <c r="I49" s="16"/>
      <c r="K49" s="9"/>
      <c r="L49" s="9"/>
      <c r="M49" s="9"/>
      <c r="N49" s="9"/>
      <c r="O49" s="9"/>
      <c r="P49" s="9"/>
    </row>
    <row r="50" spans="1:16" ht="30.75">
      <c r="A50" s="38" t="s">
        <v>8</v>
      </c>
      <c r="B50" s="22" t="s">
        <v>121</v>
      </c>
      <c r="C50" s="15">
        <v>3510</v>
      </c>
      <c r="D50" s="15">
        <f t="shared" si="6"/>
        <v>1500000</v>
      </c>
      <c r="E50" s="15">
        <v>1500000</v>
      </c>
      <c r="F50" s="17"/>
      <c r="G50" s="17"/>
      <c r="H50" s="17"/>
      <c r="I50" s="18"/>
      <c r="K50" s="9"/>
      <c r="L50" s="9"/>
      <c r="M50" s="9"/>
      <c r="N50" s="9"/>
      <c r="O50" s="9"/>
      <c r="P50" s="9"/>
    </row>
    <row r="51" spans="1:16" ht="30.75">
      <c r="A51" s="38" t="s">
        <v>9</v>
      </c>
      <c r="B51" s="22" t="s">
        <v>90</v>
      </c>
      <c r="C51" s="15">
        <v>4020</v>
      </c>
      <c r="D51" s="15">
        <f>SUM(E51:I51)</f>
        <v>1000000</v>
      </c>
      <c r="E51" s="15">
        <v>1000000</v>
      </c>
      <c r="F51" s="17"/>
      <c r="G51" s="17"/>
      <c r="H51" s="17"/>
      <c r="I51" s="18"/>
      <c r="K51" s="9"/>
      <c r="L51" s="9"/>
      <c r="M51" s="9"/>
      <c r="N51" s="9"/>
      <c r="O51" s="9"/>
      <c r="P51" s="9"/>
    </row>
    <row r="52" spans="1:16" s="8" customFormat="1" ht="30.75">
      <c r="A52" s="38" t="s">
        <v>10</v>
      </c>
      <c r="B52" s="22" t="s">
        <v>131</v>
      </c>
      <c r="C52" s="15">
        <v>1150</v>
      </c>
      <c r="D52" s="15">
        <f>SUM(E52:I52)</f>
        <v>700000</v>
      </c>
      <c r="E52" s="15"/>
      <c r="F52" s="15">
        <v>700000</v>
      </c>
      <c r="G52" s="17"/>
      <c r="H52" s="17"/>
      <c r="I52" s="18"/>
      <c r="J52" s="1"/>
      <c r="K52" s="10"/>
      <c r="L52" s="10"/>
      <c r="M52" s="10"/>
      <c r="N52" s="10"/>
      <c r="O52" s="10"/>
      <c r="P52" s="10"/>
    </row>
    <row r="53" spans="1:16" ht="15">
      <c r="A53" s="37" t="s">
        <v>47</v>
      </c>
      <c r="B53" s="31" t="s">
        <v>39</v>
      </c>
      <c r="C53" s="13">
        <f aca="true" t="shared" si="8" ref="C53:I53">SUM(C54:C55)</f>
        <v>3500</v>
      </c>
      <c r="D53" s="13">
        <f t="shared" si="8"/>
        <v>1300000</v>
      </c>
      <c r="E53" s="13">
        <f t="shared" si="8"/>
        <v>1300000</v>
      </c>
      <c r="F53" s="13">
        <f t="shared" si="8"/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K53" s="9"/>
      <c r="L53" s="9"/>
      <c r="M53" s="9"/>
      <c r="N53" s="9"/>
      <c r="O53" s="9"/>
      <c r="P53" s="9"/>
    </row>
    <row r="54" spans="1:16" ht="30.75">
      <c r="A54" s="38" t="s">
        <v>7</v>
      </c>
      <c r="B54" s="22" t="s">
        <v>122</v>
      </c>
      <c r="C54" s="15">
        <v>2200</v>
      </c>
      <c r="D54" s="15">
        <f>SUM(E54:I54)</f>
        <v>800000</v>
      </c>
      <c r="E54" s="15">
        <v>800000</v>
      </c>
      <c r="F54" s="15"/>
      <c r="G54" s="15"/>
      <c r="H54" s="15"/>
      <c r="I54" s="16"/>
      <c r="K54" s="9"/>
      <c r="L54" s="9"/>
      <c r="M54" s="9"/>
      <c r="N54" s="9"/>
      <c r="O54" s="9"/>
      <c r="P54" s="9"/>
    </row>
    <row r="55" spans="1:16" ht="30.75">
      <c r="A55" s="38" t="s">
        <v>8</v>
      </c>
      <c r="B55" s="22" t="s">
        <v>115</v>
      </c>
      <c r="C55" s="15">
        <v>1300</v>
      </c>
      <c r="D55" s="15">
        <f>SUM(E55:I55)</f>
        <v>500000</v>
      </c>
      <c r="E55" s="15">
        <v>500000</v>
      </c>
      <c r="F55" s="17"/>
      <c r="G55" s="17"/>
      <c r="H55" s="17"/>
      <c r="I55" s="18"/>
      <c r="K55" s="9"/>
      <c r="L55" s="9"/>
      <c r="M55" s="9"/>
      <c r="N55" s="9"/>
      <c r="O55" s="9"/>
      <c r="P55" s="9"/>
    </row>
    <row r="56" spans="1:16" ht="15">
      <c r="A56" s="35"/>
      <c r="B56" s="39"/>
      <c r="C56" s="15"/>
      <c r="D56" s="15"/>
      <c r="E56" s="15"/>
      <c r="F56" s="15"/>
      <c r="G56" s="15"/>
      <c r="H56" s="15"/>
      <c r="I56" s="16"/>
      <c r="K56" s="9"/>
      <c r="L56" s="9"/>
      <c r="M56" s="9"/>
      <c r="N56" s="9"/>
      <c r="O56" s="9"/>
      <c r="P56" s="9"/>
    </row>
    <row r="57" spans="1:16" ht="15">
      <c r="A57" s="37" t="s">
        <v>8</v>
      </c>
      <c r="B57" s="31" t="s">
        <v>64</v>
      </c>
      <c r="C57" s="13">
        <f>C58+C61+C65</f>
        <v>26025</v>
      </c>
      <c r="D57" s="13">
        <f>SUM(E57:I57)</f>
        <v>15588616</v>
      </c>
      <c r="E57" s="13">
        <f>E58+E61+E65</f>
        <v>0</v>
      </c>
      <c r="F57" s="13">
        <f>F58+F61+F65</f>
        <v>950000</v>
      </c>
      <c r="G57" s="13">
        <f>G58+G61+G65</f>
        <v>0</v>
      </c>
      <c r="H57" s="13">
        <f>H58+H61+H65</f>
        <v>8493918</v>
      </c>
      <c r="I57" s="14">
        <f>I58+I61+I65</f>
        <v>6144698</v>
      </c>
      <c r="K57" s="9"/>
      <c r="L57" s="9"/>
      <c r="M57" s="9"/>
      <c r="N57" s="9"/>
      <c r="O57" s="9"/>
      <c r="P57" s="9"/>
    </row>
    <row r="58" spans="1:16" ht="15">
      <c r="A58" s="37" t="s">
        <v>11</v>
      </c>
      <c r="B58" s="31" t="s">
        <v>40</v>
      </c>
      <c r="C58" s="13">
        <f>SUM(C59:C60)</f>
        <v>3040</v>
      </c>
      <c r="D58" s="13">
        <f>SUM(E58:I58)</f>
        <v>2414591</v>
      </c>
      <c r="E58" s="13">
        <f>SUM(E59:E60)</f>
        <v>0</v>
      </c>
      <c r="F58" s="13">
        <f>SUM(F59:F60)</f>
        <v>0</v>
      </c>
      <c r="G58" s="13">
        <f>SUM(G59:G60)</f>
        <v>0</v>
      </c>
      <c r="H58" s="13">
        <f>SUM(H59:H60)</f>
        <v>1814591</v>
      </c>
      <c r="I58" s="14">
        <f>SUM(I59:I60)</f>
        <v>600000</v>
      </c>
      <c r="K58" s="9"/>
      <c r="L58" s="9"/>
      <c r="M58" s="9"/>
      <c r="N58" s="9"/>
      <c r="O58" s="9"/>
      <c r="P58" s="9"/>
    </row>
    <row r="59" spans="1:16" ht="15">
      <c r="A59" s="38" t="s">
        <v>7</v>
      </c>
      <c r="B59" s="39" t="s">
        <v>57</v>
      </c>
      <c r="C59" s="15">
        <v>2270</v>
      </c>
      <c r="D59" s="15">
        <f>SUM(E59:I59)</f>
        <v>1814591</v>
      </c>
      <c r="E59" s="15"/>
      <c r="F59" s="15"/>
      <c r="G59" s="15"/>
      <c r="H59" s="15">
        <v>1814591</v>
      </c>
      <c r="I59" s="16"/>
      <c r="K59" s="9"/>
      <c r="L59" s="9"/>
      <c r="M59" s="9"/>
      <c r="N59" s="9"/>
      <c r="O59" s="9"/>
      <c r="P59" s="9"/>
    </row>
    <row r="60" spans="1:16" ht="30.75">
      <c r="A60" s="38" t="s">
        <v>8</v>
      </c>
      <c r="B60" s="39" t="s">
        <v>58</v>
      </c>
      <c r="C60" s="15">
        <v>770</v>
      </c>
      <c r="D60" s="15">
        <f>E60+F60+G60+H60+I60</f>
        <v>600000</v>
      </c>
      <c r="E60" s="15"/>
      <c r="F60" s="15"/>
      <c r="G60" s="15"/>
      <c r="H60" s="15"/>
      <c r="I60" s="16">
        <v>600000</v>
      </c>
      <c r="K60" s="9"/>
      <c r="L60" s="9"/>
      <c r="M60" s="9"/>
      <c r="N60" s="9"/>
      <c r="O60" s="9"/>
      <c r="P60" s="9"/>
    </row>
    <row r="61" spans="1:16" ht="15">
      <c r="A61" s="37" t="s">
        <v>18</v>
      </c>
      <c r="B61" s="31" t="s">
        <v>42</v>
      </c>
      <c r="C61" s="13">
        <f>SUM(C62:C64)</f>
        <v>6240</v>
      </c>
      <c r="D61" s="13">
        <f aca="true" t="shared" si="9" ref="D61:I61">SUM(D62:D64)</f>
        <v>2802717</v>
      </c>
      <c r="E61" s="13">
        <f t="shared" si="9"/>
        <v>0</v>
      </c>
      <c r="F61" s="13">
        <f t="shared" si="9"/>
        <v>0</v>
      </c>
      <c r="G61" s="13">
        <f t="shared" si="9"/>
        <v>0</v>
      </c>
      <c r="H61" s="13">
        <f t="shared" si="9"/>
        <v>2402717</v>
      </c>
      <c r="I61" s="14">
        <f t="shared" si="9"/>
        <v>400000</v>
      </c>
      <c r="K61" s="9"/>
      <c r="L61" s="9"/>
      <c r="M61" s="9"/>
      <c r="N61" s="9"/>
      <c r="O61" s="9"/>
      <c r="P61" s="9"/>
    </row>
    <row r="62" spans="1:16" ht="30.75">
      <c r="A62" s="38" t="s">
        <v>7</v>
      </c>
      <c r="B62" s="22" t="s">
        <v>91</v>
      </c>
      <c r="C62" s="15">
        <v>3780</v>
      </c>
      <c r="D62" s="15">
        <f>SUM(E62:I62)</f>
        <v>1659974</v>
      </c>
      <c r="E62" s="15"/>
      <c r="F62" s="15"/>
      <c r="G62" s="15"/>
      <c r="H62" s="15">
        <v>1659974</v>
      </c>
      <c r="I62" s="16"/>
      <c r="K62" s="9"/>
      <c r="L62" s="9"/>
      <c r="M62" s="9"/>
      <c r="N62" s="9"/>
      <c r="O62" s="9"/>
      <c r="P62" s="9"/>
    </row>
    <row r="63" spans="1:16" ht="30.75">
      <c r="A63" s="38" t="s">
        <v>8</v>
      </c>
      <c r="B63" s="22" t="s">
        <v>92</v>
      </c>
      <c r="C63" s="15">
        <v>1690</v>
      </c>
      <c r="D63" s="15">
        <f>SUM(E63:I63)</f>
        <v>742743</v>
      </c>
      <c r="E63" s="15"/>
      <c r="F63" s="15"/>
      <c r="G63" s="15"/>
      <c r="H63" s="15">
        <v>742743</v>
      </c>
      <c r="I63" s="16"/>
      <c r="K63" s="9"/>
      <c r="L63" s="9"/>
      <c r="M63" s="9"/>
      <c r="N63" s="9"/>
      <c r="O63" s="9"/>
      <c r="P63" s="9"/>
    </row>
    <row r="64" spans="1:16" ht="30.75">
      <c r="A64" s="38" t="s">
        <v>9</v>
      </c>
      <c r="B64" s="22" t="s">
        <v>93</v>
      </c>
      <c r="C64" s="15">
        <v>770</v>
      </c>
      <c r="D64" s="15">
        <f>SUM(E64:I64)</f>
        <v>400000</v>
      </c>
      <c r="E64" s="15"/>
      <c r="F64" s="15"/>
      <c r="G64" s="15"/>
      <c r="H64" s="15"/>
      <c r="I64" s="16">
        <v>400000</v>
      </c>
      <c r="K64" s="9"/>
      <c r="L64" s="9"/>
      <c r="M64" s="9"/>
      <c r="N64" s="9"/>
      <c r="O64" s="9"/>
      <c r="P64" s="9"/>
    </row>
    <row r="65" spans="1:16" ht="15">
      <c r="A65" s="37" t="s">
        <v>47</v>
      </c>
      <c r="B65" s="31" t="s">
        <v>39</v>
      </c>
      <c r="C65" s="13">
        <f aca="true" t="shared" si="10" ref="C65:I65">SUM(C66:C77)</f>
        <v>16745</v>
      </c>
      <c r="D65" s="13">
        <f t="shared" si="10"/>
        <v>10371308</v>
      </c>
      <c r="E65" s="13">
        <f t="shared" si="10"/>
        <v>0</v>
      </c>
      <c r="F65" s="13">
        <f t="shared" si="10"/>
        <v>950000</v>
      </c>
      <c r="G65" s="13">
        <f t="shared" si="10"/>
        <v>0</v>
      </c>
      <c r="H65" s="13">
        <f t="shared" si="10"/>
        <v>4276610</v>
      </c>
      <c r="I65" s="14">
        <f t="shared" si="10"/>
        <v>5144698</v>
      </c>
      <c r="K65" s="9"/>
      <c r="L65" s="9"/>
      <c r="M65" s="9"/>
      <c r="N65" s="9"/>
      <c r="O65" s="9"/>
      <c r="P65" s="9"/>
    </row>
    <row r="66" spans="1:16" ht="15">
      <c r="A66" s="38" t="s">
        <v>7</v>
      </c>
      <c r="B66" s="22" t="s">
        <v>132</v>
      </c>
      <c r="C66" s="15">
        <v>700</v>
      </c>
      <c r="D66" s="15">
        <f aca="true" t="shared" si="11" ref="D66:D77">SUM(E66:I66)</f>
        <v>500000</v>
      </c>
      <c r="E66" s="15"/>
      <c r="F66" s="15">
        <v>500000</v>
      </c>
      <c r="G66" s="15"/>
      <c r="H66" s="15"/>
      <c r="I66" s="16"/>
      <c r="K66" s="9"/>
      <c r="L66" s="9"/>
      <c r="M66" s="9"/>
      <c r="N66" s="9"/>
      <c r="O66" s="9"/>
      <c r="P66" s="9"/>
    </row>
    <row r="67" spans="1:16" ht="36" customHeight="1">
      <c r="A67" s="38" t="s">
        <v>8</v>
      </c>
      <c r="B67" s="22" t="s">
        <v>65</v>
      </c>
      <c r="C67" s="15">
        <v>630</v>
      </c>
      <c r="D67" s="15">
        <f t="shared" si="11"/>
        <v>450000</v>
      </c>
      <c r="E67" s="15"/>
      <c r="F67" s="15">
        <v>450000</v>
      </c>
      <c r="G67" s="15"/>
      <c r="H67" s="15"/>
      <c r="I67" s="16"/>
      <c r="K67" s="9"/>
      <c r="L67" s="9"/>
      <c r="M67" s="9"/>
      <c r="N67" s="9"/>
      <c r="O67" s="9"/>
      <c r="P67" s="9"/>
    </row>
    <row r="68" spans="1:16" ht="15">
      <c r="A68" s="38" t="s">
        <v>9</v>
      </c>
      <c r="B68" s="22" t="s">
        <v>66</v>
      </c>
      <c r="C68" s="15">
        <v>4100</v>
      </c>
      <c r="D68" s="15">
        <f t="shared" si="11"/>
        <v>3144698</v>
      </c>
      <c r="E68" s="15"/>
      <c r="F68" s="15"/>
      <c r="G68" s="15"/>
      <c r="H68" s="15"/>
      <c r="I68" s="16">
        <v>3144698</v>
      </c>
      <c r="K68" s="9"/>
      <c r="L68" s="9"/>
      <c r="M68" s="9"/>
      <c r="N68" s="9"/>
      <c r="O68" s="9"/>
      <c r="P68" s="9"/>
    </row>
    <row r="69" spans="1:16" ht="15">
      <c r="A69" s="38" t="s">
        <v>10</v>
      </c>
      <c r="B69" s="22" t="s">
        <v>94</v>
      </c>
      <c r="C69" s="15">
        <v>2600</v>
      </c>
      <c r="D69" s="15">
        <f t="shared" si="11"/>
        <v>2000000</v>
      </c>
      <c r="E69" s="15"/>
      <c r="F69" s="15"/>
      <c r="G69" s="15"/>
      <c r="H69" s="15"/>
      <c r="I69" s="16">
        <v>2000000</v>
      </c>
      <c r="K69" s="9"/>
      <c r="L69" s="9"/>
      <c r="M69" s="9"/>
      <c r="N69" s="9"/>
      <c r="O69" s="9"/>
      <c r="P69" s="9"/>
    </row>
    <row r="70" spans="1:16" ht="30.75">
      <c r="A70" s="38" t="s">
        <v>32</v>
      </c>
      <c r="B70" s="22" t="s">
        <v>95</v>
      </c>
      <c r="C70" s="15">
        <v>970</v>
      </c>
      <c r="D70" s="15">
        <f t="shared" si="11"/>
        <v>482515</v>
      </c>
      <c r="E70" s="15"/>
      <c r="F70" s="15"/>
      <c r="G70" s="15"/>
      <c r="H70" s="15">
        <v>482515</v>
      </c>
      <c r="I70" s="16"/>
      <c r="K70" s="9"/>
      <c r="L70" s="9"/>
      <c r="M70" s="9"/>
      <c r="N70" s="9"/>
      <c r="O70" s="9"/>
      <c r="P70" s="9"/>
    </row>
    <row r="71" spans="1:16" ht="15">
      <c r="A71" s="38" t="s">
        <v>52</v>
      </c>
      <c r="B71" s="22" t="s">
        <v>67</v>
      </c>
      <c r="C71" s="15">
        <v>1550</v>
      </c>
      <c r="D71" s="15">
        <f t="shared" si="11"/>
        <v>771418</v>
      </c>
      <c r="E71" s="15"/>
      <c r="F71" s="15"/>
      <c r="G71" s="15"/>
      <c r="H71" s="15">
        <v>771418</v>
      </c>
      <c r="I71" s="16"/>
      <c r="K71" s="9"/>
      <c r="L71" s="9"/>
      <c r="M71" s="9"/>
      <c r="N71" s="9"/>
      <c r="O71" s="9"/>
      <c r="P71" s="9"/>
    </row>
    <row r="72" spans="1:16" ht="30.75">
      <c r="A72" s="38" t="s">
        <v>53</v>
      </c>
      <c r="B72" s="22" t="s">
        <v>133</v>
      </c>
      <c r="C72" s="15">
        <v>1155</v>
      </c>
      <c r="D72" s="15">
        <f t="shared" si="11"/>
        <v>577806</v>
      </c>
      <c r="E72" s="15"/>
      <c r="F72" s="15"/>
      <c r="G72" s="15"/>
      <c r="H72" s="15">
        <v>577806</v>
      </c>
      <c r="I72" s="16"/>
      <c r="K72" s="9"/>
      <c r="L72" s="9"/>
      <c r="M72" s="9"/>
      <c r="N72" s="9"/>
      <c r="O72" s="9"/>
      <c r="P72" s="9"/>
    </row>
    <row r="73" spans="1:16" ht="30.75">
      <c r="A73" s="38" t="s">
        <v>54</v>
      </c>
      <c r="B73" s="22" t="s">
        <v>108</v>
      </c>
      <c r="C73" s="15">
        <v>1600</v>
      </c>
      <c r="D73" s="15">
        <f t="shared" si="11"/>
        <v>803100</v>
      </c>
      <c r="E73" s="15"/>
      <c r="F73" s="15"/>
      <c r="G73" s="15"/>
      <c r="H73" s="15">
        <v>803100</v>
      </c>
      <c r="I73" s="16"/>
      <c r="K73" s="9"/>
      <c r="L73" s="9"/>
      <c r="M73" s="9"/>
      <c r="N73" s="9"/>
      <c r="O73" s="9"/>
      <c r="P73" s="9"/>
    </row>
    <row r="74" spans="1:16" ht="15">
      <c r="A74" s="38" t="s">
        <v>68</v>
      </c>
      <c r="B74" s="22" t="s">
        <v>96</v>
      </c>
      <c r="C74" s="15">
        <v>1240</v>
      </c>
      <c r="D74" s="15">
        <f t="shared" si="11"/>
        <v>618953</v>
      </c>
      <c r="E74" s="15"/>
      <c r="F74" s="15"/>
      <c r="G74" s="15"/>
      <c r="H74" s="15">
        <v>618953</v>
      </c>
      <c r="I74" s="16"/>
      <c r="K74" s="9"/>
      <c r="L74" s="9"/>
      <c r="M74" s="9"/>
      <c r="N74" s="9"/>
      <c r="O74" s="9"/>
      <c r="P74" s="9"/>
    </row>
    <row r="75" spans="1:16" ht="15">
      <c r="A75" s="38" t="s">
        <v>69</v>
      </c>
      <c r="B75" s="22" t="s">
        <v>97</v>
      </c>
      <c r="C75" s="15">
        <v>1050</v>
      </c>
      <c r="D75" s="15">
        <f t="shared" si="11"/>
        <v>502818</v>
      </c>
      <c r="E75" s="15"/>
      <c r="F75" s="15"/>
      <c r="G75" s="15"/>
      <c r="H75" s="15">
        <v>502818</v>
      </c>
      <c r="I75" s="16"/>
      <c r="K75" s="9"/>
      <c r="L75" s="9"/>
      <c r="M75" s="9"/>
      <c r="N75" s="9"/>
      <c r="O75" s="9"/>
      <c r="P75" s="9"/>
    </row>
    <row r="76" spans="1:16" ht="15">
      <c r="A76" s="38" t="s">
        <v>70</v>
      </c>
      <c r="B76" s="22" t="s">
        <v>72</v>
      </c>
      <c r="C76" s="15">
        <v>650</v>
      </c>
      <c r="D76" s="15">
        <f t="shared" si="11"/>
        <v>320000</v>
      </c>
      <c r="E76" s="15"/>
      <c r="F76" s="15"/>
      <c r="G76" s="15"/>
      <c r="H76" s="15">
        <v>320000</v>
      </c>
      <c r="I76" s="16"/>
      <c r="K76" s="9"/>
      <c r="L76" s="9"/>
      <c r="M76" s="9"/>
      <c r="N76" s="9"/>
      <c r="O76" s="9"/>
      <c r="P76" s="9"/>
    </row>
    <row r="77" spans="1:16" ht="30.75">
      <c r="A77" s="38" t="s">
        <v>71</v>
      </c>
      <c r="B77" s="6" t="s">
        <v>124</v>
      </c>
      <c r="C77" s="15">
        <v>500</v>
      </c>
      <c r="D77" s="15">
        <f t="shared" si="11"/>
        <v>200000</v>
      </c>
      <c r="E77" s="15"/>
      <c r="F77" s="15"/>
      <c r="G77" s="15"/>
      <c r="H77" s="15">
        <v>200000</v>
      </c>
      <c r="I77" s="16"/>
      <c r="K77" s="9"/>
      <c r="L77" s="9"/>
      <c r="M77" s="9"/>
      <c r="N77" s="9"/>
      <c r="O77" s="9"/>
      <c r="P77" s="9"/>
    </row>
    <row r="78" spans="1:16" ht="15">
      <c r="A78" s="35"/>
      <c r="B78" s="39"/>
      <c r="C78" s="13"/>
      <c r="D78" s="13"/>
      <c r="E78" s="13"/>
      <c r="F78" s="13"/>
      <c r="G78" s="13"/>
      <c r="H78" s="13"/>
      <c r="I78" s="14"/>
      <c r="K78" s="9"/>
      <c r="L78" s="9"/>
      <c r="M78" s="9"/>
      <c r="N78" s="9"/>
      <c r="O78" s="9"/>
      <c r="P78" s="9"/>
    </row>
    <row r="79" spans="1:16" ht="30.75">
      <c r="A79" s="37" t="s">
        <v>9</v>
      </c>
      <c r="B79" s="31" t="s">
        <v>22</v>
      </c>
      <c r="C79" s="13">
        <f aca="true" t="shared" si="12" ref="C79:I79">C83+C80</f>
        <v>9600</v>
      </c>
      <c r="D79" s="13">
        <f t="shared" si="12"/>
        <v>1150000</v>
      </c>
      <c r="E79" s="13">
        <f t="shared" si="12"/>
        <v>0</v>
      </c>
      <c r="F79" s="13">
        <f t="shared" si="12"/>
        <v>950000</v>
      </c>
      <c r="G79" s="13">
        <f t="shared" si="12"/>
        <v>0</v>
      </c>
      <c r="H79" s="13">
        <f t="shared" si="12"/>
        <v>0</v>
      </c>
      <c r="I79" s="14">
        <f t="shared" si="12"/>
        <v>200000</v>
      </c>
      <c r="K79" s="9"/>
      <c r="L79" s="9"/>
      <c r="M79" s="9"/>
      <c r="N79" s="9"/>
      <c r="O79" s="9"/>
      <c r="P79" s="9"/>
    </row>
    <row r="80" spans="1:16" ht="15">
      <c r="A80" s="37" t="s">
        <v>11</v>
      </c>
      <c r="B80" s="31" t="s">
        <v>42</v>
      </c>
      <c r="C80" s="13">
        <f>SUM(C81:C81)</f>
        <v>4200</v>
      </c>
      <c r="D80" s="13">
        <f aca="true" t="shared" si="13" ref="D80:I80">SUM(D81:D81)</f>
        <v>450000</v>
      </c>
      <c r="E80" s="13">
        <f>SUM(E81:E81)</f>
        <v>0</v>
      </c>
      <c r="F80" s="13">
        <f t="shared" si="13"/>
        <v>450000</v>
      </c>
      <c r="G80" s="13">
        <f t="shared" si="13"/>
        <v>0</v>
      </c>
      <c r="H80" s="13">
        <f t="shared" si="13"/>
        <v>0</v>
      </c>
      <c r="I80" s="14">
        <f t="shared" si="13"/>
        <v>0</v>
      </c>
      <c r="K80" s="9"/>
      <c r="L80" s="9"/>
      <c r="M80" s="9"/>
      <c r="N80" s="9"/>
      <c r="O80" s="9"/>
      <c r="P80" s="9"/>
    </row>
    <row r="81" spans="1:16" ht="30.75">
      <c r="A81" s="38" t="s">
        <v>7</v>
      </c>
      <c r="B81" s="39" t="s">
        <v>73</v>
      </c>
      <c r="C81" s="15">
        <v>4200</v>
      </c>
      <c r="D81" s="15">
        <f>SUM(E81:I81)</f>
        <v>450000</v>
      </c>
      <c r="E81" s="15"/>
      <c r="F81" s="15">
        <v>450000</v>
      </c>
      <c r="G81" s="15"/>
      <c r="H81" s="15"/>
      <c r="I81" s="16"/>
      <c r="K81" s="9"/>
      <c r="L81" s="9"/>
      <c r="M81" s="9"/>
      <c r="N81" s="9"/>
      <c r="O81" s="9"/>
      <c r="P81" s="9"/>
    </row>
    <row r="82" spans="1:16" ht="15">
      <c r="A82" s="38"/>
      <c r="B82" s="39"/>
      <c r="C82" s="15"/>
      <c r="D82" s="15"/>
      <c r="E82" s="15"/>
      <c r="F82" s="15"/>
      <c r="G82" s="15"/>
      <c r="H82" s="15"/>
      <c r="I82" s="16"/>
      <c r="K82" s="9"/>
      <c r="L82" s="9"/>
      <c r="M82" s="9"/>
      <c r="N82" s="9"/>
      <c r="O82" s="9"/>
      <c r="P82" s="9"/>
    </row>
    <row r="83" spans="1:16" ht="15">
      <c r="A83" s="37" t="s">
        <v>18</v>
      </c>
      <c r="B83" s="31" t="s">
        <v>39</v>
      </c>
      <c r="C83" s="13">
        <f>SUM(C84:C85)</f>
        <v>5400</v>
      </c>
      <c r="D83" s="13">
        <f>SUM(E83:I83)</f>
        <v>700000</v>
      </c>
      <c r="E83" s="13">
        <f>SUM(E84:E85)</f>
        <v>0</v>
      </c>
      <c r="F83" s="13">
        <f>SUM(F84:F85)</f>
        <v>500000</v>
      </c>
      <c r="G83" s="13">
        <f>SUM(G85:G85)</f>
        <v>0</v>
      </c>
      <c r="H83" s="13">
        <f>SUM(H85:H85)</f>
        <v>0</v>
      </c>
      <c r="I83" s="14">
        <f>SUM(I85:I85)</f>
        <v>200000</v>
      </c>
      <c r="K83" s="9"/>
      <c r="L83" s="9"/>
      <c r="M83" s="9"/>
      <c r="N83" s="9"/>
      <c r="O83" s="9"/>
      <c r="P83" s="9"/>
    </row>
    <row r="84" spans="1:16" ht="30.75">
      <c r="A84" s="38" t="s">
        <v>7</v>
      </c>
      <c r="B84" s="22" t="s">
        <v>116</v>
      </c>
      <c r="C84" s="15">
        <v>4600</v>
      </c>
      <c r="D84" s="15">
        <f>SUM(E84:I84)</f>
        <v>500000</v>
      </c>
      <c r="E84" s="15"/>
      <c r="F84" s="15">
        <v>500000</v>
      </c>
      <c r="G84" s="15"/>
      <c r="H84" s="15"/>
      <c r="I84" s="16"/>
      <c r="K84" s="9"/>
      <c r="L84" s="9"/>
      <c r="M84" s="9"/>
      <c r="N84" s="9"/>
      <c r="O84" s="9"/>
      <c r="P84" s="9"/>
    </row>
    <row r="85" spans="1:16" ht="15">
      <c r="A85" s="38" t="s">
        <v>8</v>
      </c>
      <c r="B85" s="22" t="s">
        <v>98</v>
      </c>
      <c r="C85" s="15">
        <v>800</v>
      </c>
      <c r="D85" s="15">
        <f>SUM(E85:I85)</f>
        <v>200000</v>
      </c>
      <c r="E85" s="15"/>
      <c r="F85" s="15"/>
      <c r="G85" s="15"/>
      <c r="H85" s="15"/>
      <c r="I85" s="16">
        <v>200000</v>
      </c>
      <c r="K85" s="9"/>
      <c r="L85" s="9"/>
      <c r="M85" s="9"/>
      <c r="N85" s="9"/>
      <c r="O85" s="9"/>
      <c r="P85" s="9"/>
    </row>
    <row r="86" spans="1:16" ht="15">
      <c r="A86" s="35"/>
      <c r="B86" s="39"/>
      <c r="C86" s="15"/>
      <c r="D86" s="15"/>
      <c r="E86" s="15"/>
      <c r="F86" s="15"/>
      <c r="G86" s="15"/>
      <c r="H86" s="13"/>
      <c r="I86" s="16"/>
      <c r="K86" s="9"/>
      <c r="L86" s="9"/>
      <c r="M86" s="9"/>
      <c r="N86" s="9"/>
      <c r="O86" s="9"/>
      <c r="P86" s="9"/>
    </row>
    <row r="87" spans="1:16" ht="15">
      <c r="A87" s="37" t="s">
        <v>10</v>
      </c>
      <c r="B87" s="31" t="s">
        <v>48</v>
      </c>
      <c r="C87" s="13">
        <f>SUM(C88)</f>
        <v>0</v>
      </c>
      <c r="D87" s="13">
        <f aca="true" t="shared" si="14" ref="D87:I87">SUM(D88)</f>
        <v>0</v>
      </c>
      <c r="E87" s="13">
        <f t="shared" si="14"/>
        <v>0</v>
      </c>
      <c r="F87" s="13">
        <f t="shared" si="14"/>
        <v>0</v>
      </c>
      <c r="G87" s="13">
        <f t="shared" si="14"/>
        <v>0</v>
      </c>
      <c r="H87" s="13">
        <f t="shared" si="14"/>
        <v>0</v>
      </c>
      <c r="I87" s="14">
        <f t="shared" si="14"/>
        <v>0</v>
      </c>
      <c r="K87" s="9"/>
      <c r="L87" s="9"/>
      <c r="M87" s="9"/>
      <c r="N87" s="9"/>
      <c r="O87" s="9"/>
      <c r="P87" s="9"/>
    </row>
    <row r="88" spans="1:16" ht="15">
      <c r="A88" s="37" t="s">
        <v>11</v>
      </c>
      <c r="B88" s="31" t="s">
        <v>39</v>
      </c>
      <c r="C88" s="13"/>
      <c r="D88" s="13">
        <f>SUM(E88:I88)</f>
        <v>0</v>
      </c>
      <c r="E88" s="13"/>
      <c r="F88" s="13"/>
      <c r="G88" s="13"/>
      <c r="H88" s="13"/>
      <c r="I88" s="14"/>
      <c r="K88" s="9"/>
      <c r="L88" s="9"/>
      <c r="M88" s="9"/>
      <c r="N88" s="9"/>
      <c r="O88" s="9"/>
      <c r="P88" s="9"/>
    </row>
    <row r="89" spans="1:16" ht="15">
      <c r="A89" s="37"/>
      <c r="B89" s="31"/>
      <c r="C89" s="13"/>
      <c r="D89" s="13"/>
      <c r="E89" s="13"/>
      <c r="F89" s="13"/>
      <c r="G89" s="13"/>
      <c r="H89" s="13"/>
      <c r="I89" s="16"/>
      <c r="K89" s="9"/>
      <c r="L89" s="9"/>
      <c r="M89" s="9"/>
      <c r="N89" s="9"/>
      <c r="O89" s="9"/>
      <c r="P89" s="9"/>
    </row>
    <row r="90" spans="1:16" ht="30.75">
      <c r="A90" s="37" t="s">
        <v>32</v>
      </c>
      <c r="B90" s="31" t="s">
        <v>29</v>
      </c>
      <c r="C90" s="13">
        <f>SUM(C92+C104)</f>
        <v>4224</v>
      </c>
      <c r="D90" s="13">
        <f aca="true" t="shared" si="15" ref="D90:D102">SUM(E90:I90)</f>
        <v>7497832</v>
      </c>
      <c r="E90" s="13">
        <f>SUM(E91+E92+E100+E104+E113)</f>
        <v>1575000</v>
      </c>
      <c r="F90" s="13">
        <f>SUM(F91+F92+F100+F104+F113)</f>
        <v>1590000</v>
      </c>
      <c r="G90" s="13">
        <f>SUM(G91+G92+G100+G104+G113)</f>
        <v>1786000</v>
      </c>
      <c r="H90" s="13">
        <f>SUM(H91+H92+H100+H104+H113)</f>
        <v>1509042</v>
      </c>
      <c r="I90" s="14">
        <f>SUM(I91+I92+I100+I104+I113)</f>
        <v>1037790</v>
      </c>
      <c r="K90" s="9"/>
      <c r="L90" s="9"/>
      <c r="M90" s="9"/>
      <c r="N90" s="9"/>
      <c r="O90" s="9"/>
      <c r="P90" s="9"/>
    </row>
    <row r="91" spans="1:16" ht="15">
      <c r="A91" s="37" t="s">
        <v>11</v>
      </c>
      <c r="B91" s="31" t="s">
        <v>26</v>
      </c>
      <c r="C91" s="13">
        <v>224</v>
      </c>
      <c r="D91" s="13">
        <f t="shared" si="15"/>
        <v>2081000</v>
      </c>
      <c r="E91" s="13">
        <v>1000000</v>
      </c>
      <c r="F91" s="13">
        <v>380000</v>
      </c>
      <c r="G91" s="13">
        <v>351000</v>
      </c>
      <c r="H91" s="13">
        <v>350000</v>
      </c>
      <c r="I91" s="14"/>
      <c r="K91" s="9"/>
      <c r="L91" s="9"/>
      <c r="M91" s="9"/>
      <c r="N91" s="9"/>
      <c r="O91" s="9"/>
      <c r="P91" s="9"/>
    </row>
    <row r="92" spans="1:16" ht="15">
      <c r="A92" s="37" t="s">
        <v>18</v>
      </c>
      <c r="B92" s="31" t="s">
        <v>49</v>
      </c>
      <c r="C92" s="13"/>
      <c r="D92" s="13">
        <f t="shared" si="15"/>
        <v>960000</v>
      </c>
      <c r="E92" s="13">
        <f>SUM(E93+E94+E97)</f>
        <v>0</v>
      </c>
      <c r="F92" s="13">
        <f>SUM(F93+F94+F97)</f>
        <v>960000</v>
      </c>
      <c r="G92" s="13">
        <f>SUM(G93+G94+G97)</f>
        <v>0</v>
      </c>
      <c r="H92" s="13">
        <f>SUM(H93+H94+H97)</f>
        <v>0</v>
      </c>
      <c r="I92" s="14">
        <f>SUM(I93+I94+I97)</f>
        <v>0</v>
      </c>
      <c r="K92" s="9"/>
      <c r="L92" s="9"/>
      <c r="M92" s="9"/>
      <c r="N92" s="9"/>
      <c r="O92" s="9"/>
      <c r="P92" s="9"/>
    </row>
    <row r="93" spans="1:16" ht="15">
      <c r="A93" s="41" t="s">
        <v>7</v>
      </c>
      <c r="B93" s="31" t="s">
        <v>40</v>
      </c>
      <c r="C93" s="13"/>
      <c r="D93" s="13">
        <f t="shared" si="15"/>
        <v>0</v>
      </c>
      <c r="E93" s="13"/>
      <c r="F93" s="13"/>
      <c r="G93" s="13"/>
      <c r="H93" s="13"/>
      <c r="I93" s="14"/>
      <c r="K93" s="9"/>
      <c r="L93" s="9"/>
      <c r="M93" s="9"/>
      <c r="N93" s="9"/>
      <c r="O93" s="9"/>
      <c r="P93" s="9"/>
    </row>
    <row r="94" spans="1:16" ht="15">
      <c r="A94" s="41" t="s">
        <v>8</v>
      </c>
      <c r="B94" s="31" t="s">
        <v>42</v>
      </c>
      <c r="C94" s="13"/>
      <c r="D94" s="13">
        <f t="shared" si="15"/>
        <v>500000</v>
      </c>
      <c r="E94" s="13">
        <f>E95</f>
        <v>0</v>
      </c>
      <c r="F94" s="13">
        <f>F95</f>
        <v>500000</v>
      </c>
      <c r="G94" s="13">
        <f>G95</f>
        <v>0</v>
      </c>
      <c r="H94" s="13">
        <f>H95</f>
        <v>0</v>
      </c>
      <c r="I94" s="14">
        <f>I95</f>
        <v>0</v>
      </c>
      <c r="K94" s="9"/>
      <c r="L94" s="9"/>
      <c r="M94" s="9"/>
      <c r="N94" s="9"/>
      <c r="O94" s="9"/>
      <c r="P94" s="9"/>
    </row>
    <row r="95" spans="1:16" ht="30.75">
      <c r="A95" s="35"/>
      <c r="B95" s="39" t="s">
        <v>73</v>
      </c>
      <c r="C95" s="15"/>
      <c r="D95" s="15">
        <f t="shared" si="15"/>
        <v>500000</v>
      </c>
      <c r="E95" s="15"/>
      <c r="F95" s="15">
        <v>500000</v>
      </c>
      <c r="G95" s="15"/>
      <c r="H95" s="15"/>
      <c r="I95" s="16"/>
      <c r="K95" s="9"/>
      <c r="L95" s="9"/>
      <c r="M95" s="9"/>
      <c r="N95" s="9"/>
      <c r="O95" s="9"/>
      <c r="P95" s="9"/>
    </row>
    <row r="96" spans="1:16" ht="15">
      <c r="A96" s="35"/>
      <c r="B96" s="39"/>
      <c r="C96" s="15"/>
      <c r="D96" s="15"/>
      <c r="E96" s="15"/>
      <c r="F96" s="15"/>
      <c r="G96" s="15"/>
      <c r="H96" s="15"/>
      <c r="I96" s="16"/>
      <c r="K96" s="9"/>
      <c r="L96" s="9"/>
      <c r="M96" s="9"/>
      <c r="N96" s="9"/>
      <c r="O96" s="9"/>
      <c r="P96" s="9"/>
    </row>
    <row r="97" spans="1:16" ht="15">
      <c r="A97" s="41" t="s">
        <v>9</v>
      </c>
      <c r="B97" s="31" t="s">
        <v>39</v>
      </c>
      <c r="C97" s="13"/>
      <c r="D97" s="13">
        <f t="shared" si="15"/>
        <v>460000</v>
      </c>
      <c r="E97" s="13">
        <f>E98</f>
        <v>0</v>
      </c>
      <c r="F97" s="13">
        <f>F98</f>
        <v>460000</v>
      </c>
      <c r="G97" s="13">
        <f>G98</f>
        <v>0</v>
      </c>
      <c r="H97" s="13">
        <f>H98</f>
        <v>0</v>
      </c>
      <c r="I97" s="14">
        <f>I98</f>
        <v>0</v>
      </c>
      <c r="K97" s="9"/>
      <c r="L97" s="9"/>
      <c r="M97" s="9"/>
      <c r="N97" s="9"/>
      <c r="O97" s="9"/>
      <c r="P97" s="9"/>
    </row>
    <row r="98" spans="1:16" ht="30.75">
      <c r="A98" s="38" t="s">
        <v>11</v>
      </c>
      <c r="B98" s="39" t="s">
        <v>65</v>
      </c>
      <c r="C98" s="15"/>
      <c r="D98" s="15">
        <f t="shared" si="15"/>
        <v>460000</v>
      </c>
      <c r="E98" s="15"/>
      <c r="F98" s="15">
        <v>460000</v>
      </c>
      <c r="G98" s="15"/>
      <c r="H98" s="15"/>
      <c r="I98" s="16"/>
      <c r="K98" s="9"/>
      <c r="L98" s="9"/>
      <c r="M98" s="9"/>
      <c r="N98" s="9"/>
      <c r="O98" s="9"/>
      <c r="P98" s="9"/>
    </row>
    <row r="99" spans="1:16" ht="15">
      <c r="A99" s="35"/>
      <c r="B99" s="39"/>
      <c r="C99" s="15"/>
      <c r="D99" s="15"/>
      <c r="E99" s="15"/>
      <c r="F99" s="15"/>
      <c r="G99" s="15"/>
      <c r="H99" s="15"/>
      <c r="I99" s="16"/>
      <c r="K99" s="9"/>
      <c r="L99" s="9"/>
      <c r="M99" s="9"/>
      <c r="N99" s="9"/>
      <c r="O99" s="9"/>
      <c r="P99" s="9"/>
    </row>
    <row r="100" spans="1:16" ht="30.75">
      <c r="A100" s="37" t="s">
        <v>47</v>
      </c>
      <c r="B100" s="31" t="s">
        <v>24</v>
      </c>
      <c r="C100" s="13">
        <f>SUM(C101:C102)</f>
        <v>137</v>
      </c>
      <c r="D100" s="13">
        <f t="shared" si="15"/>
        <v>591594</v>
      </c>
      <c r="E100" s="13">
        <f>SUM(E101:E102)</f>
        <v>100000</v>
      </c>
      <c r="F100" s="13">
        <f>SUM(F101:F102)</f>
        <v>0</v>
      </c>
      <c r="G100" s="13">
        <f>SUM(G101:G102)</f>
        <v>0</v>
      </c>
      <c r="H100" s="13">
        <f>SUM(H101:H102)</f>
        <v>391594</v>
      </c>
      <c r="I100" s="14">
        <f>SUM(I101:I102)</f>
        <v>100000</v>
      </c>
      <c r="K100" s="9"/>
      <c r="L100" s="9"/>
      <c r="M100" s="9"/>
      <c r="N100" s="9"/>
      <c r="O100" s="9"/>
      <c r="P100" s="9"/>
    </row>
    <row r="101" spans="1:16" ht="30.75">
      <c r="A101" s="38" t="s">
        <v>7</v>
      </c>
      <c r="B101" s="39" t="s">
        <v>43</v>
      </c>
      <c r="C101" s="15">
        <v>137</v>
      </c>
      <c r="D101" s="15">
        <f t="shared" si="15"/>
        <v>391594</v>
      </c>
      <c r="E101" s="15"/>
      <c r="F101" s="15"/>
      <c r="G101" s="15"/>
      <c r="H101" s="15">
        <v>391594</v>
      </c>
      <c r="I101" s="16"/>
      <c r="K101" s="9"/>
      <c r="L101" s="9"/>
      <c r="M101" s="9"/>
      <c r="N101" s="9"/>
      <c r="O101" s="9"/>
      <c r="P101" s="9"/>
    </row>
    <row r="102" spans="1:16" ht="30.75">
      <c r="A102" s="38" t="s">
        <v>8</v>
      </c>
      <c r="B102" s="39" t="s">
        <v>44</v>
      </c>
      <c r="C102" s="15"/>
      <c r="D102" s="15">
        <f t="shared" si="15"/>
        <v>200000</v>
      </c>
      <c r="E102" s="15">
        <v>100000</v>
      </c>
      <c r="F102" s="15"/>
      <c r="G102" s="15"/>
      <c r="H102" s="15"/>
      <c r="I102" s="16">
        <v>100000</v>
      </c>
      <c r="K102" s="9"/>
      <c r="L102" s="9"/>
      <c r="M102" s="9"/>
      <c r="N102" s="9"/>
      <c r="O102" s="9"/>
      <c r="P102" s="9"/>
    </row>
    <row r="103" spans="1:16" ht="15">
      <c r="A103" s="35"/>
      <c r="B103" s="39"/>
      <c r="C103" s="15"/>
      <c r="D103" s="15"/>
      <c r="E103" s="15"/>
      <c r="F103" s="15"/>
      <c r="G103" s="15"/>
      <c r="H103" s="15"/>
      <c r="I103" s="16"/>
      <c r="K103" s="9"/>
      <c r="L103" s="9"/>
      <c r="M103" s="9"/>
      <c r="N103" s="9"/>
      <c r="O103" s="9"/>
      <c r="P103" s="9"/>
    </row>
    <row r="104" spans="1:16" ht="15">
      <c r="A104" s="37" t="s">
        <v>75</v>
      </c>
      <c r="B104" s="31" t="s">
        <v>27</v>
      </c>
      <c r="C104" s="13">
        <f>SUM(C105:C111)</f>
        <v>4224</v>
      </c>
      <c r="D104" s="13">
        <f aca="true" t="shared" si="16" ref="D104:D111">SUM(E104:I104)</f>
        <v>2967448</v>
      </c>
      <c r="E104" s="13">
        <f>SUM(E105:E111)</f>
        <v>155000</v>
      </c>
      <c r="F104" s="13">
        <f>SUM(F105:F111)</f>
        <v>0</v>
      </c>
      <c r="G104" s="13">
        <f>SUM(G105:G111)</f>
        <v>1275000</v>
      </c>
      <c r="H104" s="13">
        <f>SUM(H105:H111)</f>
        <v>687448</v>
      </c>
      <c r="I104" s="13">
        <f>SUM(I105:I111)</f>
        <v>850000</v>
      </c>
      <c r="K104" s="9"/>
      <c r="L104" s="9"/>
      <c r="M104" s="9"/>
      <c r="N104" s="9"/>
      <c r="O104" s="9"/>
      <c r="P104" s="9"/>
    </row>
    <row r="105" spans="1:16" ht="30.75">
      <c r="A105" s="38" t="s">
        <v>7</v>
      </c>
      <c r="B105" s="22" t="s">
        <v>125</v>
      </c>
      <c r="C105" s="15">
        <v>1054</v>
      </c>
      <c r="D105" s="15">
        <f t="shared" si="16"/>
        <v>875000</v>
      </c>
      <c r="E105" s="15"/>
      <c r="F105" s="15"/>
      <c r="G105" s="15">
        <v>875000</v>
      </c>
      <c r="H105" s="13"/>
      <c r="I105" s="14"/>
      <c r="K105" s="9"/>
      <c r="L105" s="9"/>
      <c r="M105" s="9"/>
      <c r="N105" s="9"/>
      <c r="O105" s="9"/>
      <c r="P105" s="9"/>
    </row>
    <row r="106" spans="1:16" ht="15">
      <c r="A106" s="38" t="s">
        <v>8</v>
      </c>
      <c r="B106" s="22" t="s">
        <v>99</v>
      </c>
      <c r="C106" s="15">
        <v>900</v>
      </c>
      <c r="D106" s="15">
        <f t="shared" si="16"/>
        <v>687448</v>
      </c>
      <c r="E106" s="13"/>
      <c r="F106" s="13"/>
      <c r="G106" s="13"/>
      <c r="H106" s="15">
        <v>687448</v>
      </c>
      <c r="I106" s="16"/>
      <c r="K106" s="9"/>
      <c r="L106" s="9"/>
      <c r="M106" s="9"/>
      <c r="N106" s="9"/>
      <c r="O106" s="9"/>
      <c r="P106" s="9"/>
    </row>
    <row r="107" spans="1:16" ht="15">
      <c r="A107" s="38" t="s">
        <v>9</v>
      </c>
      <c r="B107" s="22" t="s">
        <v>100</v>
      </c>
      <c r="C107" s="15">
        <v>500</v>
      </c>
      <c r="D107" s="15">
        <f t="shared" si="16"/>
        <v>300000</v>
      </c>
      <c r="E107" s="13"/>
      <c r="F107" s="13"/>
      <c r="G107" s="13"/>
      <c r="H107" s="15"/>
      <c r="I107" s="16">
        <v>300000</v>
      </c>
      <c r="K107" s="9"/>
      <c r="L107" s="9"/>
      <c r="M107" s="9"/>
      <c r="N107" s="9"/>
      <c r="O107" s="9"/>
      <c r="P107" s="9"/>
    </row>
    <row r="108" spans="1:16" ht="15">
      <c r="A108" s="38" t="s">
        <v>10</v>
      </c>
      <c r="B108" s="22" t="s">
        <v>101</v>
      </c>
      <c r="C108" s="15">
        <v>500</v>
      </c>
      <c r="D108" s="15">
        <f t="shared" si="16"/>
        <v>300000</v>
      </c>
      <c r="E108" s="13"/>
      <c r="F108" s="13"/>
      <c r="G108" s="13"/>
      <c r="H108" s="13"/>
      <c r="I108" s="16">
        <v>300000</v>
      </c>
      <c r="K108" s="9"/>
      <c r="L108" s="9"/>
      <c r="M108" s="9"/>
      <c r="N108" s="9"/>
      <c r="O108" s="9"/>
      <c r="P108" s="9"/>
    </row>
    <row r="109" spans="1:16" ht="15">
      <c r="A109" s="38" t="s">
        <v>32</v>
      </c>
      <c r="B109" s="22" t="s">
        <v>102</v>
      </c>
      <c r="C109" s="15">
        <v>400</v>
      </c>
      <c r="D109" s="15">
        <f>SUM(E109:I109)</f>
        <v>250000</v>
      </c>
      <c r="E109" s="13"/>
      <c r="F109" s="13"/>
      <c r="G109" s="13"/>
      <c r="H109" s="13"/>
      <c r="I109" s="16">
        <v>250000</v>
      </c>
      <c r="K109" s="9"/>
      <c r="L109" s="9"/>
      <c r="M109" s="9"/>
      <c r="N109" s="9"/>
      <c r="O109" s="9"/>
      <c r="P109" s="9"/>
    </row>
    <row r="110" spans="1:16" ht="62.25">
      <c r="A110" s="38" t="s">
        <v>52</v>
      </c>
      <c r="B110" s="22" t="s">
        <v>134</v>
      </c>
      <c r="C110" s="15">
        <v>270</v>
      </c>
      <c r="D110" s="15">
        <f>SUM(E110:I110)</f>
        <v>155000</v>
      </c>
      <c r="E110" s="15">
        <v>155000</v>
      </c>
      <c r="F110" s="15"/>
      <c r="G110" s="15"/>
      <c r="H110" s="15"/>
      <c r="I110" s="16"/>
      <c r="K110" s="9"/>
      <c r="L110" s="9"/>
      <c r="M110" s="9"/>
      <c r="N110" s="9"/>
      <c r="O110" s="9"/>
      <c r="P110" s="9"/>
    </row>
    <row r="111" spans="1:16" ht="15">
      <c r="A111" s="38" t="s">
        <v>53</v>
      </c>
      <c r="B111" s="22" t="s">
        <v>126</v>
      </c>
      <c r="C111" s="15">
        <v>600</v>
      </c>
      <c r="D111" s="15">
        <f t="shared" si="16"/>
        <v>400000</v>
      </c>
      <c r="E111" s="15"/>
      <c r="F111" s="15"/>
      <c r="G111" s="15">
        <v>400000</v>
      </c>
      <c r="H111" s="15"/>
      <c r="I111" s="16"/>
      <c r="K111" s="9"/>
      <c r="L111" s="9"/>
      <c r="M111" s="9"/>
      <c r="N111" s="9"/>
      <c r="O111" s="9"/>
      <c r="P111" s="9"/>
    </row>
    <row r="112" spans="1:16" ht="15">
      <c r="A112" s="35"/>
      <c r="B112" s="39"/>
      <c r="C112" s="15"/>
      <c r="D112" s="15"/>
      <c r="E112" s="13"/>
      <c r="F112" s="13"/>
      <c r="G112" s="13"/>
      <c r="H112" s="13"/>
      <c r="I112" s="16"/>
      <c r="K112" s="9"/>
      <c r="L112" s="9"/>
      <c r="M112" s="9"/>
      <c r="N112" s="9"/>
      <c r="O112" s="9"/>
      <c r="P112" s="9"/>
    </row>
    <row r="113" spans="1:16" ht="30.75">
      <c r="A113" s="37" t="s">
        <v>76</v>
      </c>
      <c r="B113" s="31" t="s">
        <v>50</v>
      </c>
      <c r="C113" s="13">
        <v>27</v>
      </c>
      <c r="D113" s="13">
        <f>SUM(E113:I113)</f>
        <v>897790</v>
      </c>
      <c r="E113" s="13">
        <v>320000</v>
      </c>
      <c r="F113" s="13">
        <v>250000</v>
      </c>
      <c r="G113" s="13">
        <v>160000</v>
      </c>
      <c r="H113" s="13">
        <v>80000</v>
      </c>
      <c r="I113" s="14">
        <v>87790</v>
      </c>
      <c r="K113" s="9"/>
      <c r="L113" s="9"/>
      <c r="M113" s="9"/>
      <c r="N113" s="9"/>
      <c r="O113" s="9"/>
      <c r="P113" s="9"/>
    </row>
    <row r="114" spans="1:16" ht="15">
      <c r="A114" s="35"/>
      <c r="B114" s="39"/>
      <c r="C114" s="15"/>
      <c r="D114" s="15"/>
      <c r="E114" s="15"/>
      <c r="F114" s="15"/>
      <c r="G114" s="15"/>
      <c r="H114" s="15"/>
      <c r="I114" s="16"/>
      <c r="K114" s="9"/>
      <c r="L114" s="9"/>
      <c r="M114" s="9"/>
      <c r="N114" s="9"/>
      <c r="O114" s="9"/>
      <c r="P114" s="9"/>
    </row>
    <row r="115" spans="1:16" ht="15">
      <c r="A115" s="37" t="s">
        <v>78</v>
      </c>
      <c r="B115" s="31" t="s">
        <v>25</v>
      </c>
      <c r="C115" s="13">
        <f>SUM(C116:C117)</f>
        <v>0</v>
      </c>
      <c r="D115" s="13">
        <f>SUM(E115:I115)</f>
        <v>275208</v>
      </c>
      <c r="E115" s="13">
        <f>SUM(E116:E117)</f>
        <v>0</v>
      </c>
      <c r="F115" s="13">
        <f>SUM(F116:F117)</f>
        <v>0</v>
      </c>
      <c r="G115" s="13">
        <f>SUM(G116:G117)</f>
        <v>245208</v>
      </c>
      <c r="H115" s="13">
        <f>SUM(H116:H117)</f>
        <v>0</v>
      </c>
      <c r="I115" s="13">
        <f>SUM(I116:I117)</f>
        <v>30000</v>
      </c>
      <c r="K115" s="9"/>
      <c r="L115" s="9"/>
      <c r="M115" s="9"/>
      <c r="N115" s="9"/>
      <c r="O115" s="9"/>
      <c r="P115" s="9"/>
    </row>
    <row r="116" spans="1:16" ht="15">
      <c r="A116" s="35" t="s">
        <v>34</v>
      </c>
      <c r="B116" s="39" t="s">
        <v>127</v>
      </c>
      <c r="C116" s="15"/>
      <c r="D116" s="15">
        <f>SUM(E116:I116)</f>
        <v>245208</v>
      </c>
      <c r="E116" s="15"/>
      <c r="F116" s="15"/>
      <c r="G116" s="15">
        <v>245208</v>
      </c>
      <c r="H116" s="15"/>
      <c r="I116" s="16"/>
      <c r="K116" s="9"/>
      <c r="L116" s="9"/>
      <c r="M116" s="9"/>
      <c r="N116" s="9"/>
      <c r="O116" s="9"/>
      <c r="P116" s="9"/>
    </row>
    <row r="117" spans="1:16" ht="15">
      <c r="A117" s="35" t="s">
        <v>35</v>
      </c>
      <c r="B117" s="39" t="s">
        <v>106</v>
      </c>
      <c r="C117" s="15"/>
      <c r="D117" s="15">
        <f>SUM(E117:I117)</f>
        <v>30000</v>
      </c>
      <c r="E117" s="15"/>
      <c r="F117" s="15"/>
      <c r="G117" s="15"/>
      <c r="H117" s="15"/>
      <c r="I117" s="16">
        <v>30000</v>
      </c>
      <c r="K117" s="9"/>
      <c r="L117" s="9"/>
      <c r="M117" s="9"/>
      <c r="N117" s="9"/>
      <c r="O117" s="9"/>
      <c r="P117" s="9"/>
    </row>
    <row r="118" spans="1:16" ht="15">
      <c r="A118" s="37"/>
      <c r="B118" s="31"/>
      <c r="C118" s="13"/>
      <c r="D118" s="13"/>
      <c r="E118" s="13"/>
      <c r="F118" s="13"/>
      <c r="G118" s="13"/>
      <c r="H118" s="13"/>
      <c r="I118" s="16"/>
      <c r="K118" s="9"/>
      <c r="L118" s="9"/>
      <c r="M118" s="9"/>
      <c r="N118" s="9"/>
      <c r="O118" s="9"/>
      <c r="P118" s="9"/>
    </row>
    <row r="119" spans="1:16" ht="15">
      <c r="A119" s="37" t="s">
        <v>79</v>
      </c>
      <c r="B119" s="31" t="s">
        <v>17</v>
      </c>
      <c r="C119" s="13"/>
      <c r="D119" s="13">
        <f>SUM(E119:I119)</f>
        <v>33327673</v>
      </c>
      <c r="E119" s="13">
        <v>11338332</v>
      </c>
      <c r="F119" s="13">
        <v>5361131</v>
      </c>
      <c r="G119" s="13">
        <v>4834663</v>
      </c>
      <c r="H119" s="13">
        <v>7735490</v>
      </c>
      <c r="I119" s="14">
        <v>4058057</v>
      </c>
      <c r="K119" s="9"/>
      <c r="L119" s="9"/>
      <c r="M119" s="9"/>
      <c r="N119" s="9"/>
      <c r="O119" s="9"/>
      <c r="P119" s="9"/>
    </row>
    <row r="120" spans="1:16" s="7" customFormat="1" ht="15">
      <c r="A120" s="35"/>
      <c r="B120" s="39"/>
      <c r="C120" s="15"/>
      <c r="D120" s="15"/>
      <c r="E120" s="15"/>
      <c r="F120" s="15"/>
      <c r="G120" s="15"/>
      <c r="H120" s="15"/>
      <c r="I120" s="16"/>
      <c r="J120" s="1"/>
      <c r="K120" s="11"/>
      <c r="L120" s="11"/>
      <c r="M120" s="11"/>
      <c r="N120" s="11"/>
      <c r="O120" s="11"/>
      <c r="P120" s="11"/>
    </row>
    <row r="121" spans="1:16" ht="30.75">
      <c r="A121" s="37" t="s">
        <v>80</v>
      </c>
      <c r="B121" s="31" t="s">
        <v>13</v>
      </c>
      <c r="C121" s="13"/>
      <c r="D121" s="13">
        <f aca="true" t="shared" si="17" ref="D121:D126">SUM(E121:I121)</f>
        <v>1299000</v>
      </c>
      <c r="E121" s="13">
        <f>SUM(E122:E126)</f>
        <v>700000</v>
      </c>
      <c r="F121" s="13">
        <f>SUM(F122:F126)</f>
        <v>100000</v>
      </c>
      <c r="G121" s="13">
        <f>SUM(G122:G126)</f>
        <v>299000</v>
      </c>
      <c r="H121" s="13">
        <f>SUM(H122:H126)</f>
        <v>200000</v>
      </c>
      <c r="I121" s="14">
        <f>SUM(I122:I126)</f>
        <v>0</v>
      </c>
      <c r="K121" s="9"/>
      <c r="L121" s="9"/>
      <c r="M121" s="9"/>
      <c r="N121" s="9"/>
      <c r="O121" s="9"/>
      <c r="P121" s="9"/>
    </row>
    <row r="122" spans="1:16" ht="46.5">
      <c r="A122" s="35" t="s">
        <v>34</v>
      </c>
      <c r="B122" s="39" t="s">
        <v>107</v>
      </c>
      <c r="C122" s="15"/>
      <c r="D122" s="15">
        <f t="shared" si="17"/>
        <v>300000</v>
      </c>
      <c r="E122" s="15">
        <v>300000</v>
      </c>
      <c r="F122" s="15"/>
      <c r="G122" s="15"/>
      <c r="H122" s="15"/>
      <c r="I122" s="16"/>
      <c r="K122" s="9"/>
      <c r="L122" s="9"/>
      <c r="M122" s="9"/>
      <c r="N122" s="9"/>
      <c r="O122" s="9"/>
      <c r="P122" s="9"/>
    </row>
    <row r="123" spans="1:16" ht="30.75">
      <c r="A123" s="35" t="s">
        <v>35</v>
      </c>
      <c r="B123" s="42" t="s">
        <v>103</v>
      </c>
      <c r="C123" s="15"/>
      <c r="D123" s="15">
        <f t="shared" si="17"/>
        <v>100000</v>
      </c>
      <c r="E123" s="15"/>
      <c r="F123" s="15">
        <v>100000</v>
      </c>
      <c r="G123" s="15"/>
      <c r="H123" s="15"/>
      <c r="I123" s="16"/>
      <c r="K123" s="9"/>
      <c r="L123" s="9"/>
      <c r="M123" s="9"/>
      <c r="N123" s="9"/>
      <c r="O123" s="9"/>
      <c r="P123" s="9"/>
    </row>
    <row r="124" spans="1:16" ht="46.5">
      <c r="A124" s="35" t="s">
        <v>36</v>
      </c>
      <c r="B124" s="42" t="s">
        <v>104</v>
      </c>
      <c r="C124" s="15"/>
      <c r="D124" s="15">
        <f t="shared" si="17"/>
        <v>299000</v>
      </c>
      <c r="E124" s="15"/>
      <c r="F124" s="15"/>
      <c r="G124" s="15">
        <v>299000</v>
      </c>
      <c r="H124" s="15"/>
      <c r="I124" s="16"/>
      <c r="K124" s="9"/>
      <c r="L124" s="9"/>
      <c r="M124" s="9"/>
      <c r="N124" s="9"/>
      <c r="O124" s="9"/>
      <c r="P124" s="9"/>
    </row>
    <row r="125" spans="1:16" ht="46.5">
      <c r="A125" s="35" t="s">
        <v>37</v>
      </c>
      <c r="B125" s="42" t="s">
        <v>59</v>
      </c>
      <c r="C125" s="15"/>
      <c r="D125" s="15">
        <f t="shared" si="17"/>
        <v>200000</v>
      </c>
      <c r="E125" s="15"/>
      <c r="F125" s="15"/>
      <c r="G125" s="15"/>
      <c r="H125" s="15">
        <v>200000</v>
      </c>
      <c r="I125" s="16"/>
      <c r="K125" s="9"/>
      <c r="L125" s="9"/>
      <c r="M125" s="9"/>
      <c r="N125" s="9"/>
      <c r="O125" s="9"/>
      <c r="P125" s="9"/>
    </row>
    <row r="126" spans="1:16" ht="108.75">
      <c r="A126" s="35" t="s">
        <v>83</v>
      </c>
      <c r="B126" s="42" t="s">
        <v>135</v>
      </c>
      <c r="C126" s="15"/>
      <c r="D126" s="15">
        <f t="shared" si="17"/>
        <v>400000</v>
      </c>
      <c r="E126" s="15">
        <v>400000</v>
      </c>
      <c r="F126" s="15"/>
      <c r="G126" s="15"/>
      <c r="H126" s="15"/>
      <c r="I126" s="16">
        <v>0</v>
      </c>
      <c r="K126" s="9"/>
      <c r="L126" s="9"/>
      <c r="M126" s="9"/>
      <c r="N126" s="9"/>
      <c r="O126" s="9"/>
      <c r="P126" s="9"/>
    </row>
    <row r="127" spans="1:16" ht="15">
      <c r="A127" s="35"/>
      <c r="B127" s="39"/>
      <c r="C127" s="15"/>
      <c r="D127" s="15"/>
      <c r="E127" s="15"/>
      <c r="F127" s="15"/>
      <c r="G127" s="15"/>
      <c r="H127" s="15"/>
      <c r="I127" s="16"/>
      <c r="K127" s="9"/>
      <c r="L127" s="9"/>
      <c r="M127" s="9"/>
      <c r="N127" s="9"/>
      <c r="O127" s="9"/>
      <c r="P127" s="9"/>
    </row>
    <row r="128" spans="1:16" ht="15">
      <c r="A128" s="37" t="s">
        <v>81</v>
      </c>
      <c r="B128" s="31" t="s">
        <v>14</v>
      </c>
      <c r="C128" s="13"/>
      <c r="D128" s="13">
        <f>SUM(E128:I128)</f>
        <v>850000</v>
      </c>
      <c r="E128" s="13">
        <f>SUM(E129:E129)</f>
        <v>350000</v>
      </c>
      <c r="F128" s="13">
        <f>SUM(F129:F129)</f>
        <v>300000</v>
      </c>
      <c r="G128" s="13">
        <f>SUM(G129:G129)</f>
        <v>0</v>
      </c>
      <c r="H128" s="13">
        <f>SUM(H129:H129)</f>
        <v>200000</v>
      </c>
      <c r="I128" s="14">
        <f>SUM(I129:I129)</f>
        <v>0</v>
      </c>
      <c r="K128" s="9"/>
      <c r="L128" s="9"/>
      <c r="M128" s="9"/>
      <c r="N128" s="9"/>
      <c r="O128" s="9"/>
      <c r="P128" s="9"/>
    </row>
    <row r="129" spans="1:16" ht="15">
      <c r="A129" s="35"/>
      <c r="B129" s="39" t="s">
        <v>74</v>
      </c>
      <c r="C129" s="15"/>
      <c r="D129" s="15">
        <f>SUM(E129:I129)</f>
        <v>850000</v>
      </c>
      <c r="E129" s="15">
        <v>350000</v>
      </c>
      <c r="F129" s="15">
        <v>300000</v>
      </c>
      <c r="G129" s="15"/>
      <c r="H129" s="15">
        <v>200000</v>
      </c>
      <c r="I129" s="16"/>
      <c r="K129" s="9"/>
      <c r="L129" s="9"/>
      <c r="M129" s="9"/>
      <c r="N129" s="9"/>
      <c r="O129" s="9"/>
      <c r="P129" s="9"/>
    </row>
    <row r="130" spans="1:16" ht="15">
      <c r="A130" s="35"/>
      <c r="B130" s="39"/>
      <c r="C130" s="15"/>
      <c r="D130" s="15"/>
      <c r="E130" s="15"/>
      <c r="F130" s="15"/>
      <c r="G130" s="15"/>
      <c r="H130" s="15"/>
      <c r="I130" s="16"/>
      <c r="K130" s="9"/>
      <c r="L130" s="9"/>
      <c r="M130" s="9"/>
      <c r="N130" s="9"/>
      <c r="O130" s="9"/>
      <c r="P130" s="9"/>
    </row>
    <row r="131" spans="1:16" ht="15">
      <c r="A131" s="37" t="s">
        <v>82</v>
      </c>
      <c r="B131" s="31" t="s">
        <v>46</v>
      </c>
      <c r="C131" s="13"/>
      <c r="D131" s="13">
        <f>SUM(E131:I131)</f>
        <v>967864</v>
      </c>
      <c r="E131" s="13">
        <v>293581</v>
      </c>
      <c r="F131" s="13">
        <v>106827</v>
      </c>
      <c r="G131" s="13">
        <v>267456</v>
      </c>
      <c r="H131" s="13">
        <v>300000</v>
      </c>
      <c r="I131" s="14"/>
      <c r="J131" s="7"/>
      <c r="K131" s="9"/>
      <c r="L131" s="9"/>
      <c r="M131" s="9"/>
      <c r="N131" s="9"/>
      <c r="O131" s="9"/>
      <c r="P131" s="9"/>
    </row>
    <row r="132" spans="1:16" ht="15">
      <c r="A132" s="43"/>
      <c r="B132" s="44"/>
      <c r="C132" s="19"/>
      <c r="D132" s="19"/>
      <c r="E132" s="19"/>
      <c r="F132" s="19"/>
      <c r="G132" s="19"/>
      <c r="H132" s="19"/>
      <c r="I132" s="20"/>
      <c r="K132" s="9"/>
      <c r="L132" s="9"/>
      <c r="M132" s="9"/>
      <c r="N132" s="9"/>
      <c r="O132" s="9"/>
      <c r="P132" s="9"/>
    </row>
    <row r="133" spans="1:16" ht="93.75" thickBot="1">
      <c r="A133" s="37" t="s">
        <v>117</v>
      </c>
      <c r="B133" s="31" t="s">
        <v>136</v>
      </c>
      <c r="C133" s="13"/>
      <c r="D133" s="13">
        <f>SUM(E133:I133)</f>
        <v>10277</v>
      </c>
      <c r="E133" s="13"/>
      <c r="F133" s="13"/>
      <c r="G133" s="13"/>
      <c r="H133" s="13"/>
      <c r="I133" s="14">
        <v>10277</v>
      </c>
      <c r="K133" s="9"/>
      <c r="L133" s="9"/>
      <c r="M133" s="9"/>
      <c r="N133" s="9"/>
      <c r="O133" s="9"/>
      <c r="P133" s="9"/>
    </row>
    <row r="134" spans="1:9" ht="15.75" thickBot="1">
      <c r="A134" s="45"/>
      <c r="B134" s="46" t="s">
        <v>16</v>
      </c>
      <c r="C134" s="21"/>
      <c r="D134" s="21">
        <f>SUM(E134:I134)</f>
        <v>87698217</v>
      </c>
      <c r="E134" s="21">
        <f>E21+E115+E119+E121+E128+E131+E133</f>
        <v>26186913</v>
      </c>
      <c r="F134" s="21">
        <f>F21+F115+F119+F121+F128+F131+F133</f>
        <v>12300458</v>
      </c>
      <c r="G134" s="21">
        <f>G21+G115+G119+G121+G128+G131+G133</f>
        <v>14601173</v>
      </c>
      <c r="H134" s="21">
        <f>H21+H115+H119+H121+H128+H131+H133</f>
        <v>20384370</v>
      </c>
      <c r="I134" s="21">
        <f>I21+I115+I119+I121+I128+I131+I133</f>
        <v>14225303</v>
      </c>
    </row>
  </sheetData>
  <sheetProtection/>
  <mergeCells count="10">
    <mergeCell ref="A2:I2"/>
    <mergeCell ref="A7:I7"/>
    <mergeCell ref="A9:I9"/>
    <mergeCell ref="A11:I11"/>
    <mergeCell ref="A13:A14"/>
    <mergeCell ref="B13:B14"/>
    <mergeCell ref="C13:C14"/>
    <mergeCell ref="D13:D14"/>
    <mergeCell ref="E13:I13"/>
    <mergeCell ref="A8:I8"/>
  </mergeCells>
  <printOptions/>
  <pageMargins left="0.1968503937007874" right="0.1968503937007874" top="0.5905511811023623" bottom="0.1968503937007874" header="0.3937007874015748" footer="0.31496062992125984"/>
  <pageSetup firstPageNumber="165" useFirstPageNumber="1" fitToHeight="15" fitToWidth="1" horizontalDpi="600" verticalDpi="600" orientation="landscape" paperSize="9" scale="90" r:id="rId1"/>
  <headerFooter>
    <oddHeader>&amp;C&amp;P</oddHeader>
  </headerFooter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 Оксана Александровна</cp:lastModifiedBy>
  <cp:lastPrinted>2023-03-29T11:06:47Z</cp:lastPrinted>
  <dcterms:created xsi:type="dcterms:W3CDTF">2014-12-25T06:21:39Z</dcterms:created>
  <dcterms:modified xsi:type="dcterms:W3CDTF">2023-03-29T11:06:49Z</dcterms:modified>
  <cp:category/>
  <cp:version/>
  <cp:contentType/>
  <cp:contentStatus/>
</cp:coreProperties>
</file>