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65"/>
  </bookViews>
  <sheets>
    <sheet name="Приложение № 4.1 (1051)" sheetId="1" r:id="rId1"/>
  </sheets>
  <definedNames>
    <definedName name="_xlnm.Print_Titles" localSheetId="0">'Приложение № 4.1 (1051)'!$13:$13</definedName>
    <definedName name="_xlnm.Print_Area" localSheetId="0">'Приложение № 4.1 (1051)'!$A$1:$K$54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I25" i="1" l="1"/>
  <c r="I17" i="1"/>
  <c r="F17" i="1"/>
  <c r="I21" i="1"/>
  <c r="H21" i="1"/>
  <c r="G21" i="1"/>
  <c r="I28" i="1"/>
  <c r="G15" i="1" l="1"/>
  <c r="H15" i="1"/>
  <c r="I15" i="1"/>
  <c r="J15" i="1"/>
  <c r="E15" i="1"/>
  <c r="F15" i="1"/>
  <c r="D17" i="1"/>
  <c r="D15" i="1" s="1"/>
  <c r="C17" i="1"/>
  <c r="I33" i="1"/>
  <c r="F33" i="1"/>
  <c r="I53" i="1"/>
  <c r="H53" i="1"/>
  <c r="J51" i="1"/>
  <c r="I51" i="1"/>
  <c r="H51" i="1"/>
  <c r="G51" i="1"/>
  <c r="F51" i="1"/>
  <c r="E51" i="1"/>
  <c r="D51" i="1"/>
  <c r="C51" i="1"/>
  <c r="D14" i="1" l="1"/>
  <c r="E14" i="1"/>
  <c r="F14" i="1"/>
  <c r="G14" i="1"/>
  <c r="H14" i="1"/>
  <c r="I14" i="1"/>
  <c r="J14" i="1"/>
  <c r="D35" i="1"/>
  <c r="E35" i="1"/>
  <c r="F35" i="1"/>
  <c r="G35" i="1"/>
  <c r="H35" i="1"/>
  <c r="I35" i="1"/>
  <c r="J35" i="1"/>
  <c r="C35" i="1"/>
  <c r="C20" i="1" l="1"/>
  <c r="C19" i="1"/>
  <c r="C18" i="1"/>
  <c r="C15" i="1" l="1"/>
  <c r="C14" i="1" l="1"/>
  <c r="D50" i="1"/>
  <c r="E50" i="1"/>
  <c r="F50" i="1"/>
  <c r="G50" i="1"/>
  <c r="H50" i="1"/>
  <c r="I50" i="1"/>
  <c r="J50" i="1"/>
  <c r="D32" i="1"/>
  <c r="E32" i="1"/>
  <c r="F32" i="1"/>
  <c r="G32" i="1"/>
  <c r="H32" i="1"/>
  <c r="I32" i="1"/>
  <c r="J32" i="1"/>
  <c r="D26" i="1"/>
  <c r="E26" i="1"/>
  <c r="F26" i="1"/>
  <c r="G26" i="1"/>
  <c r="H26" i="1"/>
  <c r="I26" i="1"/>
  <c r="J26" i="1"/>
  <c r="C50" i="1"/>
  <c r="C32" i="1"/>
  <c r="C26" i="1"/>
  <c r="K53" i="1"/>
  <c r="K51" i="1"/>
  <c r="K48" i="1"/>
  <c r="K46" i="1"/>
  <c r="K44" i="1"/>
  <c r="K43" i="1"/>
  <c r="K41" i="1"/>
  <c r="K40" i="1"/>
  <c r="K39" i="1"/>
  <c r="K38" i="1"/>
  <c r="K37" i="1"/>
  <c r="K33" i="1"/>
  <c r="K30" i="1"/>
  <c r="K29" i="1"/>
  <c r="K28" i="1"/>
  <c r="K27" i="1"/>
  <c r="K25" i="1"/>
  <c r="K23" i="1"/>
  <c r="K21" i="1"/>
  <c r="K20" i="1"/>
  <c r="K19" i="1"/>
  <c r="K18" i="1"/>
  <c r="K17" i="1"/>
  <c r="K16" i="1"/>
  <c r="K32" i="1" l="1"/>
  <c r="K50" i="1"/>
  <c r="K26" i="1"/>
  <c r="K15" i="1"/>
  <c r="K36" i="1"/>
  <c r="D54" i="1" l="1"/>
  <c r="I54" i="1"/>
  <c r="K35" i="1"/>
  <c r="J54" i="1"/>
  <c r="G54" i="1"/>
  <c r="H54" i="1"/>
  <c r="E54" i="1"/>
  <c r="C54" i="1"/>
  <c r="F54" i="1"/>
  <c r="K14" i="1"/>
  <c r="K54" i="1" l="1"/>
  <c r="K56" i="1" l="1"/>
</calcChain>
</file>

<file path=xl/sharedStrings.xml><?xml version="1.0" encoding="utf-8"?>
<sst xmlns="http://schemas.openxmlformats.org/spreadsheetml/2006/main" count="53" uniqueCount="51">
  <si>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</si>
  <si>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</si>
  <si>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</si>
  <si>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</si>
  <si>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</si>
  <si>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</si>
  <si>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</si>
  <si>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</si>
  <si>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</si>
  <si>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</si>
  <si>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</si>
  <si>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</si>
  <si>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</si>
  <si>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</si>
  <si>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</si>
  <si>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</si>
  <si>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</si>
  <si>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</si>
  <si>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</si>
  <si>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</si>
  <si>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</si>
  <si>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</si>
  <si>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</si>
  <si>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</si>
  <si>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</si>
  <si>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</si>
  <si>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</si>
  <si>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</si>
  <si>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</si>
  <si>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</si>
  <si>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</si>
  <si>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</si>
  <si>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</si>
  <si>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</si>
  <si>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</si>
  <si>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</si>
  <si>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</si>
  <si>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</si>
  <si>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</si>
  <si>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</si>
  <si>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</si>
  <si>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</si>
  <si>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</si>
  <si>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</si>
  <si>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</si>
  <si>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Приложение № 4.1</t>
  </si>
  <si>
    <t>"О республиканском бюджете на 2023 год"</t>
  </si>
  <si>
    <t>Доходы местных бюджетов в разрезе основных видов налоговых, неналоговых и иных обязательных платежей на 2023 год</t>
  </si>
  <si>
    <t>"О внесении изменений и дополнений</t>
  </si>
  <si>
    <t xml:space="preserve">в Закон Приднестровской Молдавской Республики </t>
  </si>
  <si>
    <t>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</si>
</sst>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 3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BreakPreview" zoomScale="90" zoomScaleNormal="90" zoomScaleSheetLayoutView="90" workbookViewId="0">
      <pane xSplit="2" ySplit="13" topLeftCell="C38" activePane="bottomRight" state="frozen"/>
      <selection pane="topRight" activeCell="C1" sqref="C1"/>
      <selection pane="bottomLeft" activeCell="A10" sqref="A10"/>
      <selection pane="bottomRight" activeCell="H2" sqref="H2:K2"/>
    </sheetView>
  </sheetViews>
  <sheetFormatPr defaultRowHeight="15.75" x14ac:dyDescent="0.25"/>
  <cols>
    <col min="1" max="1" width="10" style="2" bestFit="1" customWidth="1"/>
    <col min="2" max="2" width="42.140625" style="1" customWidth="1"/>
    <col min="3" max="3" width="16.7109375" style="3" bestFit="1" customWidth="1"/>
    <col min="4" max="4" width="15.5703125" style="3" bestFit="1" customWidth="1"/>
    <col min="5" max="8" width="16.7109375" style="3" bestFit="1" customWidth="1"/>
    <col min="9" max="9" width="16.140625" style="3" bestFit="1" customWidth="1"/>
    <col min="10" max="10" width="15.5703125" style="3" bestFit="1" customWidth="1"/>
    <col min="11" max="11" width="17.7109375" style="3" customWidth="1"/>
    <col min="12" max="12" width="5" style="5" customWidth="1"/>
    <col min="13" max="64" width="9.140625" style="5"/>
    <col min="65" max="65" width="7.85546875" style="5" customWidth="1"/>
    <col min="66" max="66" width="62.7109375" style="5" customWidth="1"/>
    <col min="67" max="67" width="14.42578125" style="5" customWidth="1"/>
    <col min="68" max="68" width="13.7109375" style="5" customWidth="1"/>
    <col min="69" max="69" width="14.5703125" style="5" customWidth="1"/>
    <col min="70" max="70" width="14" style="5" customWidth="1"/>
    <col min="71" max="72" width="13.42578125" style="5" bestFit="1" customWidth="1"/>
    <col min="73" max="73" width="15.42578125" style="5" customWidth="1"/>
    <col min="74" max="74" width="13.42578125" style="5" bestFit="1" customWidth="1"/>
    <col min="75" max="75" width="14" style="5" customWidth="1"/>
    <col min="76" max="76" width="18.5703125" style="5" customWidth="1"/>
    <col min="77" max="77" width="8.140625" style="5" bestFit="1" customWidth="1"/>
    <col min="78" max="320" width="9.140625" style="5"/>
    <col min="321" max="321" width="7.85546875" style="5" customWidth="1"/>
    <col min="322" max="322" width="62.7109375" style="5" customWidth="1"/>
    <col min="323" max="323" width="14.42578125" style="5" customWidth="1"/>
    <col min="324" max="324" width="13.7109375" style="5" customWidth="1"/>
    <col min="325" max="325" width="14.5703125" style="5" customWidth="1"/>
    <col min="326" max="326" width="14" style="5" customWidth="1"/>
    <col min="327" max="328" width="13.42578125" style="5" bestFit="1" customWidth="1"/>
    <col min="329" max="329" width="15.42578125" style="5" customWidth="1"/>
    <col min="330" max="330" width="13.42578125" style="5" bestFit="1" customWidth="1"/>
    <col min="331" max="331" width="14" style="5" customWidth="1"/>
    <col min="332" max="332" width="18.5703125" style="5" customWidth="1"/>
    <col min="333" max="333" width="8.140625" style="5" bestFit="1" customWidth="1"/>
    <col min="334" max="576" width="9.140625" style="5"/>
    <col min="577" max="577" width="7.85546875" style="5" customWidth="1"/>
    <col min="578" max="578" width="62.7109375" style="5" customWidth="1"/>
    <col min="579" max="579" width="14.42578125" style="5" customWidth="1"/>
    <col min="580" max="580" width="13.7109375" style="5" customWidth="1"/>
    <col min="581" max="581" width="14.5703125" style="5" customWidth="1"/>
    <col min="582" max="582" width="14" style="5" customWidth="1"/>
    <col min="583" max="584" width="13.42578125" style="5" bestFit="1" customWidth="1"/>
    <col min="585" max="585" width="15.42578125" style="5" customWidth="1"/>
    <col min="586" max="586" width="13.42578125" style="5" bestFit="1" customWidth="1"/>
    <col min="587" max="587" width="14" style="5" customWidth="1"/>
    <col min="588" max="588" width="18.5703125" style="5" customWidth="1"/>
    <col min="589" max="589" width="8.140625" style="5" bestFit="1" customWidth="1"/>
    <col min="590" max="832" width="9.140625" style="5"/>
    <col min="833" max="833" width="7.85546875" style="5" customWidth="1"/>
    <col min="834" max="834" width="62.7109375" style="5" customWidth="1"/>
    <col min="835" max="835" width="14.42578125" style="5" customWidth="1"/>
    <col min="836" max="836" width="13.7109375" style="5" customWidth="1"/>
    <col min="837" max="837" width="14.5703125" style="5" customWidth="1"/>
    <col min="838" max="838" width="14" style="5" customWidth="1"/>
    <col min="839" max="840" width="13.42578125" style="5" bestFit="1" customWidth="1"/>
    <col min="841" max="841" width="15.42578125" style="5" customWidth="1"/>
    <col min="842" max="842" width="13.42578125" style="5" bestFit="1" customWidth="1"/>
    <col min="843" max="843" width="14" style="5" customWidth="1"/>
    <col min="844" max="844" width="18.5703125" style="5" customWidth="1"/>
    <col min="845" max="845" width="8.140625" style="5" bestFit="1" customWidth="1"/>
    <col min="846" max="1088" width="9.140625" style="5"/>
    <col min="1089" max="1089" width="7.85546875" style="5" customWidth="1"/>
    <col min="1090" max="1090" width="62.7109375" style="5" customWidth="1"/>
    <col min="1091" max="1091" width="14.42578125" style="5" customWidth="1"/>
    <col min="1092" max="1092" width="13.7109375" style="5" customWidth="1"/>
    <col min="1093" max="1093" width="14.5703125" style="5" customWidth="1"/>
    <col min="1094" max="1094" width="14" style="5" customWidth="1"/>
    <col min="1095" max="1096" width="13.42578125" style="5" bestFit="1" customWidth="1"/>
    <col min="1097" max="1097" width="15.42578125" style="5" customWidth="1"/>
    <col min="1098" max="1098" width="13.42578125" style="5" bestFit="1" customWidth="1"/>
    <col min="1099" max="1099" width="14" style="5" customWidth="1"/>
    <col min="1100" max="1100" width="18.5703125" style="5" customWidth="1"/>
    <col min="1101" max="1101" width="8.140625" style="5" bestFit="1" customWidth="1"/>
    <col min="1102" max="1344" width="9.140625" style="5"/>
    <col min="1345" max="1345" width="7.85546875" style="5" customWidth="1"/>
    <col min="1346" max="1346" width="62.7109375" style="5" customWidth="1"/>
    <col min="1347" max="1347" width="14.42578125" style="5" customWidth="1"/>
    <col min="1348" max="1348" width="13.7109375" style="5" customWidth="1"/>
    <col min="1349" max="1349" width="14.5703125" style="5" customWidth="1"/>
    <col min="1350" max="1350" width="14" style="5" customWidth="1"/>
    <col min="1351" max="1352" width="13.42578125" style="5" bestFit="1" customWidth="1"/>
    <col min="1353" max="1353" width="15.42578125" style="5" customWidth="1"/>
    <col min="1354" max="1354" width="13.42578125" style="5" bestFit="1" customWidth="1"/>
    <col min="1355" max="1355" width="14" style="5" customWidth="1"/>
    <col min="1356" max="1356" width="18.5703125" style="5" customWidth="1"/>
    <col min="1357" max="1357" width="8.140625" style="5" bestFit="1" customWidth="1"/>
    <col min="1358" max="1600" width="9.140625" style="5"/>
    <col min="1601" max="1601" width="7.85546875" style="5" customWidth="1"/>
    <col min="1602" max="1602" width="62.7109375" style="5" customWidth="1"/>
    <col min="1603" max="1603" width="14.42578125" style="5" customWidth="1"/>
    <col min="1604" max="1604" width="13.7109375" style="5" customWidth="1"/>
    <col min="1605" max="1605" width="14.5703125" style="5" customWidth="1"/>
    <col min="1606" max="1606" width="14" style="5" customWidth="1"/>
    <col min="1607" max="1608" width="13.42578125" style="5" bestFit="1" customWidth="1"/>
    <col min="1609" max="1609" width="15.42578125" style="5" customWidth="1"/>
    <col min="1610" max="1610" width="13.42578125" style="5" bestFit="1" customWidth="1"/>
    <col min="1611" max="1611" width="14" style="5" customWidth="1"/>
    <col min="1612" max="1612" width="18.5703125" style="5" customWidth="1"/>
    <col min="1613" max="1613" width="8.140625" style="5" bestFit="1" customWidth="1"/>
    <col min="1614" max="1856" width="9.140625" style="5"/>
    <col min="1857" max="1857" width="7.85546875" style="5" customWidth="1"/>
    <col min="1858" max="1858" width="62.7109375" style="5" customWidth="1"/>
    <col min="1859" max="1859" width="14.42578125" style="5" customWidth="1"/>
    <col min="1860" max="1860" width="13.7109375" style="5" customWidth="1"/>
    <col min="1861" max="1861" width="14.5703125" style="5" customWidth="1"/>
    <col min="1862" max="1862" width="14" style="5" customWidth="1"/>
    <col min="1863" max="1864" width="13.42578125" style="5" bestFit="1" customWidth="1"/>
    <col min="1865" max="1865" width="15.42578125" style="5" customWidth="1"/>
    <col min="1866" max="1866" width="13.42578125" style="5" bestFit="1" customWidth="1"/>
    <col min="1867" max="1867" width="14" style="5" customWidth="1"/>
    <col min="1868" max="1868" width="18.5703125" style="5" customWidth="1"/>
    <col min="1869" max="1869" width="8.140625" style="5" bestFit="1" customWidth="1"/>
    <col min="1870" max="2112" width="9.140625" style="5"/>
    <col min="2113" max="2113" width="7.85546875" style="5" customWidth="1"/>
    <col min="2114" max="2114" width="62.7109375" style="5" customWidth="1"/>
    <col min="2115" max="2115" width="14.42578125" style="5" customWidth="1"/>
    <col min="2116" max="2116" width="13.7109375" style="5" customWidth="1"/>
    <col min="2117" max="2117" width="14.5703125" style="5" customWidth="1"/>
    <col min="2118" max="2118" width="14" style="5" customWidth="1"/>
    <col min="2119" max="2120" width="13.42578125" style="5" bestFit="1" customWidth="1"/>
    <col min="2121" max="2121" width="15.42578125" style="5" customWidth="1"/>
    <col min="2122" max="2122" width="13.42578125" style="5" bestFit="1" customWidth="1"/>
    <col min="2123" max="2123" width="14" style="5" customWidth="1"/>
    <col min="2124" max="2124" width="18.5703125" style="5" customWidth="1"/>
    <col min="2125" max="2125" width="8.140625" style="5" bestFit="1" customWidth="1"/>
    <col min="2126" max="2368" width="9.140625" style="5"/>
    <col min="2369" max="2369" width="7.85546875" style="5" customWidth="1"/>
    <col min="2370" max="2370" width="62.7109375" style="5" customWidth="1"/>
    <col min="2371" max="2371" width="14.42578125" style="5" customWidth="1"/>
    <col min="2372" max="2372" width="13.7109375" style="5" customWidth="1"/>
    <col min="2373" max="2373" width="14.5703125" style="5" customWidth="1"/>
    <col min="2374" max="2374" width="14" style="5" customWidth="1"/>
    <col min="2375" max="2376" width="13.42578125" style="5" bestFit="1" customWidth="1"/>
    <col min="2377" max="2377" width="15.42578125" style="5" customWidth="1"/>
    <col min="2378" max="2378" width="13.42578125" style="5" bestFit="1" customWidth="1"/>
    <col min="2379" max="2379" width="14" style="5" customWidth="1"/>
    <col min="2380" max="2380" width="18.5703125" style="5" customWidth="1"/>
    <col min="2381" max="2381" width="8.140625" style="5" bestFit="1" customWidth="1"/>
    <col min="2382" max="2624" width="9.140625" style="5"/>
    <col min="2625" max="2625" width="7.85546875" style="5" customWidth="1"/>
    <col min="2626" max="2626" width="62.7109375" style="5" customWidth="1"/>
    <col min="2627" max="2627" width="14.42578125" style="5" customWidth="1"/>
    <col min="2628" max="2628" width="13.7109375" style="5" customWidth="1"/>
    <col min="2629" max="2629" width="14.5703125" style="5" customWidth="1"/>
    <col min="2630" max="2630" width="14" style="5" customWidth="1"/>
    <col min="2631" max="2632" width="13.42578125" style="5" bestFit="1" customWidth="1"/>
    <col min="2633" max="2633" width="15.42578125" style="5" customWidth="1"/>
    <col min="2634" max="2634" width="13.42578125" style="5" bestFit="1" customWidth="1"/>
    <col min="2635" max="2635" width="14" style="5" customWidth="1"/>
    <col min="2636" max="2636" width="18.5703125" style="5" customWidth="1"/>
    <col min="2637" max="2637" width="8.140625" style="5" bestFit="1" customWidth="1"/>
    <col min="2638" max="2880" width="9.140625" style="5"/>
    <col min="2881" max="2881" width="7.85546875" style="5" customWidth="1"/>
    <col min="2882" max="2882" width="62.7109375" style="5" customWidth="1"/>
    <col min="2883" max="2883" width="14.42578125" style="5" customWidth="1"/>
    <col min="2884" max="2884" width="13.7109375" style="5" customWidth="1"/>
    <col min="2885" max="2885" width="14.5703125" style="5" customWidth="1"/>
    <col min="2886" max="2886" width="14" style="5" customWidth="1"/>
    <col min="2887" max="2888" width="13.42578125" style="5" bestFit="1" customWidth="1"/>
    <col min="2889" max="2889" width="15.42578125" style="5" customWidth="1"/>
    <col min="2890" max="2890" width="13.42578125" style="5" bestFit="1" customWidth="1"/>
    <col min="2891" max="2891" width="14" style="5" customWidth="1"/>
    <col min="2892" max="2892" width="18.5703125" style="5" customWidth="1"/>
    <col min="2893" max="2893" width="8.140625" style="5" bestFit="1" customWidth="1"/>
    <col min="2894" max="3136" width="9.140625" style="5"/>
    <col min="3137" max="3137" width="7.85546875" style="5" customWidth="1"/>
    <col min="3138" max="3138" width="62.7109375" style="5" customWidth="1"/>
    <col min="3139" max="3139" width="14.42578125" style="5" customWidth="1"/>
    <col min="3140" max="3140" width="13.7109375" style="5" customWidth="1"/>
    <col min="3141" max="3141" width="14.5703125" style="5" customWidth="1"/>
    <col min="3142" max="3142" width="14" style="5" customWidth="1"/>
    <col min="3143" max="3144" width="13.42578125" style="5" bestFit="1" customWidth="1"/>
    <col min="3145" max="3145" width="15.42578125" style="5" customWidth="1"/>
    <col min="3146" max="3146" width="13.42578125" style="5" bestFit="1" customWidth="1"/>
    <col min="3147" max="3147" width="14" style="5" customWidth="1"/>
    <col min="3148" max="3148" width="18.5703125" style="5" customWidth="1"/>
    <col min="3149" max="3149" width="8.140625" style="5" bestFit="1" customWidth="1"/>
    <col min="3150" max="3392" width="9.140625" style="5"/>
    <col min="3393" max="3393" width="7.85546875" style="5" customWidth="1"/>
    <col min="3394" max="3394" width="62.7109375" style="5" customWidth="1"/>
    <col min="3395" max="3395" width="14.42578125" style="5" customWidth="1"/>
    <col min="3396" max="3396" width="13.7109375" style="5" customWidth="1"/>
    <col min="3397" max="3397" width="14.5703125" style="5" customWidth="1"/>
    <col min="3398" max="3398" width="14" style="5" customWidth="1"/>
    <col min="3399" max="3400" width="13.42578125" style="5" bestFit="1" customWidth="1"/>
    <col min="3401" max="3401" width="15.42578125" style="5" customWidth="1"/>
    <col min="3402" max="3402" width="13.42578125" style="5" bestFit="1" customWidth="1"/>
    <col min="3403" max="3403" width="14" style="5" customWidth="1"/>
    <col min="3404" max="3404" width="18.5703125" style="5" customWidth="1"/>
    <col min="3405" max="3405" width="8.140625" style="5" bestFit="1" customWidth="1"/>
    <col min="3406" max="3648" width="9.140625" style="5"/>
    <col min="3649" max="3649" width="7.85546875" style="5" customWidth="1"/>
    <col min="3650" max="3650" width="62.7109375" style="5" customWidth="1"/>
    <col min="3651" max="3651" width="14.42578125" style="5" customWidth="1"/>
    <col min="3652" max="3652" width="13.7109375" style="5" customWidth="1"/>
    <col min="3653" max="3653" width="14.5703125" style="5" customWidth="1"/>
    <col min="3654" max="3654" width="14" style="5" customWidth="1"/>
    <col min="3655" max="3656" width="13.42578125" style="5" bestFit="1" customWidth="1"/>
    <col min="3657" max="3657" width="15.42578125" style="5" customWidth="1"/>
    <col min="3658" max="3658" width="13.42578125" style="5" bestFit="1" customWidth="1"/>
    <col min="3659" max="3659" width="14" style="5" customWidth="1"/>
    <col min="3660" max="3660" width="18.5703125" style="5" customWidth="1"/>
    <col min="3661" max="3661" width="8.140625" style="5" bestFit="1" customWidth="1"/>
    <col min="3662" max="3904" width="9.140625" style="5"/>
    <col min="3905" max="3905" width="7.85546875" style="5" customWidth="1"/>
    <col min="3906" max="3906" width="62.7109375" style="5" customWidth="1"/>
    <col min="3907" max="3907" width="14.42578125" style="5" customWidth="1"/>
    <col min="3908" max="3908" width="13.7109375" style="5" customWidth="1"/>
    <col min="3909" max="3909" width="14.5703125" style="5" customWidth="1"/>
    <col min="3910" max="3910" width="14" style="5" customWidth="1"/>
    <col min="3911" max="3912" width="13.42578125" style="5" bestFit="1" customWidth="1"/>
    <col min="3913" max="3913" width="15.42578125" style="5" customWidth="1"/>
    <col min="3914" max="3914" width="13.42578125" style="5" bestFit="1" customWidth="1"/>
    <col min="3915" max="3915" width="14" style="5" customWidth="1"/>
    <col min="3916" max="3916" width="18.5703125" style="5" customWidth="1"/>
    <col min="3917" max="3917" width="8.140625" style="5" bestFit="1" customWidth="1"/>
    <col min="3918" max="4160" width="9.140625" style="5"/>
    <col min="4161" max="4161" width="7.85546875" style="5" customWidth="1"/>
    <col min="4162" max="4162" width="62.7109375" style="5" customWidth="1"/>
    <col min="4163" max="4163" width="14.42578125" style="5" customWidth="1"/>
    <col min="4164" max="4164" width="13.7109375" style="5" customWidth="1"/>
    <col min="4165" max="4165" width="14.5703125" style="5" customWidth="1"/>
    <col min="4166" max="4166" width="14" style="5" customWidth="1"/>
    <col min="4167" max="4168" width="13.42578125" style="5" bestFit="1" customWidth="1"/>
    <col min="4169" max="4169" width="15.42578125" style="5" customWidth="1"/>
    <col min="4170" max="4170" width="13.42578125" style="5" bestFit="1" customWidth="1"/>
    <col min="4171" max="4171" width="14" style="5" customWidth="1"/>
    <col min="4172" max="4172" width="18.5703125" style="5" customWidth="1"/>
    <col min="4173" max="4173" width="8.140625" style="5" bestFit="1" customWidth="1"/>
    <col min="4174" max="4416" width="9.140625" style="5"/>
    <col min="4417" max="4417" width="7.85546875" style="5" customWidth="1"/>
    <col min="4418" max="4418" width="62.7109375" style="5" customWidth="1"/>
    <col min="4419" max="4419" width="14.42578125" style="5" customWidth="1"/>
    <col min="4420" max="4420" width="13.7109375" style="5" customWidth="1"/>
    <col min="4421" max="4421" width="14.5703125" style="5" customWidth="1"/>
    <col min="4422" max="4422" width="14" style="5" customWidth="1"/>
    <col min="4423" max="4424" width="13.42578125" style="5" bestFit="1" customWidth="1"/>
    <col min="4425" max="4425" width="15.42578125" style="5" customWidth="1"/>
    <col min="4426" max="4426" width="13.42578125" style="5" bestFit="1" customWidth="1"/>
    <col min="4427" max="4427" width="14" style="5" customWidth="1"/>
    <col min="4428" max="4428" width="18.5703125" style="5" customWidth="1"/>
    <col min="4429" max="4429" width="8.140625" style="5" bestFit="1" customWidth="1"/>
    <col min="4430" max="4672" width="9.140625" style="5"/>
    <col min="4673" max="4673" width="7.85546875" style="5" customWidth="1"/>
    <col min="4674" max="4674" width="62.7109375" style="5" customWidth="1"/>
    <col min="4675" max="4675" width="14.42578125" style="5" customWidth="1"/>
    <col min="4676" max="4676" width="13.7109375" style="5" customWidth="1"/>
    <col min="4677" max="4677" width="14.5703125" style="5" customWidth="1"/>
    <col min="4678" max="4678" width="14" style="5" customWidth="1"/>
    <col min="4679" max="4680" width="13.42578125" style="5" bestFit="1" customWidth="1"/>
    <col min="4681" max="4681" width="15.42578125" style="5" customWidth="1"/>
    <col min="4682" max="4682" width="13.42578125" style="5" bestFit="1" customWidth="1"/>
    <col min="4683" max="4683" width="14" style="5" customWidth="1"/>
    <col min="4684" max="4684" width="18.5703125" style="5" customWidth="1"/>
    <col min="4685" max="4685" width="8.140625" style="5" bestFit="1" customWidth="1"/>
    <col min="4686" max="4928" width="9.140625" style="5"/>
    <col min="4929" max="4929" width="7.85546875" style="5" customWidth="1"/>
    <col min="4930" max="4930" width="62.7109375" style="5" customWidth="1"/>
    <col min="4931" max="4931" width="14.42578125" style="5" customWidth="1"/>
    <col min="4932" max="4932" width="13.7109375" style="5" customWidth="1"/>
    <col min="4933" max="4933" width="14.5703125" style="5" customWidth="1"/>
    <col min="4934" max="4934" width="14" style="5" customWidth="1"/>
    <col min="4935" max="4936" width="13.42578125" style="5" bestFit="1" customWidth="1"/>
    <col min="4937" max="4937" width="15.42578125" style="5" customWidth="1"/>
    <col min="4938" max="4938" width="13.42578125" style="5" bestFit="1" customWidth="1"/>
    <col min="4939" max="4939" width="14" style="5" customWidth="1"/>
    <col min="4940" max="4940" width="18.5703125" style="5" customWidth="1"/>
    <col min="4941" max="4941" width="8.140625" style="5" bestFit="1" customWidth="1"/>
    <col min="4942" max="5184" width="9.140625" style="5"/>
    <col min="5185" max="5185" width="7.85546875" style="5" customWidth="1"/>
    <col min="5186" max="5186" width="62.7109375" style="5" customWidth="1"/>
    <col min="5187" max="5187" width="14.42578125" style="5" customWidth="1"/>
    <col min="5188" max="5188" width="13.7109375" style="5" customWidth="1"/>
    <col min="5189" max="5189" width="14.5703125" style="5" customWidth="1"/>
    <col min="5190" max="5190" width="14" style="5" customWidth="1"/>
    <col min="5191" max="5192" width="13.42578125" style="5" bestFit="1" customWidth="1"/>
    <col min="5193" max="5193" width="15.42578125" style="5" customWidth="1"/>
    <col min="5194" max="5194" width="13.42578125" style="5" bestFit="1" customWidth="1"/>
    <col min="5195" max="5195" width="14" style="5" customWidth="1"/>
    <col min="5196" max="5196" width="18.5703125" style="5" customWidth="1"/>
    <col min="5197" max="5197" width="8.140625" style="5" bestFit="1" customWidth="1"/>
    <col min="5198" max="5440" width="9.140625" style="5"/>
    <col min="5441" max="5441" width="7.85546875" style="5" customWidth="1"/>
    <col min="5442" max="5442" width="62.7109375" style="5" customWidth="1"/>
    <col min="5443" max="5443" width="14.42578125" style="5" customWidth="1"/>
    <col min="5444" max="5444" width="13.7109375" style="5" customWidth="1"/>
    <col min="5445" max="5445" width="14.5703125" style="5" customWidth="1"/>
    <col min="5446" max="5446" width="14" style="5" customWidth="1"/>
    <col min="5447" max="5448" width="13.42578125" style="5" bestFit="1" customWidth="1"/>
    <col min="5449" max="5449" width="15.42578125" style="5" customWidth="1"/>
    <col min="5450" max="5450" width="13.42578125" style="5" bestFit="1" customWidth="1"/>
    <col min="5451" max="5451" width="14" style="5" customWidth="1"/>
    <col min="5452" max="5452" width="18.5703125" style="5" customWidth="1"/>
    <col min="5453" max="5453" width="8.140625" style="5" bestFit="1" customWidth="1"/>
    <col min="5454" max="5696" width="9.140625" style="5"/>
    <col min="5697" max="5697" width="7.85546875" style="5" customWidth="1"/>
    <col min="5698" max="5698" width="62.7109375" style="5" customWidth="1"/>
    <col min="5699" max="5699" width="14.42578125" style="5" customWidth="1"/>
    <col min="5700" max="5700" width="13.7109375" style="5" customWidth="1"/>
    <col min="5701" max="5701" width="14.5703125" style="5" customWidth="1"/>
    <col min="5702" max="5702" width="14" style="5" customWidth="1"/>
    <col min="5703" max="5704" width="13.42578125" style="5" bestFit="1" customWidth="1"/>
    <col min="5705" max="5705" width="15.42578125" style="5" customWidth="1"/>
    <col min="5706" max="5706" width="13.42578125" style="5" bestFit="1" customWidth="1"/>
    <col min="5707" max="5707" width="14" style="5" customWidth="1"/>
    <col min="5708" max="5708" width="18.5703125" style="5" customWidth="1"/>
    <col min="5709" max="5709" width="8.140625" style="5" bestFit="1" customWidth="1"/>
    <col min="5710" max="5952" width="9.140625" style="5"/>
    <col min="5953" max="5953" width="7.85546875" style="5" customWidth="1"/>
    <col min="5954" max="5954" width="62.7109375" style="5" customWidth="1"/>
    <col min="5955" max="5955" width="14.42578125" style="5" customWidth="1"/>
    <col min="5956" max="5956" width="13.7109375" style="5" customWidth="1"/>
    <col min="5957" max="5957" width="14.5703125" style="5" customWidth="1"/>
    <col min="5958" max="5958" width="14" style="5" customWidth="1"/>
    <col min="5959" max="5960" width="13.42578125" style="5" bestFit="1" customWidth="1"/>
    <col min="5961" max="5961" width="15.42578125" style="5" customWidth="1"/>
    <col min="5962" max="5962" width="13.42578125" style="5" bestFit="1" customWidth="1"/>
    <col min="5963" max="5963" width="14" style="5" customWidth="1"/>
    <col min="5964" max="5964" width="18.5703125" style="5" customWidth="1"/>
    <col min="5965" max="5965" width="8.140625" style="5" bestFit="1" customWidth="1"/>
    <col min="5966" max="6208" width="9.140625" style="5"/>
    <col min="6209" max="6209" width="7.85546875" style="5" customWidth="1"/>
    <col min="6210" max="6210" width="62.7109375" style="5" customWidth="1"/>
    <col min="6211" max="6211" width="14.42578125" style="5" customWidth="1"/>
    <col min="6212" max="6212" width="13.7109375" style="5" customWidth="1"/>
    <col min="6213" max="6213" width="14.5703125" style="5" customWidth="1"/>
    <col min="6214" max="6214" width="14" style="5" customWidth="1"/>
    <col min="6215" max="6216" width="13.42578125" style="5" bestFit="1" customWidth="1"/>
    <col min="6217" max="6217" width="15.42578125" style="5" customWidth="1"/>
    <col min="6218" max="6218" width="13.42578125" style="5" bestFit="1" customWidth="1"/>
    <col min="6219" max="6219" width="14" style="5" customWidth="1"/>
    <col min="6220" max="6220" width="18.5703125" style="5" customWidth="1"/>
    <col min="6221" max="6221" width="8.140625" style="5" bestFit="1" customWidth="1"/>
    <col min="6222" max="6464" width="9.140625" style="5"/>
    <col min="6465" max="6465" width="7.85546875" style="5" customWidth="1"/>
    <col min="6466" max="6466" width="62.7109375" style="5" customWidth="1"/>
    <col min="6467" max="6467" width="14.42578125" style="5" customWidth="1"/>
    <col min="6468" max="6468" width="13.7109375" style="5" customWidth="1"/>
    <col min="6469" max="6469" width="14.5703125" style="5" customWidth="1"/>
    <col min="6470" max="6470" width="14" style="5" customWidth="1"/>
    <col min="6471" max="6472" width="13.42578125" style="5" bestFit="1" customWidth="1"/>
    <col min="6473" max="6473" width="15.42578125" style="5" customWidth="1"/>
    <col min="6474" max="6474" width="13.42578125" style="5" bestFit="1" customWidth="1"/>
    <col min="6475" max="6475" width="14" style="5" customWidth="1"/>
    <col min="6476" max="6476" width="18.5703125" style="5" customWidth="1"/>
    <col min="6477" max="6477" width="8.140625" style="5" bestFit="1" customWidth="1"/>
    <col min="6478" max="6720" width="9.140625" style="5"/>
    <col min="6721" max="6721" width="7.85546875" style="5" customWidth="1"/>
    <col min="6722" max="6722" width="62.7109375" style="5" customWidth="1"/>
    <col min="6723" max="6723" width="14.42578125" style="5" customWidth="1"/>
    <col min="6724" max="6724" width="13.7109375" style="5" customWidth="1"/>
    <col min="6725" max="6725" width="14.5703125" style="5" customWidth="1"/>
    <col min="6726" max="6726" width="14" style="5" customWidth="1"/>
    <col min="6727" max="6728" width="13.42578125" style="5" bestFit="1" customWidth="1"/>
    <col min="6729" max="6729" width="15.42578125" style="5" customWidth="1"/>
    <col min="6730" max="6730" width="13.42578125" style="5" bestFit="1" customWidth="1"/>
    <col min="6731" max="6731" width="14" style="5" customWidth="1"/>
    <col min="6732" max="6732" width="18.5703125" style="5" customWidth="1"/>
    <col min="6733" max="6733" width="8.140625" style="5" bestFit="1" customWidth="1"/>
    <col min="6734" max="6976" width="9.140625" style="5"/>
    <col min="6977" max="6977" width="7.85546875" style="5" customWidth="1"/>
    <col min="6978" max="6978" width="62.7109375" style="5" customWidth="1"/>
    <col min="6979" max="6979" width="14.42578125" style="5" customWidth="1"/>
    <col min="6980" max="6980" width="13.7109375" style="5" customWidth="1"/>
    <col min="6981" max="6981" width="14.5703125" style="5" customWidth="1"/>
    <col min="6982" max="6982" width="14" style="5" customWidth="1"/>
    <col min="6983" max="6984" width="13.42578125" style="5" bestFit="1" customWidth="1"/>
    <col min="6985" max="6985" width="15.42578125" style="5" customWidth="1"/>
    <col min="6986" max="6986" width="13.42578125" style="5" bestFit="1" customWidth="1"/>
    <col min="6987" max="6987" width="14" style="5" customWidth="1"/>
    <col min="6988" max="6988" width="18.5703125" style="5" customWidth="1"/>
    <col min="6989" max="6989" width="8.140625" style="5" bestFit="1" customWidth="1"/>
    <col min="6990" max="7232" width="9.140625" style="5"/>
    <col min="7233" max="7233" width="7.85546875" style="5" customWidth="1"/>
    <col min="7234" max="7234" width="62.7109375" style="5" customWidth="1"/>
    <col min="7235" max="7235" width="14.42578125" style="5" customWidth="1"/>
    <col min="7236" max="7236" width="13.7109375" style="5" customWidth="1"/>
    <col min="7237" max="7237" width="14.5703125" style="5" customWidth="1"/>
    <col min="7238" max="7238" width="14" style="5" customWidth="1"/>
    <col min="7239" max="7240" width="13.42578125" style="5" bestFit="1" customWidth="1"/>
    <col min="7241" max="7241" width="15.42578125" style="5" customWidth="1"/>
    <col min="7242" max="7242" width="13.42578125" style="5" bestFit="1" customWidth="1"/>
    <col min="7243" max="7243" width="14" style="5" customWidth="1"/>
    <col min="7244" max="7244" width="18.5703125" style="5" customWidth="1"/>
    <col min="7245" max="7245" width="8.140625" style="5" bestFit="1" customWidth="1"/>
    <col min="7246" max="7488" width="9.140625" style="5"/>
    <col min="7489" max="7489" width="7.85546875" style="5" customWidth="1"/>
    <col min="7490" max="7490" width="62.7109375" style="5" customWidth="1"/>
    <col min="7491" max="7491" width="14.42578125" style="5" customWidth="1"/>
    <col min="7492" max="7492" width="13.7109375" style="5" customWidth="1"/>
    <col min="7493" max="7493" width="14.5703125" style="5" customWidth="1"/>
    <col min="7494" max="7494" width="14" style="5" customWidth="1"/>
    <col min="7495" max="7496" width="13.42578125" style="5" bestFit="1" customWidth="1"/>
    <col min="7497" max="7497" width="15.42578125" style="5" customWidth="1"/>
    <col min="7498" max="7498" width="13.42578125" style="5" bestFit="1" customWidth="1"/>
    <col min="7499" max="7499" width="14" style="5" customWidth="1"/>
    <col min="7500" max="7500" width="18.5703125" style="5" customWidth="1"/>
    <col min="7501" max="7501" width="8.140625" style="5" bestFit="1" customWidth="1"/>
    <col min="7502" max="7744" width="9.140625" style="5"/>
    <col min="7745" max="7745" width="7.85546875" style="5" customWidth="1"/>
    <col min="7746" max="7746" width="62.7109375" style="5" customWidth="1"/>
    <col min="7747" max="7747" width="14.42578125" style="5" customWidth="1"/>
    <col min="7748" max="7748" width="13.7109375" style="5" customWidth="1"/>
    <col min="7749" max="7749" width="14.5703125" style="5" customWidth="1"/>
    <col min="7750" max="7750" width="14" style="5" customWidth="1"/>
    <col min="7751" max="7752" width="13.42578125" style="5" bestFit="1" customWidth="1"/>
    <col min="7753" max="7753" width="15.42578125" style="5" customWidth="1"/>
    <col min="7754" max="7754" width="13.42578125" style="5" bestFit="1" customWidth="1"/>
    <col min="7755" max="7755" width="14" style="5" customWidth="1"/>
    <col min="7756" max="7756" width="18.5703125" style="5" customWidth="1"/>
    <col min="7757" max="7757" width="8.140625" style="5" bestFit="1" customWidth="1"/>
    <col min="7758" max="8000" width="9.140625" style="5"/>
    <col min="8001" max="8001" width="7.85546875" style="5" customWidth="1"/>
    <col min="8002" max="8002" width="62.7109375" style="5" customWidth="1"/>
    <col min="8003" max="8003" width="14.42578125" style="5" customWidth="1"/>
    <col min="8004" max="8004" width="13.7109375" style="5" customWidth="1"/>
    <col min="8005" max="8005" width="14.5703125" style="5" customWidth="1"/>
    <col min="8006" max="8006" width="14" style="5" customWidth="1"/>
    <col min="8007" max="8008" width="13.42578125" style="5" bestFit="1" customWidth="1"/>
    <col min="8009" max="8009" width="15.42578125" style="5" customWidth="1"/>
    <col min="8010" max="8010" width="13.42578125" style="5" bestFit="1" customWidth="1"/>
    <col min="8011" max="8011" width="14" style="5" customWidth="1"/>
    <col min="8012" max="8012" width="18.5703125" style="5" customWidth="1"/>
    <col min="8013" max="8013" width="8.140625" style="5" bestFit="1" customWidth="1"/>
    <col min="8014" max="8256" width="9.140625" style="5"/>
    <col min="8257" max="8257" width="7.85546875" style="5" customWidth="1"/>
    <col min="8258" max="8258" width="62.7109375" style="5" customWidth="1"/>
    <col min="8259" max="8259" width="14.42578125" style="5" customWidth="1"/>
    <col min="8260" max="8260" width="13.7109375" style="5" customWidth="1"/>
    <col min="8261" max="8261" width="14.5703125" style="5" customWidth="1"/>
    <col min="8262" max="8262" width="14" style="5" customWidth="1"/>
    <col min="8263" max="8264" width="13.42578125" style="5" bestFit="1" customWidth="1"/>
    <col min="8265" max="8265" width="15.42578125" style="5" customWidth="1"/>
    <col min="8266" max="8266" width="13.42578125" style="5" bestFit="1" customWidth="1"/>
    <col min="8267" max="8267" width="14" style="5" customWidth="1"/>
    <col min="8268" max="8268" width="18.5703125" style="5" customWidth="1"/>
    <col min="8269" max="8269" width="8.140625" style="5" bestFit="1" customWidth="1"/>
    <col min="8270" max="8512" width="9.140625" style="5"/>
    <col min="8513" max="8513" width="7.85546875" style="5" customWidth="1"/>
    <col min="8514" max="8514" width="62.7109375" style="5" customWidth="1"/>
    <col min="8515" max="8515" width="14.42578125" style="5" customWidth="1"/>
    <col min="8516" max="8516" width="13.7109375" style="5" customWidth="1"/>
    <col min="8517" max="8517" width="14.5703125" style="5" customWidth="1"/>
    <col min="8518" max="8518" width="14" style="5" customWidth="1"/>
    <col min="8519" max="8520" width="13.42578125" style="5" bestFit="1" customWidth="1"/>
    <col min="8521" max="8521" width="15.42578125" style="5" customWidth="1"/>
    <col min="8522" max="8522" width="13.42578125" style="5" bestFit="1" customWidth="1"/>
    <col min="8523" max="8523" width="14" style="5" customWidth="1"/>
    <col min="8524" max="8524" width="18.5703125" style="5" customWidth="1"/>
    <col min="8525" max="8525" width="8.140625" style="5" bestFit="1" customWidth="1"/>
    <col min="8526" max="8768" width="9.140625" style="5"/>
    <col min="8769" max="8769" width="7.85546875" style="5" customWidth="1"/>
    <col min="8770" max="8770" width="62.7109375" style="5" customWidth="1"/>
    <col min="8771" max="8771" width="14.42578125" style="5" customWidth="1"/>
    <col min="8772" max="8772" width="13.7109375" style="5" customWidth="1"/>
    <col min="8773" max="8773" width="14.5703125" style="5" customWidth="1"/>
    <col min="8774" max="8774" width="14" style="5" customWidth="1"/>
    <col min="8775" max="8776" width="13.42578125" style="5" bestFit="1" customWidth="1"/>
    <col min="8777" max="8777" width="15.42578125" style="5" customWidth="1"/>
    <col min="8778" max="8778" width="13.42578125" style="5" bestFit="1" customWidth="1"/>
    <col min="8779" max="8779" width="14" style="5" customWidth="1"/>
    <col min="8780" max="8780" width="18.5703125" style="5" customWidth="1"/>
    <col min="8781" max="8781" width="8.140625" style="5" bestFit="1" customWidth="1"/>
    <col min="8782" max="9024" width="9.140625" style="5"/>
    <col min="9025" max="9025" width="7.85546875" style="5" customWidth="1"/>
    <col min="9026" max="9026" width="62.7109375" style="5" customWidth="1"/>
    <col min="9027" max="9027" width="14.42578125" style="5" customWidth="1"/>
    <col min="9028" max="9028" width="13.7109375" style="5" customWidth="1"/>
    <col min="9029" max="9029" width="14.5703125" style="5" customWidth="1"/>
    <col min="9030" max="9030" width="14" style="5" customWidth="1"/>
    <col min="9031" max="9032" width="13.42578125" style="5" bestFit="1" customWidth="1"/>
    <col min="9033" max="9033" width="15.42578125" style="5" customWidth="1"/>
    <col min="9034" max="9034" width="13.42578125" style="5" bestFit="1" customWidth="1"/>
    <col min="9035" max="9035" width="14" style="5" customWidth="1"/>
    <col min="9036" max="9036" width="18.5703125" style="5" customWidth="1"/>
    <col min="9037" max="9037" width="8.140625" style="5" bestFit="1" customWidth="1"/>
    <col min="9038" max="9280" width="9.140625" style="5"/>
    <col min="9281" max="9281" width="7.85546875" style="5" customWidth="1"/>
    <col min="9282" max="9282" width="62.7109375" style="5" customWidth="1"/>
    <col min="9283" max="9283" width="14.42578125" style="5" customWidth="1"/>
    <col min="9284" max="9284" width="13.7109375" style="5" customWidth="1"/>
    <col min="9285" max="9285" width="14.5703125" style="5" customWidth="1"/>
    <col min="9286" max="9286" width="14" style="5" customWidth="1"/>
    <col min="9287" max="9288" width="13.42578125" style="5" bestFit="1" customWidth="1"/>
    <col min="9289" max="9289" width="15.42578125" style="5" customWidth="1"/>
    <col min="9290" max="9290" width="13.42578125" style="5" bestFit="1" customWidth="1"/>
    <col min="9291" max="9291" width="14" style="5" customWidth="1"/>
    <col min="9292" max="9292" width="18.5703125" style="5" customWidth="1"/>
    <col min="9293" max="9293" width="8.140625" style="5" bestFit="1" customWidth="1"/>
    <col min="9294" max="9536" width="9.140625" style="5"/>
    <col min="9537" max="9537" width="7.85546875" style="5" customWidth="1"/>
    <col min="9538" max="9538" width="62.7109375" style="5" customWidth="1"/>
    <col min="9539" max="9539" width="14.42578125" style="5" customWidth="1"/>
    <col min="9540" max="9540" width="13.7109375" style="5" customWidth="1"/>
    <col min="9541" max="9541" width="14.5703125" style="5" customWidth="1"/>
    <col min="9542" max="9542" width="14" style="5" customWidth="1"/>
    <col min="9543" max="9544" width="13.42578125" style="5" bestFit="1" customWidth="1"/>
    <col min="9545" max="9545" width="15.42578125" style="5" customWidth="1"/>
    <col min="9546" max="9546" width="13.42578125" style="5" bestFit="1" customWidth="1"/>
    <col min="9547" max="9547" width="14" style="5" customWidth="1"/>
    <col min="9548" max="9548" width="18.5703125" style="5" customWidth="1"/>
    <col min="9549" max="9549" width="8.140625" style="5" bestFit="1" customWidth="1"/>
    <col min="9550" max="9792" width="9.140625" style="5"/>
    <col min="9793" max="9793" width="7.85546875" style="5" customWidth="1"/>
    <col min="9794" max="9794" width="62.7109375" style="5" customWidth="1"/>
    <col min="9795" max="9795" width="14.42578125" style="5" customWidth="1"/>
    <col min="9796" max="9796" width="13.7109375" style="5" customWidth="1"/>
    <col min="9797" max="9797" width="14.5703125" style="5" customWidth="1"/>
    <col min="9798" max="9798" width="14" style="5" customWidth="1"/>
    <col min="9799" max="9800" width="13.42578125" style="5" bestFit="1" customWidth="1"/>
    <col min="9801" max="9801" width="15.42578125" style="5" customWidth="1"/>
    <col min="9802" max="9802" width="13.42578125" style="5" bestFit="1" customWidth="1"/>
    <col min="9803" max="9803" width="14" style="5" customWidth="1"/>
    <col min="9804" max="9804" width="18.5703125" style="5" customWidth="1"/>
    <col min="9805" max="9805" width="8.140625" style="5" bestFit="1" customWidth="1"/>
    <col min="9806" max="10048" width="9.140625" style="5"/>
    <col min="10049" max="10049" width="7.85546875" style="5" customWidth="1"/>
    <col min="10050" max="10050" width="62.7109375" style="5" customWidth="1"/>
    <col min="10051" max="10051" width="14.42578125" style="5" customWidth="1"/>
    <col min="10052" max="10052" width="13.7109375" style="5" customWidth="1"/>
    <col min="10053" max="10053" width="14.5703125" style="5" customWidth="1"/>
    <col min="10054" max="10054" width="14" style="5" customWidth="1"/>
    <col min="10055" max="10056" width="13.42578125" style="5" bestFit="1" customWidth="1"/>
    <col min="10057" max="10057" width="15.42578125" style="5" customWidth="1"/>
    <col min="10058" max="10058" width="13.42578125" style="5" bestFit="1" customWidth="1"/>
    <col min="10059" max="10059" width="14" style="5" customWidth="1"/>
    <col min="10060" max="10060" width="18.5703125" style="5" customWidth="1"/>
    <col min="10061" max="10061" width="8.140625" style="5" bestFit="1" customWidth="1"/>
    <col min="10062" max="10304" width="9.140625" style="5"/>
    <col min="10305" max="10305" width="7.85546875" style="5" customWidth="1"/>
    <col min="10306" max="10306" width="62.7109375" style="5" customWidth="1"/>
    <col min="10307" max="10307" width="14.42578125" style="5" customWidth="1"/>
    <col min="10308" max="10308" width="13.7109375" style="5" customWidth="1"/>
    <col min="10309" max="10309" width="14.5703125" style="5" customWidth="1"/>
    <col min="10310" max="10310" width="14" style="5" customWidth="1"/>
    <col min="10311" max="10312" width="13.42578125" style="5" bestFit="1" customWidth="1"/>
    <col min="10313" max="10313" width="15.42578125" style="5" customWidth="1"/>
    <col min="10314" max="10314" width="13.42578125" style="5" bestFit="1" customWidth="1"/>
    <col min="10315" max="10315" width="14" style="5" customWidth="1"/>
    <col min="10316" max="10316" width="18.5703125" style="5" customWidth="1"/>
    <col min="10317" max="10317" width="8.140625" style="5" bestFit="1" customWidth="1"/>
    <col min="10318" max="10560" width="9.140625" style="5"/>
    <col min="10561" max="10561" width="7.85546875" style="5" customWidth="1"/>
    <col min="10562" max="10562" width="62.7109375" style="5" customWidth="1"/>
    <col min="10563" max="10563" width="14.42578125" style="5" customWidth="1"/>
    <col min="10564" max="10564" width="13.7109375" style="5" customWidth="1"/>
    <col min="10565" max="10565" width="14.5703125" style="5" customWidth="1"/>
    <col min="10566" max="10566" width="14" style="5" customWidth="1"/>
    <col min="10567" max="10568" width="13.42578125" style="5" bestFit="1" customWidth="1"/>
    <col min="10569" max="10569" width="15.42578125" style="5" customWidth="1"/>
    <col min="10570" max="10570" width="13.42578125" style="5" bestFit="1" customWidth="1"/>
    <col min="10571" max="10571" width="14" style="5" customWidth="1"/>
    <col min="10572" max="10572" width="18.5703125" style="5" customWidth="1"/>
    <col min="10573" max="10573" width="8.140625" style="5" bestFit="1" customWidth="1"/>
    <col min="10574" max="10816" width="9.140625" style="5"/>
    <col min="10817" max="10817" width="7.85546875" style="5" customWidth="1"/>
    <col min="10818" max="10818" width="62.7109375" style="5" customWidth="1"/>
    <col min="10819" max="10819" width="14.42578125" style="5" customWidth="1"/>
    <col min="10820" max="10820" width="13.7109375" style="5" customWidth="1"/>
    <col min="10821" max="10821" width="14.5703125" style="5" customWidth="1"/>
    <col min="10822" max="10822" width="14" style="5" customWidth="1"/>
    <col min="10823" max="10824" width="13.42578125" style="5" bestFit="1" customWidth="1"/>
    <col min="10825" max="10825" width="15.42578125" style="5" customWidth="1"/>
    <col min="10826" max="10826" width="13.42578125" style="5" bestFit="1" customWidth="1"/>
    <col min="10827" max="10827" width="14" style="5" customWidth="1"/>
    <col min="10828" max="10828" width="18.5703125" style="5" customWidth="1"/>
    <col min="10829" max="10829" width="8.140625" style="5" bestFit="1" customWidth="1"/>
    <col min="10830" max="11072" width="9.140625" style="5"/>
    <col min="11073" max="11073" width="7.85546875" style="5" customWidth="1"/>
    <col min="11074" max="11074" width="62.7109375" style="5" customWidth="1"/>
    <col min="11075" max="11075" width="14.42578125" style="5" customWidth="1"/>
    <col min="11076" max="11076" width="13.7109375" style="5" customWidth="1"/>
    <col min="11077" max="11077" width="14.5703125" style="5" customWidth="1"/>
    <col min="11078" max="11078" width="14" style="5" customWidth="1"/>
    <col min="11079" max="11080" width="13.42578125" style="5" bestFit="1" customWidth="1"/>
    <col min="11081" max="11081" width="15.42578125" style="5" customWidth="1"/>
    <col min="11082" max="11082" width="13.42578125" style="5" bestFit="1" customWidth="1"/>
    <col min="11083" max="11083" width="14" style="5" customWidth="1"/>
    <col min="11084" max="11084" width="18.5703125" style="5" customWidth="1"/>
    <col min="11085" max="11085" width="8.140625" style="5" bestFit="1" customWidth="1"/>
    <col min="11086" max="11328" width="9.140625" style="5"/>
    <col min="11329" max="11329" width="7.85546875" style="5" customWidth="1"/>
    <col min="11330" max="11330" width="62.7109375" style="5" customWidth="1"/>
    <col min="11331" max="11331" width="14.42578125" style="5" customWidth="1"/>
    <col min="11332" max="11332" width="13.7109375" style="5" customWidth="1"/>
    <col min="11333" max="11333" width="14.5703125" style="5" customWidth="1"/>
    <col min="11334" max="11334" width="14" style="5" customWidth="1"/>
    <col min="11335" max="11336" width="13.42578125" style="5" bestFit="1" customWidth="1"/>
    <col min="11337" max="11337" width="15.42578125" style="5" customWidth="1"/>
    <col min="11338" max="11338" width="13.42578125" style="5" bestFit="1" customWidth="1"/>
    <col min="11339" max="11339" width="14" style="5" customWidth="1"/>
    <col min="11340" max="11340" width="18.5703125" style="5" customWidth="1"/>
    <col min="11341" max="11341" width="8.140625" style="5" bestFit="1" customWidth="1"/>
    <col min="11342" max="11584" width="9.140625" style="5"/>
    <col min="11585" max="11585" width="7.85546875" style="5" customWidth="1"/>
    <col min="11586" max="11586" width="62.7109375" style="5" customWidth="1"/>
    <col min="11587" max="11587" width="14.42578125" style="5" customWidth="1"/>
    <col min="11588" max="11588" width="13.7109375" style="5" customWidth="1"/>
    <col min="11589" max="11589" width="14.5703125" style="5" customWidth="1"/>
    <col min="11590" max="11590" width="14" style="5" customWidth="1"/>
    <col min="11591" max="11592" width="13.42578125" style="5" bestFit="1" customWidth="1"/>
    <col min="11593" max="11593" width="15.42578125" style="5" customWidth="1"/>
    <col min="11594" max="11594" width="13.42578125" style="5" bestFit="1" customWidth="1"/>
    <col min="11595" max="11595" width="14" style="5" customWidth="1"/>
    <col min="11596" max="11596" width="18.5703125" style="5" customWidth="1"/>
    <col min="11597" max="11597" width="8.140625" style="5" bestFit="1" customWidth="1"/>
    <col min="11598" max="11840" width="9.140625" style="5"/>
    <col min="11841" max="11841" width="7.85546875" style="5" customWidth="1"/>
    <col min="11842" max="11842" width="62.7109375" style="5" customWidth="1"/>
    <col min="11843" max="11843" width="14.42578125" style="5" customWidth="1"/>
    <col min="11844" max="11844" width="13.7109375" style="5" customWidth="1"/>
    <col min="11845" max="11845" width="14.5703125" style="5" customWidth="1"/>
    <col min="11846" max="11846" width="14" style="5" customWidth="1"/>
    <col min="11847" max="11848" width="13.42578125" style="5" bestFit="1" customWidth="1"/>
    <col min="11849" max="11849" width="15.42578125" style="5" customWidth="1"/>
    <col min="11850" max="11850" width="13.42578125" style="5" bestFit="1" customWidth="1"/>
    <col min="11851" max="11851" width="14" style="5" customWidth="1"/>
    <col min="11852" max="11852" width="18.5703125" style="5" customWidth="1"/>
    <col min="11853" max="11853" width="8.140625" style="5" bestFit="1" customWidth="1"/>
    <col min="11854" max="12096" width="9.140625" style="5"/>
    <col min="12097" max="12097" width="7.85546875" style="5" customWidth="1"/>
    <col min="12098" max="12098" width="62.7109375" style="5" customWidth="1"/>
    <col min="12099" max="12099" width="14.42578125" style="5" customWidth="1"/>
    <col min="12100" max="12100" width="13.7109375" style="5" customWidth="1"/>
    <col min="12101" max="12101" width="14.5703125" style="5" customWidth="1"/>
    <col min="12102" max="12102" width="14" style="5" customWidth="1"/>
    <col min="12103" max="12104" width="13.42578125" style="5" bestFit="1" customWidth="1"/>
    <col min="12105" max="12105" width="15.42578125" style="5" customWidth="1"/>
    <col min="12106" max="12106" width="13.42578125" style="5" bestFit="1" customWidth="1"/>
    <col min="12107" max="12107" width="14" style="5" customWidth="1"/>
    <col min="12108" max="12108" width="18.5703125" style="5" customWidth="1"/>
    <col min="12109" max="12109" width="8.140625" style="5" bestFit="1" customWidth="1"/>
    <col min="12110" max="12352" width="9.140625" style="5"/>
    <col min="12353" max="12353" width="7.85546875" style="5" customWidth="1"/>
    <col min="12354" max="12354" width="62.7109375" style="5" customWidth="1"/>
    <col min="12355" max="12355" width="14.42578125" style="5" customWidth="1"/>
    <col min="12356" max="12356" width="13.7109375" style="5" customWidth="1"/>
    <col min="12357" max="12357" width="14.5703125" style="5" customWidth="1"/>
    <col min="12358" max="12358" width="14" style="5" customWidth="1"/>
    <col min="12359" max="12360" width="13.42578125" style="5" bestFit="1" customWidth="1"/>
    <col min="12361" max="12361" width="15.42578125" style="5" customWidth="1"/>
    <col min="12362" max="12362" width="13.42578125" style="5" bestFit="1" customWidth="1"/>
    <col min="12363" max="12363" width="14" style="5" customWidth="1"/>
    <col min="12364" max="12364" width="18.5703125" style="5" customWidth="1"/>
    <col min="12365" max="12365" width="8.140625" style="5" bestFit="1" customWidth="1"/>
    <col min="12366" max="12608" width="9.140625" style="5"/>
    <col min="12609" max="12609" width="7.85546875" style="5" customWidth="1"/>
    <col min="12610" max="12610" width="62.7109375" style="5" customWidth="1"/>
    <col min="12611" max="12611" width="14.42578125" style="5" customWidth="1"/>
    <col min="12612" max="12612" width="13.7109375" style="5" customWidth="1"/>
    <col min="12613" max="12613" width="14.5703125" style="5" customWidth="1"/>
    <col min="12614" max="12614" width="14" style="5" customWidth="1"/>
    <col min="12615" max="12616" width="13.42578125" style="5" bestFit="1" customWidth="1"/>
    <col min="12617" max="12617" width="15.42578125" style="5" customWidth="1"/>
    <col min="12618" max="12618" width="13.42578125" style="5" bestFit="1" customWidth="1"/>
    <col min="12619" max="12619" width="14" style="5" customWidth="1"/>
    <col min="12620" max="12620" width="18.5703125" style="5" customWidth="1"/>
    <col min="12621" max="12621" width="8.140625" style="5" bestFit="1" customWidth="1"/>
    <col min="12622" max="12864" width="9.140625" style="5"/>
    <col min="12865" max="12865" width="7.85546875" style="5" customWidth="1"/>
    <col min="12866" max="12866" width="62.7109375" style="5" customWidth="1"/>
    <col min="12867" max="12867" width="14.42578125" style="5" customWidth="1"/>
    <col min="12868" max="12868" width="13.7109375" style="5" customWidth="1"/>
    <col min="12869" max="12869" width="14.5703125" style="5" customWidth="1"/>
    <col min="12870" max="12870" width="14" style="5" customWidth="1"/>
    <col min="12871" max="12872" width="13.42578125" style="5" bestFit="1" customWidth="1"/>
    <col min="12873" max="12873" width="15.42578125" style="5" customWidth="1"/>
    <col min="12874" max="12874" width="13.42578125" style="5" bestFit="1" customWidth="1"/>
    <col min="12875" max="12875" width="14" style="5" customWidth="1"/>
    <col min="12876" max="12876" width="18.5703125" style="5" customWidth="1"/>
    <col min="12877" max="12877" width="8.140625" style="5" bestFit="1" customWidth="1"/>
    <col min="12878" max="13120" width="9.140625" style="5"/>
    <col min="13121" max="13121" width="7.85546875" style="5" customWidth="1"/>
    <col min="13122" max="13122" width="62.7109375" style="5" customWidth="1"/>
    <col min="13123" max="13123" width="14.42578125" style="5" customWidth="1"/>
    <col min="13124" max="13124" width="13.7109375" style="5" customWidth="1"/>
    <col min="13125" max="13125" width="14.5703125" style="5" customWidth="1"/>
    <col min="13126" max="13126" width="14" style="5" customWidth="1"/>
    <col min="13127" max="13128" width="13.42578125" style="5" bestFit="1" customWidth="1"/>
    <col min="13129" max="13129" width="15.42578125" style="5" customWidth="1"/>
    <col min="13130" max="13130" width="13.42578125" style="5" bestFit="1" customWidth="1"/>
    <col min="13131" max="13131" width="14" style="5" customWidth="1"/>
    <col min="13132" max="13132" width="18.5703125" style="5" customWidth="1"/>
    <col min="13133" max="13133" width="8.140625" style="5" bestFit="1" customWidth="1"/>
    <col min="13134" max="13376" width="9.140625" style="5"/>
    <col min="13377" max="13377" width="7.85546875" style="5" customWidth="1"/>
    <col min="13378" max="13378" width="62.7109375" style="5" customWidth="1"/>
    <col min="13379" max="13379" width="14.42578125" style="5" customWidth="1"/>
    <col min="13380" max="13380" width="13.7109375" style="5" customWidth="1"/>
    <col min="13381" max="13381" width="14.5703125" style="5" customWidth="1"/>
    <col min="13382" max="13382" width="14" style="5" customWidth="1"/>
    <col min="13383" max="13384" width="13.42578125" style="5" bestFit="1" customWidth="1"/>
    <col min="13385" max="13385" width="15.42578125" style="5" customWidth="1"/>
    <col min="13386" max="13386" width="13.42578125" style="5" bestFit="1" customWidth="1"/>
    <col min="13387" max="13387" width="14" style="5" customWidth="1"/>
    <col min="13388" max="13388" width="18.5703125" style="5" customWidth="1"/>
    <col min="13389" max="13389" width="8.140625" style="5" bestFit="1" customWidth="1"/>
    <col min="13390" max="13632" width="9.140625" style="5"/>
    <col min="13633" max="13633" width="7.85546875" style="5" customWidth="1"/>
    <col min="13634" max="13634" width="62.7109375" style="5" customWidth="1"/>
    <col min="13635" max="13635" width="14.42578125" style="5" customWidth="1"/>
    <col min="13636" max="13636" width="13.7109375" style="5" customWidth="1"/>
    <col min="13637" max="13637" width="14.5703125" style="5" customWidth="1"/>
    <col min="13638" max="13638" width="14" style="5" customWidth="1"/>
    <col min="13639" max="13640" width="13.42578125" style="5" bestFit="1" customWidth="1"/>
    <col min="13641" max="13641" width="15.42578125" style="5" customWidth="1"/>
    <col min="13642" max="13642" width="13.42578125" style="5" bestFit="1" customWidth="1"/>
    <col min="13643" max="13643" width="14" style="5" customWidth="1"/>
    <col min="13644" max="13644" width="18.5703125" style="5" customWidth="1"/>
    <col min="13645" max="13645" width="8.140625" style="5" bestFit="1" customWidth="1"/>
    <col min="13646" max="13888" width="9.140625" style="5"/>
    <col min="13889" max="13889" width="7.85546875" style="5" customWidth="1"/>
    <col min="13890" max="13890" width="62.7109375" style="5" customWidth="1"/>
    <col min="13891" max="13891" width="14.42578125" style="5" customWidth="1"/>
    <col min="13892" max="13892" width="13.7109375" style="5" customWidth="1"/>
    <col min="13893" max="13893" width="14.5703125" style="5" customWidth="1"/>
    <col min="13894" max="13894" width="14" style="5" customWidth="1"/>
    <col min="13895" max="13896" width="13.42578125" style="5" bestFit="1" customWidth="1"/>
    <col min="13897" max="13897" width="15.42578125" style="5" customWidth="1"/>
    <col min="13898" max="13898" width="13.42578125" style="5" bestFit="1" customWidth="1"/>
    <col min="13899" max="13899" width="14" style="5" customWidth="1"/>
    <col min="13900" max="13900" width="18.5703125" style="5" customWidth="1"/>
    <col min="13901" max="13901" width="8.140625" style="5" bestFit="1" customWidth="1"/>
    <col min="13902" max="14144" width="9.140625" style="5"/>
    <col min="14145" max="14145" width="7.85546875" style="5" customWidth="1"/>
    <col min="14146" max="14146" width="62.7109375" style="5" customWidth="1"/>
    <col min="14147" max="14147" width="14.42578125" style="5" customWidth="1"/>
    <col min="14148" max="14148" width="13.7109375" style="5" customWidth="1"/>
    <col min="14149" max="14149" width="14.5703125" style="5" customWidth="1"/>
    <col min="14150" max="14150" width="14" style="5" customWidth="1"/>
    <col min="14151" max="14152" width="13.42578125" style="5" bestFit="1" customWidth="1"/>
    <col min="14153" max="14153" width="15.42578125" style="5" customWidth="1"/>
    <col min="14154" max="14154" width="13.42578125" style="5" bestFit="1" customWidth="1"/>
    <col min="14155" max="14155" width="14" style="5" customWidth="1"/>
    <col min="14156" max="14156" width="18.5703125" style="5" customWidth="1"/>
    <col min="14157" max="14157" width="8.140625" style="5" bestFit="1" customWidth="1"/>
    <col min="14158" max="14400" width="9.140625" style="5"/>
    <col min="14401" max="14401" width="7.85546875" style="5" customWidth="1"/>
    <col min="14402" max="14402" width="62.7109375" style="5" customWidth="1"/>
    <col min="14403" max="14403" width="14.42578125" style="5" customWidth="1"/>
    <col min="14404" max="14404" width="13.7109375" style="5" customWidth="1"/>
    <col min="14405" max="14405" width="14.5703125" style="5" customWidth="1"/>
    <col min="14406" max="14406" width="14" style="5" customWidth="1"/>
    <col min="14407" max="14408" width="13.42578125" style="5" bestFit="1" customWidth="1"/>
    <col min="14409" max="14409" width="15.42578125" style="5" customWidth="1"/>
    <col min="14410" max="14410" width="13.42578125" style="5" bestFit="1" customWidth="1"/>
    <col min="14411" max="14411" width="14" style="5" customWidth="1"/>
    <col min="14412" max="14412" width="18.5703125" style="5" customWidth="1"/>
    <col min="14413" max="14413" width="8.140625" style="5" bestFit="1" customWidth="1"/>
    <col min="14414" max="14656" width="9.140625" style="5"/>
    <col min="14657" max="14657" width="7.85546875" style="5" customWidth="1"/>
    <col min="14658" max="14658" width="62.7109375" style="5" customWidth="1"/>
    <col min="14659" max="14659" width="14.42578125" style="5" customWidth="1"/>
    <col min="14660" max="14660" width="13.7109375" style="5" customWidth="1"/>
    <col min="14661" max="14661" width="14.5703125" style="5" customWidth="1"/>
    <col min="14662" max="14662" width="14" style="5" customWidth="1"/>
    <col min="14663" max="14664" width="13.42578125" style="5" bestFit="1" customWidth="1"/>
    <col min="14665" max="14665" width="15.42578125" style="5" customWidth="1"/>
    <col min="14666" max="14666" width="13.42578125" style="5" bestFit="1" customWidth="1"/>
    <col min="14667" max="14667" width="14" style="5" customWidth="1"/>
    <col min="14668" max="14668" width="18.5703125" style="5" customWidth="1"/>
    <col min="14669" max="14669" width="8.140625" style="5" bestFit="1" customWidth="1"/>
    <col min="14670" max="14912" width="9.140625" style="5"/>
    <col min="14913" max="14913" width="7.85546875" style="5" customWidth="1"/>
    <col min="14914" max="14914" width="62.7109375" style="5" customWidth="1"/>
    <col min="14915" max="14915" width="14.42578125" style="5" customWidth="1"/>
    <col min="14916" max="14916" width="13.7109375" style="5" customWidth="1"/>
    <col min="14917" max="14917" width="14.5703125" style="5" customWidth="1"/>
    <col min="14918" max="14918" width="14" style="5" customWidth="1"/>
    <col min="14919" max="14920" width="13.42578125" style="5" bestFit="1" customWidth="1"/>
    <col min="14921" max="14921" width="15.42578125" style="5" customWidth="1"/>
    <col min="14922" max="14922" width="13.42578125" style="5" bestFit="1" customWidth="1"/>
    <col min="14923" max="14923" width="14" style="5" customWidth="1"/>
    <col min="14924" max="14924" width="18.5703125" style="5" customWidth="1"/>
    <col min="14925" max="14925" width="8.140625" style="5" bestFit="1" customWidth="1"/>
    <col min="14926" max="15168" width="9.140625" style="5"/>
    <col min="15169" max="15169" width="7.85546875" style="5" customWidth="1"/>
    <col min="15170" max="15170" width="62.7109375" style="5" customWidth="1"/>
    <col min="15171" max="15171" width="14.42578125" style="5" customWidth="1"/>
    <col min="15172" max="15172" width="13.7109375" style="5" customWidth="1"/>
    <col min="15173" max="15173" width="14.5703125" style="5" customWidth="1"/>
    <col min="15174" max="15174" width="14" style="5" customWidth="1"/>
    <col min="15175" max="15176" width="13.42578125" style="5" bestFit="1" customWidth="1"/>
    <col min="15177" max="15177" width="15.42578125" style="5" customWidth="1"/>
    <col min="15178" max="15178" width="13.42578125" style="5" bestFit="1" customWidth="1"/>
    <col min="15179" max="15179" width="14" style="5" customWidth="1"/>
    <col min="15180" max="15180" width="18.5703125" style="5" customWidth="1"/>
    <col min="15181" max="15181" width="8.140625" style="5" bestFit="1" customWidth="1"/>
    <col min="15182" max="15424" width="9.140625" style="5"/>
    <col min="15425" max="15425" width="7.85546875" style="5" customWidth="1"/>
    <col min="15426" max="15426" width="62.7109375" style="5" customWidth="1"/>
    <col min="15427" max="15427" width="14.42578125" style="5" customWidth="1"/>
    <col min="15428" max="15428" width="13.7109375" style="5" customWidth="1"/>
    <col min="15429" max="15429" width="14.5703125" style="5" customWidth="1"/>
    <col min="15430" max="15430" width="14" style="5" customWidth="1"/>
    <col min="15431" max="15432" width="13.42578125" style="5" bestFit="1" customWidth="1"/>
    <col min="15433" max="15433" width="15.42578125" style="5" customWidth="1"/>
    <col min="15434" max="15434" width="13.42578125" style="5" bestFit="1" customWidth="1"/>
    <col min="15435" max="15435" width="14" style="5" customWidth="1"/>
    <col min="15436" max="15436" width="18.5703125" style="5" customWidth="1"/>
    <col min="15437" max="15437" width="8.140625" style="5" bestFit="1" customWidth="1"/>
    <col min="15438" max="15680" width="9.140625" style="5"/>
    <col min="15681" max="15681" width="7.85546875" style="5" customWidth="1"/>
    <col min="15682" max="15682" width="62.7109375" style="5" customWidth="1"/>
    <col min="15683" max="15683" width="14.42578125" style="5" customWidth="1"/>
    <col min="15684" max="15684" width="13.7109375" style="5" customWidth="1"/>
    <col min="15685" max="15685" width="14.5703125" style="5" customWidth="1"/>
    <col min="15686" max="15686" width="14" style="5" customWidth="1"/>
    <col min="15687" max="15688" width="13.42578125" style="5" bestFit="1" customWidth="1"/>
    <col min="15689" max="15689" width="15.42578125" style="5" customWidth="1"/>
    <col min="15690" max="15690" width="13.42578125" style="5" bestFit="1" customWidth="1"/>
    <col min="15691" max="15691" width="14" style="5" customWidth="1"/>
    <col min="15692" max="15692" width="18.5703125" style="5" customWidth="1"/>
    <col min="15693" max="15693" width="8.140625" style="5" bestFit="1" customWidth="1"/>
    <col min="15694" max="15936" width="9.140625" style="5"/>
    <col min="15937" max="15937" width="7.85546875" style="5" customWidth="1"/>
    <col min="15938" max="15938" width="62.7109375" style="5" customWidth="1"/>
    <col min="15939" max="15939" width="14.42578125" style="5" customWidth="1"/>
    <col min="15940" max="15940" width="13.7109375" style="5" customWidth="1"/>
    <col min="15941" max="15941" width="14.5703125" style="5" customWidth="1"/>
    <col min="15942" max="15942" width="14" style="5" customWidth="1"/>
    <col min="15943" max="15944" width="13.42578125" style="5" bestFit="1" customWidth="1"/>
    <col min="15945" max="15945" width="15.42578125" style="5" customWidth="1"/>
    <col min="15946" max="15946" width="13.42578125" style="5" bestFit="1" customWidth="1"/>
    <col min="15947" max="15947" width="14" style="5" customWidth="1"/>
    <col min="15948" max="15948" width="18.5703125" style="5" customWidth="1"/>
    <col min="15949" max="15949" width="8.140625" style="5" bestFit="1" customWidth="1"/>
    <col min="15950" max="16384" width="9.140625" style="5"/>
  </cols>
  <sheetData>
    <row r="1" spans="1:12" x14ac:dyDescent="0.25">
      <c r="H1" s="45"/>
      <c r="I1" s="48" t="s">
        <v>50</v>
      </c>
      <c r="J1" s="48"/>
      <c r="K1" s="48"/>
    </row>
    <row r="2" spans="1:12" x14ac:dyDescent="0.25">
      <c r="H2" s="48" t="s">
        <v>44</v>
      </c>
      <c r="I2" s="48"/>
      <c r="J2" s="48"/>
      <c r="K2" s="48"/>
    </row>
    <row r="3" spans="1:12" x14ac:dyDescent="0.25">
      <c r="H3" s="45"/>
      <c r="I3" s="48" t="s">
        <v>48</v>
      </c>
      <c r="J3" s="48"/>
      <c r="K3" s="48"/>
    </row>
    <row r="4" spans="1:12" x14ac:dyDescent="0.25">
      <c r="H4" s="48" t="s">
        <v>49</v>
      </c>
      <c r="I4" s="48"/>
      <c r="J4" s="48"/>
      <c r="K4" s="48"/>
    </row>
    <row r="5" spans="1:12" x14ac:dyDescent="0.25">
      <c r="H5" s="45"/>
      <c r="I5" s="48" t="s">
        <v>46</v>
      </c>
      <c r="J5" s="48"/>
      <c r="K5" s="48"/>
    </row>
    <row r="7" spans="1:12" x14ac:dyDescent="0.25">
      <c r="H7" s="4"/>
      <c r="I7" s="46" t="s">
        <v>45</v>
      </c>
      <c r="J7" s="46"/>
      <c r="K7" s="46"/>
    </row>
    <row r="8" spans="1:12" x14ac:dyDescent="0.25">
      <c r="H8" s="46" t="s">
        <v>44</v>
      </c>
      <c r="I8" s="46"/>
      <c r="J8" s="46"/>
      <c r="K8" s="46"/>
    </row>
    <row r="9" spans="1:12" x14ac:dyDescent="0.25">
      <c r="H9" s="4"/>
      <c r="I9" s="46" t="s">
        <v>46</v>
      </c>
      <c r="J9" s="46"/>
      <c r="K9" s="46"/>
    </row>
    <row r="10" spans="1:12" x14ac:dyDescent="0.25">
      <c r="H10" s="4"/>
      <c r="I10" s="6"/>
      <c r="J10" s="6"/>
      <c r="K10" s="6"/>
    </row>
    <row r="11" spans="1:12" x14ac:dyDescent="0.25">
      <c r="A11" s="47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2" ht="16.5" thickBot="1" x14ac:dyDescent="0.3">
      <c r="A12" s="5"/>
      <c r="B12" s="7"/>
      <c r="E12" s="8"/>
      <c r="J12" s="9"/>
      <c r="K12" s="9" t="s">
        <v>0</v>
      </c>
    </row>
    <row r="13" spans="1:12" s="28" customFormat="1" ht="32.25" thickBot="1" x14ac:dyDescent="0.3">
      <c r="A13" s="22" t="s">
        <v>1</v>
      </c>
      <c r="B13" s="23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5" t="s">
        <v>11</v>
      </c>
    </row>
    <row r="14" spans="1:12" x14ac:dyDescent="0.25">
      <c r="A14" s="40">
        <v>1000000</v>
      </c>
      <c r="B14" s="29" t="s">
        <v>12</v>
      </c>
      <c r="C14" s="30">
        <f>SUM(C15+C23+C25+C33)</f>
        <v>396103486</v>
      </c>
      <c r="D14" s="30">
        <f t="shared" ref="D14:J14" si="0">SUM(D15+D23+D25+D33)</f>
        <v>37432459</v>
      </c>
      <c r="E14" s="30">
        <f t="shared" si="0"/>
        <v>248336822</v>
      </c>
      <c r="F14" s="30">
        <f t="shared" si="0"/>
        <v>232934079</v>
      </c>
      <c r="G14" s="30">
        <f t="shared" si="0"/>
        <v>99900824</v>
      </c>
      <c r="H14" s="30">
        <f t="shared" si="0"/>
        <v>150786676</v>
      </c>
      <c r="I14" s="30">
        <f t="shared" si="0"/>
        <v>78350284</v>
      </c>
      <c r="J14" s="30">
        <f t="shared" si="0"/>
        <v>43265169</v>
      </c>
      <c r="K14" s="31">
        <f>SUM(C14:J14)</f>
        <v>1287109799</v>
      </c>
      <c r="L14" s="10"/>
    </row>
    <row r="15" spans="1:12" x14ac:dyDescent="0.25">
      <c r="A15" s="39">
        <v>1010000</v>
      </c>
      <c r="B15" s="14" t="s">
        <v>13</v>
      </c>
      <c r="C15" s="12">
        <f t="shared" ref="C15:J15" si="1">SUM(C16:C21)</f>
        <v>352864078</v>
      </c>
      <c r="D15" s="12">
        <f t="shared" si="1"/>
        <v>29171276</v>
      </c>
      <c r="E15" s="12">
        <f t="shared" si="1"/>
        <v>219288347</v>
      </c>
      <c r="F15" s="12">
        <f t="shared" si="1"/>
        <v>189645725</v>
      </c>
      <c r="G15" s="12">
        <f t="shared" si="1"/>
        <v>82088574</v>
      </c>
      <c r="H15" s="12">
        <f t="shared" si="1"/>
        <v>109814889</v>
      </c>
      <c r="I15" s="12">
        <f t="shared" si="1"/>
        <v>51686033</v>
      </c>
      <c r="J15" s="12">
        <f t="shared" si="1"/>
        <v>31220759</v>
      </c>
      <c r="K15" s="20">
        <f>SUM(C15:J15)</f>
        <v>1065779681</v>
      </c>
      <c r="L15" s="10"/>
    </row>
    <row r="16" spans="1:12" x14ac:dyDescent="0.25">
      <c r="A16" s="39">
        <v>1010100</v>
      </c>
      <c r="B16" s="13" t="s">
        <v>14</v>
      </c>
      <c r="C16" s="12"/>
      <c r="D16" s="12"/>
      <c r="E16" s="12"/>
      <c r="F16" s="12"/>
      <c r="G16" s="12"/>
      <c r="H16" s="12"/>
      <c r="I16" s="12"/>
      <c r="J16" s="12"/>
      <c r="K16" s="20">
        <f t="shared" ref="K16:K21" si="2">SUM(C16:J16)</f>
        <v>0</v>
      </c>
      <c r="L16" s="10"/>
    </row>
    <row r="17" spans="1:12" ht="47.25" x14ac:dyDescent="0.25">
      <c r="A17" s="39">
        <v>1010200</v>
      </c>
      <c r="B17" s="13" t="s">
        <v>15</v>
      </c>
      <c r="C17" s="12">
        <f>115017133-25359973</f>
        <v>89657160</v>
      </c>
      <c r="D17" s="12">
        <f>11041412-763338</f>
        <v>10278074</v>
      </c>
      <c r="E17" s="12">
        <v>107494956</v>
      </c>
      <c r="F17" s="12">
        <f>101998151-2683543-13429124</f>
        <v>85885484</v>
      </c>
      <c r="G17" s="12">
        <v>46616335</v>
      </c>
      <c r="H17" s="12">
        <v>58151085</v>
      </c>
      <c r="I17" s="12">
        <f>22582115+277795</f>
        <v>22859910</v>
      </c>
      <c r="J17" s="12">
        <v>14195856</v>
      </c>
      <c r="K17" s="20">
        <f t="shared" si="2"/>
        <v>435138860</v>
      </c>
      <c r="L17" s="10"/>
    </row>
    <row r="18" spans="1:12" ht="47.25" x14ac:dyDescent="0.25">
      <c r="A18" s="39">
        <v>1010500</v>
      </c>
      <c r="B18" s="15" t="s">
        <v>16</v>
      </c>
      <c r="C18" s="12">
        <f>7953877</f>
        <v>7953877</v>
      </c>
      <c r="D18" s="12">
        <v>246719</v>
      </c>
      <c r="E18" s="12">
        <v>4984596</v>
      </c>
      <c r="F18" s="12">
        <v>3053196</v>
      </c>
      <c r="G18" s="12">
        <v>1208782</v>
      </c>
      <c r="H18" s="12">
        <v>3591329</v>
      </c>
      <c r="I18" s="12">
        <v>1266782</v>
      </c>
      <c r="J18" s="12">
        <v>872204</v>
      </c>
      <c r="K18" s="20">
        <f t="shared" si="2"/>
        <v>23177485</v>
      </c>
      <c r="L18" s="10"/>
    </row>
    <row r="19" spans="1:12" ht="63" x14ac:dyDescent="0.25">
      <c r="A19" s="39">
        <v>1010600</v>
      </c>
      <c r="B19" s="13" t="s">
        <v>17</v>
      </c>
      <c r="C19" s="12">
        <f>6993313</f>
        <v>6993313</v>
      </c>
      <c r="D19" s="12">
        <v>25710</v>
      </c>
      <c r="E19" s="12">
        <v>9058452</v>
      </c>
      <c r="F19" s="12">
        <v>1238747</v>
      </c>
      <c r="G19" s="12">
        <v>938955</v>
      </c>
      <c r="H19" s="12">
        <v>1425963</v>
      </c>
      <c r="I19" s="12">
        <v>160160</v>
      </c>
      <c r="J19" s="12">
        <v>145800</v>
      </c>
      <c r="K19" s="20">
        <f t="shared" si="2"/>
        <v>19987100</v>
      </c>
      <c r="L19" s="10"/>
    </row>
    <row r="20" spans="1:12" ht="63" x14ac:dyDescent="0.25">
      <c r="A20" s="39">
        <v>1010601</v>
      </c>
      <c r="B20" s="13" t="s">
        <v>18</v>
      </c>
      <c r="C20" s="12">
        <f>7652715</f>
        <v>7652715</v>
      </c>
      <c r="D20" s="12">
        <v>22535</v>
      </c>
      <c r="E20" s="12">
        <v>8531787</v>
      </c>
      <c r="F20" s="12">
        <v>3753821</v>
      </c>
      <c r="G20" s="12">
        <v>2207212</v>
      </c>
      <c r="H20" s="12">
        <v>5545015</v>
      </c>
      <c r="I20" s="12">
        <v>1707796</v>
      </c>
      <c r="J20" s="12">
        <v>1194789</v>
      </c>
      <c r="K20" s="20">
        <f t="shared" si="2"/>
        <v>30615670</v>
      </c>
      <c r="L20" s="10"/>
    </row>
    <row r="21" spans="1:12" x14ac:dyDescent="0.25">
      <c r="A21" s="39">
        <v>1010700</v>
      </c>
      <c r="B21" s="13" t="s">
        <v>19</v>
      </c>
      <c r="C21" s="12">
        <f>240607013</f>
        <v>240607013</v>
      </c>
      <c r="D21" s="12">
        <v>18598238</v>
      </c>
      <c r="E21" s="12">
        <f>103878239-14659683</f>
        <v>89218556</v>
      </c>
      <c r="F21" s="12">
        <v>95714477</v>
      </c>
      <c r="G21" s="12">
        <f>34933224-3815934</f>
        <v>31117290</v>
      </c>
      <c r="H21" s="12">
        <f>44188260-3086763</f>
        <v>41101497</v>
      </c>
      <c r="I21" s="12">
        <f>25320324+371061</f>
        <v>25691385</v>
      </c>
      <c r="J21" s="12">
        <v>14812110</v>
      </c>
      <c r="K21" s="20">
        <f t="shared" si="2"/>
        <v>556860566</v>
      </c>
      <c r="L21" s="10"/>
    </row>
    <row r="22" spans="1:12" x14ac:dyDescent="0.25">
      <c r="A22" s="41"/>
      <c r="B22" s="13"/>
      <c r="C22" s="12"/>
      <c r="D22" s="12"/>
      <c r="E22" s="12"/>
      <c r="F22" s="12"/>
      <c r="G22" s="12"/>
      <c r="H22" s="12"/>
      <c r="I22" s="12"/>
      <c r="J22" s="12"/>
      <c r="K22" s="20"/>
      <c r="L22" s="10"/>
    </row>
    <row r="23" spans="1:12" x14ac:dyDescent="0.25">
      <c r="A23" s="39">
        <v>1040000</v>
      </c>
      <c r="B23" s="13" t="s">
        <v>20</v>
      </c>
      <c r="C23" s="12">
        <v>4119396</v>
      </c>
      <c r="D23" s="12">
        <v>241165</v>
      </c>
      <c r="E23" s="12">
        <v>3080197</v>
      </c>
      <c r="F23" s="12">
        <v>2177479</v>
      </c>
      <c r="G23" s="12">
        <v>1630307</v>
      </c>
      <c r="H23" s="12">
        <v>2145114</v>
      </c>
      <c r="I23" s="12">
        <v>1141132</v>
      </c>
      <c r="J23" s="12">
        <v>723433</v>
      </c>
      <c r="K23" s="20">
        <f>SUM(C23:J23)</f>
        <v>15258223</v>
      </c>
      <c r="L23" s="10"/>
    </row>
    <row r="24" spans="1:12" x14ac:dyDescent="0.25">
      <c r="A24" s="41"/>
      <c r="B24" s="16"/>
      <c r="C24" s="12"/>
      <c r="D24" s="12"/>
      <c r="E24" s="12"/>
      <c r="F24" s="12"/>
      <c r="G24" s="12"/>
      <c r="H24" s="12"/>
      <c r="I24" s="12"/>
      <c r="J24" s="12"/>
      <c r="K24" s="20"/>
      <c r="L24" s="10"/>
    </row>
    <row r="25" spans="1:12" ht="31.5" x14ac:dyDescent="0.25">
      <c r="A25" s="39">
        <v>1050000</v>
      </c>
      <c r="B25" s="13" t="s">
        <v>21</v>
      </c>
      <c r="C25" s="12">
        <v>7559535</v>
      </c>
      <c r="D25" s="12">
        <v>76355</v>
      </c>
      <c r="E25" s="12">
        <v>10253740</v>
      </c>
      <c r="F25" s="12">
        <v>28220504</v>
      </c>
      <c r="G25" s="12">
        <v>10189277</v>
      </c>
      <c r="H25" s="12">
        <v>29293722</v>
      </c>
      <c r="I25" s="12">
        <f>21615122+40043</f>
        <v>21655165</v>
      </c>
      <c r="J25" s="12">
        <v>8405780</v>
      </c>
      <c r="K25" s="20">
        <f t="shared" ref="K25:K30" si="3">SUM(C25:J25)</f>
        <v>115654078</v>
      </c>
      <c r="L25" s="10"/>
    </row>
    <row r="26" spans="1:12" x14ac:dyDescent="0.25">
      <c r="A26" s="39">
        <v>1050100</v>
      </c>
      <c r="B26" s="13" t="s">
        <v>22</v>
      </c>
      <c r="C26" s="12">
        <f t="shared" ref="C26:J26" si="4">SUM(C27:C29)</f>
        <v>7485874</v>
      </c>
      <c r="D26" s="12">
        <f t="shared" si="4"/>
        <v>76355</v>
      </c>
      <c r="E26" s="12">
        <f t="shared" si="4"/>
        <v>10209656</v>
      </c>
      <c r="F26" s="12">
        <f t="shared" si="4"/>
        <v>27424904</v>
      </c>
      <c r="G26" s="12">
        <f t="shared" si="4"/>
        <v>10120855</v>
      </c>
      <c r="H26" s="12">
        <f t="shared" si="4"/>
        <v>28685780</v>
      </c>
      <c r="I26" s="12">
        <f t="shared" si="4"/>
        <v>20670221</v>
      </c>
      <c r="J26" s="12">
        <f t="shared" si="4"/>
        <v>8159075</v>
      </c>
      <c r="K26" s="20">
        <f t="shared" si="3"/>
        <v>112832720</v>
      </c>
      <c r="L26" s="10"/>
    </row>
    <row r="27" spans="1:12" ht="31.5" x14ac:dyDescent="0.25">
      <c r="A27" s="41">
        <v>1050101</v>
      </c>
      <c r="B27" s="16" t="s">
        <v>23</v>
      </c>
      <c r="C27" s="17">
        <v>274444</v>
      </c>
      <c r="D27" s="17">
        <v>0</v>
      </c>
      <c r="E27" s="17">
        <v>1035425</v>
      </c>
      <c r="F27" s="17">
        <v>17763357</v>
      </c>
      <c r="G27" s="17">
        <v>7566005</v>
      </c>
      <c r="H27" s="17">
        <v>19289086</v>
      </c>
      <c r="I27" s="17">
        <v>18027471</v>
      </c>
      <c r="J27" s="17">
        <v>6415473</v>
      </c>
      <c r="K27" s="21">
        <f t="shared" si="3"/>
        <v>70371261</v>
      </c>
      <c r="L27" s="10"/>
    </row>
    <row r="28" spans="1:12" ht="31.5" x14ac:dyDescent="0.25">
      <c r="A28" s="41">
        <v>1050102</v>
      </c>
      <c r="B28" s="16" t="s">
        <v>24</v>
      </c>
      <c r="C28" s="17">
        <v>7115882</v>
      </c>
      <c r="D28" s="17">
        <v>74713</v>
      </c>
      <c r="E28" s="17">
        <v>9051439</v>
      </c>
      <c r="F28" s="17">
        <v>8588505</v>
      </c>
      <c r="G28" s="17">
        <v>1944650</v>
      </c>
      <c r="H28" s="17">
        <v>8776194</v>
      </c>
      <c r="I28" s="17">
        <f>2182207+40043</f>
        <v>2222250</v>
      </c>
      <c r="J28" s="17">
        <v>1276754</v>
      </c>
      <c r="K28" s="21">
        <f t="shared" si="3"/>
        <v>39050387</v>
      </c>
      <c r="L28" s="10"/>
    </row>
    <row r="29" spans="1:12" x14ac:dyDescent="0.25">
      <c r="A29" s="41">
        <v>1050103</v>
      </c>
      <c r="B29" s="16" t="s">
        <v>25</v>
      </c>
      <c r="C29" s="17">
        <v>95548</v>
      </c>
      <c r="D29" s="17">
        <v>1642</v>
      </c>
      <c r="E29" s="17">
        <v>122792</v>
      </c>
      <c r="F29" s="17">
        <v>1073042</v>
      </c>
      <c r="G29" s="17">
        <v>610200</v>
      </c>
      <c r="H29" s="17">
        <v>620500</v>
      </c>
      <c r="I29" s="17">
        <v>420500</v>
      </c>
      <c r="J29" s="17">
        <v>466848</v>
      </c>
      <c r="K29" s="21">
        <f t="shared" si="3"/>
        <v>3411072</v>
      </c>
      <c r="L29" s="10"/>
    </row>
    <row r="30" spans="1:12" ht="31.5" x14ac:dyDescent="0.25">
      <c r="A30" s="39">
        <v>1051100</v>
      </c>
      <c r="B30" s="13" t="s">
        <v>26</v>
      </c>
      <c r="C30" s="12">
        <v>13660</v>
      </c>
      <c r="D30" s="12"/>
      <c r="E30" s="12">
        <v>141</v>
      </c>
      <c r="F30" s="12">
        <v>775832</v>
      </c>
      <c r="G30" s="12">
        <v>64397</v>
      </c>
      <c r="H30" s="12">
        <v>550941</v>
      </c>
      <c r="I30" s="12">
        <v>977444</v>
      </c>
      <c r="J30" s="12">
        <v>245206</v>
      </c>
      <c r="K30" s="20">
        <f t="shared" si="3"/>
        <v>2627621</v>
      </c>
      <c r="L30" s="10"/>
    </row>
    <row r="31" spans="1:12" x14ac:dyDescent="0.25">
      <c r="A31" s="41"/>
      <c r="B31" s="16"/>
      <c r="C31" s="17"/>
      <c r="D31" s="17"/>
      <c r="E31" s="17"/>
      <c r="F31" s="17"/>
      <c r="G31" s="17"/>
      <c r="H31" s="17"/>
      <c r="I31" s="17"/>
      <c r="J31" s="17"/>
      <c r="K31" s="21"/>
      <c r="L31" s="10"/>
    </row>
    <row r="32" spans="1:12" x14ac:dyDescent="0.25">
      <c r="A32" s="39">
        <v>1400000</v>
      </c>
      <c r="B32" s="13" t="s">
        <v>27</v>
      </c>
      <c r="C32" s="12">
        <f t="shared" ref="C32:J32" si="5">SUM(C33:C34)</f>
        <v>31560477</v>
      </c>
      <c r="D32" s="12">
        <f t="shared" si="5"/>
        <v>7943663</v>
      </c>
      <c r="E32" s="12">
        <f t="shared" si="5"/>
        <v>15714538</v>
      </c>
      <c r="F32" s="12">
        <f t="shared" si="5"/>
        <v>12890371</v>
      </c>
      <c r="G32" s="12">
        <f t="shared" si="5"/>
        <v>5992666</v>
      </c>
      <c r="H32" s="12">
        <f t="shared" si="5"/>
        <v>9532951</v>
      </c>
      <c r="I32" s="12">
        <f t="shared" si="5"/>
        <v>3867954</v>
      </c>
      <c r="J32" s="12">
        <f t="shared" si="5"/>
        <v>2915197</v>
      </c>
      <c r="K32" s="20">
        <f t="shared" ref="K32:K33" si="6">SUM(C32:J32)</f>
        <v>90417817</v>
      </c>
      <c r="L32" s="10"/>
    </row>
    <row r="33" spans="1:12" s="11" customFormat="1" x14ac:dyDescent="0.25">
      <c r="A33" s="42">
        <v>1400400</v>
      </c>
      <c r="B33" s="18" t="s">
        <v>28</v>
      </c>
      <c r="C33" s="17">
        <v>31560477</v>
      </c>
      <c r="D33" s="17">
        <v>7943663</v>
      </c>
      <c r="E33" s="17">
        <v>15714538</v>
      </c>
      <c r="F33" s="17">
        <f>15084874-2194503</f>
        <v>12890371</v>
      </c>
      <c r="G33" s="17">
        <v>5992666</v>
      </c>
      <c r="H33" s="17">
        <v>9532951</v>
      </c>
      <c r="I33" s="17">
        <f>4619158-751204</f>
        <v>3867954</v>
      </c>
      <c r="J33" s="17">
        <v>2915197</v>
      </c>
      <c r="K33" s="21">
        <f t="shared" si="6"/>
        <v>90417817</v>
      </c>
    </row>
    <row r="34" spans="1:12" x14ac:dyDescent="0.25">
      <c r="A34" s="41"/>
      <c r="B34" s="16"/>
      <c r="C34" s="17"/>
      <c r="D34" s="17"/>
      <c r="E34" s="17"/>
      <c r="F34" s="17"/>
      <c r="G34" s="17"/>
      <c r="H34" s="17"/>
      <c r="I34" s="17"/>
      <c r="J34" s="17"/>
      <c r="K34" s="20"/>
      <c r="L34" s="10"/>
    </row>
    <row r="35" spans="1:12" x14ac:dyDescent="0.25">
      <c r="A35" s="43">
        <v>2000000</v>
      </c>
      <c r="B35" s="32" t="s">
        <v>29</v>
      </c>
      <c r="C35" s="33">
        <f>SUM(C36+C43+C46+C48)</f>
        <v>6015866</v>
      </c>
      <c r="D35" s="33">
        <f t="shared" ref="D35:J35" si="7">SUM(D36+D43+D46+D48)</f>
        <v>134209</v>
      </c>
      <c r="E35" s="33">
        <f t="shared" si="7"/>
        <v>4944493</v>
      </c>
      <c r="F35" s="33">
        <f t="shared" si="7"/>
        <v>5012556</v>
      </c>
      <c r="G35" s="33">
        <f t="shared" si="7"/>
        <v>1444156</v>
      </c>
      <c r="H35" s="33">
        <f t="shared" si="7"/>
        <v>3300933</v>
      </c>
      <c r="I35" s="33">
        <f t="shared" si="7"/>
        <v>5930238</v>
      </c>
      <c r="J35" s="33">
        <f t="shared" si="7"/>
        <v>3045548</v>
      </c>
      <c r="K35" s="34">
        <f t="shared" ref="K35:K41" si="8">SUM(C35:J35)</f>
        <v>29827999</v>
      </c>
      <c r="L35" s="10"/>
    </row>
    <row r="36" spans="1:12" ht="47.25" x14ac:dyDescent="0.25">
      <c r="A36" s="39">
        <v>2010000</v>
      </c>
      <c r="B36" s="13" t="s">
        <v>30</v>
      </c>
      <c r="C36" s="12">
        <v>2718766</v>
      </c>
      <c r="D36" s="12">
        <v>90923</v>
      </c>
      <c r="E36" s="12">
        <v>1707598</v>
      </c>
      <c r="F36" s="12">
        <v>2713619</v>
      </c>
      <c r="G36" s="12">
        <v>797898</v>
      </c>
      <c r="H36" s="12">
        <v>1934841</v>
      </c>
      <c r="I36" s="12">
        <v>5346125</v>
      </c>
      <c r="J36" s="12">
        <v>2639094</v>
      </c>
      <c r="K36" s="20">
        <f t="shared" si="8"/>
        <v>17948864</v>
      </c>
      <c r="L36" s="10"/>
    </row>
    <row r="37" spans="1:12" ht="47.25" x14ac:dyDescent="0.25">
      <c r="A37" s="39">
        <v>2010200</v>
      </c>
      <c r="B37" s="13" t="s">
        <v>31</v>
      </c>
      <c r="C37" s="12">
        <v>2020703</v>
      </c>
      <c r="D37" s="12">
        <v>90191</v>
      </c>
      <c r="E37" s="12">
        <v>651270</v>
      </c>
      <c r="F37" s="12">
        <v>1705378</v>
      </c>
      <c r="G37" s="12">
        <v>373903</v>
      </c>
      <c r="H37" s="12">
        <v>799731</v>
      </c>
      <c r="I37" s="12">
        <v>741356</v>
      </c>
      <c r="J37" s="12">
        <v>609698</v>
      </c>
      <c r="K37" s="20">
        <f t="shared" si="8"/>
        <v>6992230</v>
      </c>
      <c r="L37" s="10"/>
    </row>
    <row r="38" spans="1:12" ht="47.25" x14ac:dyDescent="0.25">
      <c r="A38" s="39">
        <v>2010300</v>
      </c>
      <c r="B38" s="13" t="s">
        <v>32</v>
      </c>
      <c r="C38" s="12">
        <v>34527</v>
      </c>
      <c r="D38" s="12"/>
      <c r="E38" s="12"/>
      <c r="F38" s="12"/>
      <c r="G38" s="12"/>
      <c r="H38" s="12"/>
      <c r="I38" s="12"/>
      <c r="J38" s="12"/>
      <c r="K38" s="20">
        <f t="shared" si="8"/>
        <v>34527</v>
      </c>
      <c r="L38" s="10"/>
    </row>
    <row r="39" spans="1:12" ht="31.5" x14ac:dyDescent="0.25">
      <c r="A39" s="39">
        <v>2010400</v>
      </c>
      <c r="B39" s="13" t="s">
        <v>33</v>
      </c>
      <c r="C39" s="12">
        <v>550000</v>
      </c>
      <c r="D39" s="12"/>
      <c r="E39" s="12">
        <v>388322</v>
      </c>
      <c r="F39" s="12">
        <v>926313</v>
      </c>
      <c r="G39" s="12">
        <v>401585</v>
      </c>
      <c r="H39" s="12">
        <v>1100000</v>
      </c>
      <c r="I39" s="12">
        <v>4535640</v>
      </c>
      <c r="J39" s="12">
        <v>1986032</v>
      </c>
      <c r="K39" s="20">
        <f t="shared" si="8"/>
        <v>9887892</v>
      </c>
      <c r="L39" s="10"/>
    </row>
    <row r="40" spans="1:12" ht="31.5" x14ac:dyDescent="0.25">
      <c r="A40" s="39">
        <v>2010500</v>
      </c>
      <c r="B40" s="13" t="s">
        <v>34</v>
      </c>
      <c r="C40" s="12">
        <v>14800</v>
      </c>
      <c r="D40" s="12"/>
      <c r="E40" s="12">
        <v>9028</v>
      </c>
      <c r="F40" s="12">
        <v>18417</v>
      </c>
      <c r="G40" s="12">
        <v>9992</v>
      </c>
      <c r="H40" s="12">
        <v>8200</v>
      </c>
      <c r="I40" s="12">
        <v>52499</v>
      </c>
      <c r="J40" s="12">
        <v>22069</v>
      </c>
      <c r="K40" s="20">
        <f t="shared" si="8"/>
        <v>135005</v>
      </c>
      <c r="L40" s="10"/>
    </row>
    <row r="41" spans="1:12" ht="31.5" x14ac:dyDescent="0.25">
      <c r="A41" s="39">
        <v>2010900</v>
      </c>
      <c r="B41" s="13" t="s">
        <v>35</v>
      </c>
      <c r="C41" s="12">
        <v>98492</v>
      </c>
      <c r="D41" s="12">
        <v>732</v>
      </c>
      <c r="E41" s="12">
        <v>658978</v>
      </c>
      <c r="F41" s="12">
        <v>63511</v>
      </c>
      <c r="G41" s="12">
        <v>12418</v>
      </c>
      <c r="H41" s="12">
        <v>26910</v>
      </c>
      <c r="I41" s="12">
        <v>16630</v>
      </c>
      <c r="J41" s="12">
        <v>20422</v>
      </c>
      <c r="K41" s="20">
        <f t="shared" si="8"/>
        <v>898093</v>
      </c>
      <c r="L41" s="10"/>
    </row>
    <row r="42" spans="1:12" x14ac:dyDescent="0.25">
      <c r="A42" s="39"/>
      <c r="B42" s="13"/>
      <c r="C42" s="12"/>
      <c r="D42" s="12"/>
      <c r="E42" s="12"/>
      <c r="F42" s="12"/>
      <c r="G42" s="12"/>
      <c r="H42" s="12"/>
      <c r="I42" s="12"/>
      <c r="J42" s="12"/>
      <c r="K42" s="20"/>
      <c r="L42" s="10"/>
    </row>
    <row r="43" spans="1:12" ht="47.25" x14ac:dyDescent="0.25">
      <c r="A43" s="39">
        <v>2020000</v>
      </c>
      <c r="B43" s="13" t="s">
        <v>36</v>
      </c>
      <c r="C43" s="12">
        <v>860461</v>
      </c>
      <c r="D43" s="12">
        <v>111</v>
      </c>
      <c r="E43" s="12">
        <v>1615204</v>
      </c>
      <c r="F43" s="12">
        <v>1556548</v>
      </c>
      <c r="G43" s="12">
        <v>40285</v>
      </c>
      <c r="H43" s="12">
        <v>384549</v>
      </c>
      <c r="I43" s="12">
        <v>62804</v>
      </c>
      <c r="J43" s="12">
        <v>49575</v>
      </c>
      <c r="K43" s="20">
        <f>SUM(C43:J43)</f>
        <v>4569537</v>
      </c>
      <c r="L43" s="10"/>
    </row>
    <row r="44" spans="1:12" ht="47.25" x14ac:dyDescent="0.25">
      <c r="A44" s="41">
        <v>2020100</v>
      </c>
      <c r="B44" s="19" t="s">
        <v>37</v>
      </c>
      <c r="C44" s="17">
        <v>650000</v>
      </c>
      <c r="D44" s="17"/>
      <c r="E44" s="17">
        <v>1580000</v>
      </c>
      <c r="F44" s="17">
        <v>1500000</v>
      </c>
      <c r="G44" s="17">
        <v>30000</v>
      </c>
      <c r="H44" s="17">
        <v>325000</v>
      </c>
      <c r="I44" s="17">
        <v>35000</v>
      </c>
      <c r="J44" s="17">
        <v>15644</v>
      </c>
      <c r="K44" s="21">
        <f>SUM(C44:J44)</f>
        <v>4135644</v>
      </c>
      <c r="L44" s="10"/>
    </row>
    <row r="45" spans="1:12" x14ac:dyDescent="0.25">
      <c r="A45" s="41"/>
      <c r="B45" s="16"/>
      <c r="C45" s="17"/>
      <c r="D45" s="17"/>
      <c r="E45" s="17"/>
      <c r="F45" s="17"/>
      <c r="G45" s="17"/>
      <c r="H45" s="17"/>
      <c r="I45" s="17"/>
      <c r="J45" s="17"/>
      <c r="K45" s="20"/>
      <c r="L45" s="10"/>
    </row>
    <row r="46" spans="1:12" x14ac:dyDescent="0.25">
      <c r="A46" s="39">
        <v>2060000</v>
      </c>
      <c r="B46" s="13" t="s">
        <v>38</v>
      </c>
      <c r="C46" s="12">
        <v>422178</v>
      </c>
      <c r="D46" s="12"/>
      <c r="E46" s="12">
        <v>291083</v>
      </c>
      <c r="F46" s="12">
        <v>22395</v>
      </c>
      <c r="G46" s="12">
        <v>5575</v>
      </c>
      <c r="H46" s="12">
        <v>51305</v>
      </c>
      <c r="I46" s="12">
        <v>7200</v>
      </c>
      <c r="J46" s="12">
        <v>16583</v>
      </c>
      <c r="K46" s="20">
        <f>SUM(C46:J46)</f>
        <v>816319</v>
      </c>
      <c r="L46" s="10"/>
    </row>
    <row r="47" spans="1:12" x14ac:dyDescent="0.25">
      <c r="A47" s="41"/>
      <c r="B47" s="16"/>
      <c r="C47" s="12"/>
      <c r="D47" s="12"/>
      <c r="E47" s="12"/>
      <c r="F47" s="12"/>
      <c r="G47" s="12"/>
      <c r="H47" s="12"/>
      <c r="I47" s="12"/>
      <c r="J47" s="12"/>
      <c r="K47" s="20"/>
      <c r="L47" s="10"/>
    </row>
    <row r="48" spans="1:12" ht="31.5" x14ac:dyDescent="0.25">
      <c r="A48" s="39">
        <v>2070000</v>
      </c>
      <c r="B48" s="13" t="s">
        <v>39</v>
      </c>
      <c r="C48" s="12">
        <v>2014461</v>
      </c>
      <c r="D48" s="12">
        <v>43175</v>
      </c>
      <c r="E48" s="12">
        <v>1330608</v>
      </c>
      <c r="F48" s="12">
        <v>719994</v>
      </c>
      <c r="G48" s="12">
        <v>600398</v>
      </c>
      <c r="H48" s="12">
        <v>930238</v>
      </c>
      <c r="I48" s="12">
        <v>514109</v>
      </c>
      <c r="J48" s="12">
        <v>340296</v>
      </c>
      <c r="K48" s="20">
        <f>SUM(C48:J48)</f>
        <v>6493279</v>
      </c>
      <c r="L48" s="10"/>
    </row>
    <row r="49" spans="1:12" x14ac:dyDescent="0.25">
      <c r="A49" s="41"/>
      <c r="B49" s="16"/>
      <c r="C49" s="12"/>
      <c r="D49" s="12"/>
      <c r="E49" s="12"/>
      <c r="F49" s="12"/>
      <c r="G49" s="12"/>
      <c r="H49" s="12"/>
      <c r="I49" s="12"/>
      <c r="J49" s="12"/>
      <c r="K49" s="20"/>
      <c r="L49" s="10"/>
    </row>
    <row r="50" spans="1:12" x14ac:dyDescent="0.25">
      <c r="A50" s="43">
        <v>4000000</v>
      </c>
      <c r="B50" s="32" t="s">
        <v>40</v>
      </c>
      <c r="C50" s="33">
        <f t="shared" ref="C50:J50" si="9">SUM(C51)</f>
        <v>6008318</v>
      </c>
      <c r="D50" s="33">
        <f t="shared" si="9"/>
        <v>3612826</v>
      </c>
      <c r="E50" s="33">
        <f t="shared" si="9"/>
        <v>2049984</v>
      </c>
      <c r="F50" s="33">
        <f t="shared" si="9"/>
        <v>3206231</v>
      </c>
      <c r="G50" s="33">
        <f t="shared" si="9"/>
        <v>669936</v>
      </c>
      <c r="H50" s="33">
        <f t="shared" si="9"/>
        <v>1658766</v>
      </c>
      <c r="I50" s="33">
        <f t="shared" si="9"/>
        <v>968483</v>
      </c>
      <c r="J50" s="33">
        <f t="shared" si="9"/>
        <v>348058</v>
      </c>
      <c r="K50" s="34">
        <f t="shared" ref="K50:K51" si="10">SUM(C50:J50)</f>
        <v>18522602</v>
      </c>
      <c r="L50" s="10"/>
    </row>
    <row r="51" spans="1:12" ht="31.5" x14ac:dyDescent="0.25">
      <c r="A51" s="39">
        <v>4020200</v>
      </c>
      <c r="B51" s="13" t="s">
        <v>41</v>
      </c>
      <c r="C51" s="12">
        <f>6729316-720998</f>
        <v>6008318</v>
      </c>
      <c r="D51" s="12">
        <f>4046365-433539</f>
        <v>3612826</v>
      </c>
      <c r="E51" s="12">
        <f>2295983-245999</f>
        <v>2049984</v>
      </c>
      <c r="F51" s="12">
        <f>3590979-384748</f>
        <v>3206231</v>
      </c>
      <c r="G51" s="12">
        <f>750328-80392</f>
        <v>669936</v>
      </c>
      <c r="H51" s="12">
        <f>1857818-199052</f>
        <v>1658766</v>
      </c>
      <c r="I51" s="12">
        <f>1084701-116218</f>
        <v>968483</v>
      </c>
      <c r="J51" s="12">
        <f>389825-41767</f>
        <v>348058</v>
      </c>
      <c r="K51" s="20">
        <f t="shared" si="10"/>
        <v>18522602</v>
      </c>
      <c r="L51" s="10"/>
    </row>
    <row r="52" spans="1:12" x14ac:dyDescent="0.25">
      <c r="A52" s="39"/>
      <c r="B52" s="13"/>
      <c r="C52" s="12"/>
      <c r="D52" s="12"/>
      <c r="E52" s="12"/>
      <c r="F52" s="12"/>
      <c r="G52" s="12"/>
      <c r="H52" s="12"/>
      <c r="I52" s="12"/>
      <c r="J52" s="12"/>
      <c r="K52" s="20"/>
      <c r="L52" s="10"/>
    </row>
    <row r="53" spans="1:12" ht="32.25" thickBot="1" x14ac:dyDescent="0.3">
      <c r="A53" s="44">
        <v>5000000</v>
      </c>
      <c r="B53" s="35" t="s">
        <v>42</v>
      </c>
      <c r="C53" s="36">
        <v>26515557</v>
      </c>
      <c r="D53" s="36">
        <v>789733</v>
      </c>
      <c r="E53" s="36">
        <v>18788032</v>
      </c>
      <c r="F53" s="36">
        <v>7731014</v>
      </c>
      <c r="G53" s="36">
        <v>4462609</v>
      </c>
      <c r="H53" s="36">
        <f>6829527</f>
        <v>6829527</v>
      </c>
      <c r="I53" s="36">
        <f>5465443+650000</f>
        <v>6115443</v>
      </c>
      <c r="J53" s="36">
        <v>3000066</v>
      </c>
      <c r="K53" s="37">
        <f>SUM(C53:J53)</f>
        <v>74231981</v>
      </c>
      <c r="L53" s="10"/>
    </row>
    <row r="54" spans="1:12" ht="16.5" thickBot="1" x14ac:dyDescent="0.3">
      <c r="A54" s="26"/>
      <c r="B54" s="27" t="s">
        <v>43</v>
      </c>
      <c r="C54" s="38">
        <f t="shared" ref="C54:J54" si="11">SUM(C14+C35+C50+C53)</f>
        <v>434643227</v>
      </c>
      <c r="D54" s="38">
        <f t="shared" si="11"/>
        <v>41969227</v>
      </c>
      <c r="E54" s="38">
        <f t="shared" si="11"/>
        <v>274119331</v>
      </c>
      <c r="F54" s="38">
        <f t="shared" si="11"/>
        <v>248883880</v>
      </c>
      <c r="G54" s="38">
        <f t="shared" si="11"/>
        <v>106477525</v>
      </c>
      <c r="H54" s="38">
        <f t="shared" si="11"/>
        <v>162575902</v>
      </c>
      <c r="I54" s="38">
        <f t="shared" si="11"/>
        <v>91364448</v>
      </c>
      <c r="J54" s="38">
        <f t="shared" si="11"/>
        <v>49658841</v>
      </c>
      <c r="K54" s="25">
        <f>SUM(C54:J54)</f>
        <v>1409692381</v>
      </c>
      <c r="L54" s="10"/>
    </row>
    <row r="55" spans="1:12" x14ac:dyDescent="0.25">
      <c r="K55" s="3">
        <v>1409692381</v>
      </c>
      <c r="L55" s="10"/>
    </row>
    <row r="56" spans="1:12" x14ac:dyDescent="0.25">
      <c r="K56" s="3">
        <f>K54-K55</f>
        <v>0</v>
      </c>
      <c r="L56" s="10"/>
    </row>
  </sheetData>
  <mergeCells count="9">
    <mergeCell ref="I7:K7"/>
    <mergeCell ref="H8:K8"/>
    <mergeCell ref="I9:K9"/>
    <mergeCell ref="A11:K11"/>
    <mergeCell ref="I1:K1"/>
    <mergeCell ref="H2:K2"/>
    <mergeCell ref="I3:K3"/>
    <mergeCell ref="H4:K4"/>
    <mergeCell ref="I5:K5"/>
  </mergeCells>
  <pageMargins left="0.39370078740157483" right="0.39370078740157483" top="0.47244094488188981" bottom="0.19685039370078741" header="0" footer="0"/>
  <pageSetup paperSize="9" scale="69" firstPageNumber="120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(1051)</vt:lpstr>
      <vt:lpstr>'Приложение № 4.1 (1051)'!Заголовки_для_печати</vt:lpstr>
      <vt:lpstr>'Приложение № 4.1 (1051)'!Область_печати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2023-07-18T13:09:47Z</dcterms:modified>
</cp:coreProperties>
</file>