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Приложение № 8 (1051)" sheetId="1" r:id="rId1"/>
    <sheet name="Лист2" sheetId="2" r:id="rId2"/>
  </sheets>
  <definedNames>
    <definedName name="_xlnm.Print_Titles" localSheetId="0">'Приложение № 8 (1051)'!$22:$25</definedName>
    <definedName name="_xlnm.Print_Area" localSheetId="0">'Приложение № 8 (1051)'!$A$1:$N$77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" i="1" l="1"/>
  <c r="N18" i="1" l="1"/>
  <c r="N28" i="1" l="1"/>
  <c r="N29" i="1"/>
  <c r="N30" i="1"/>
  <c r="N31" i="1"/>
  <c r="N32" i="1"/>
  <c r="N33" i="1"/>
  <c r="N34" i="1"/>
  <c r="N57" i="1" l="1"/>
  <c r="N50" i="1"/>
  <c r="N43" i="1"/>
  <c r="N44" i="1"/>
  <c r="H30" i="1" l="1"/>
  <c r="C8" i="2"/>
  <c r="C9" i="2"/>
  <c r="C10" i="2"/>
  <c r="C11" i="2"/>
  <c r="C12" i="2"/>
  <c r="C13" i="2"/>
  <c r="C14" i="2"/>
  <c r="C7" i="2"/>
  <c r="C6" i="2"/>
  <c r="B6" i="2"/>
  <c r="D30" i="1" l="1"/>
  <c r="N27" i="1" l="1"/>
  <c r="H28" i="1" l="1"/>
  <c r="I28" i="1" s="1"/>
  <c r="H27" i="1"/>
  <c r="I27" i="1" s="1"/>
  <c r="I30" i="1"/>
  <c r="L26" i="1" l="1"/>
  <c r="K26" i="1"/>
  <c r="J26" i="1"/>
  <c r="H29" i="1" l="1"/>
  <c r="I29" i="1" s="1"/>
  <c r="M26" i="1"/>
  <c r="H32" i="1" l="1"/>
  <c r="I32" i="1" s="1"/>
  <c r="H31" i="1"/>
  <c r="I31" i="1" s="1"/>
  <c r="H33" i="1"/>
  <c r="I33" i="1" s="1"/>
  <c r="H34" i="1"/>
  <c r="I34" i="1" s="1"/>
  <c r="N26" i="1"/>
  <c r="N21" i="1" l="1"/>
  <c r="N61" i="1"/>
  <c r="N60" i="1"/>
  <c r="D34" i="1"/>
  <c r="D33" i="1"/>
  <c r="D32" i="1"/>
  <c r="D31" i="1"/>
  <c r="F26" i="1"/>
  <c r="N16" i="1"/>
  <c r="N13" i="1"/>
  <c r="N20" i="1" l="1"/>
  <c r="G26" i="1"/>
  <c r="H26" i="1"/>
  <c r="I26" i="1" l="1"/>
</calcChain>
</file>

<file path=xl/sharedStrings.xml><?xml version="1.0" encoding="utf-8"?>
<sst xmlns="http://schemas.openxmlformats.org/spreadsheetml/2006/main" count="153" uniqueCount="128">
  <si>
    <t xml:space="preserve">к  Закону Приднестровской Молдавской Республики </t>
  </si>
  <si>
    <t>"О республиканском бюджете на 2023 год"</t>
  </si>
  <si>
    <t>Основные характеристики Дорожного фонда Приднестровской Молдавской Республики на 2023 год</t>
  </si>
  <si>
    <t>(руб.)</t>
  </si>
  <si>
    <t>1.</t>
  </si>
  <si>
    <t>Переходящие остатки по состоянию на 01.01.2023 г.</t>
  </si>
  <si>
    <t>1.1.</t>
  </si>
  <si>
    <t>Дорожного фонда на счете Министерства финансов Приднестровской Молдавской Республики</t>
  </si>
  <si>
    <t>1.2.</t>
  </si>
  <si>
    <t>Дорожного фонда на счетах местных бюджетов городов и районов</t>
  </si>
  <si>
    <t>2.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</si>
  <si>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</si>
  <si>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</si>
  <si>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</si>
  <si>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</si>
  <si>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</si>
  <si>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</si>
  <si>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3.</t>
  </si>
  <si>
    <t>РАСХОДЫ ВСЕГО, в том числе:</t>
  </si>
  <si>
    <t>3.1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</si>
  <si>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</si>
  <si>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</si>
  <si>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</si>
  <si>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</si>
  <si>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</si>
  <si>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</si>
  <si>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</si>
  <si>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</si>
  <si>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</si>
  <si>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</si>
  <si>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</si>
  <si>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</si>
  <si>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</si>
  <si>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</si>
  <si>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</si>
  <si>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</si>
  <si>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</si>
  <si>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</si>
  <si>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</si>
  <si>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3.1.1.</t>
  </si>
  <si>
    <t>Всего субсидий из республиканского бюджета, в том числе:</t>
  </si>
  <si>
    <t>а)</t>
  </si>
  <si>
    <t>г.Тирасполя</t>
  </si>
  <si>
    <t>б)</t>
  </si>
  <si>
    <t>г. Днестровска</t>
  </si>
  <si>
    <t>в)</t>
  </si>
  <si>
    <t>г. Бендеры</t>
  </si>
  <si>
    <t>г)</t>
  </si>
  <si>
    <t>Григориопольского района и г. Григориополя</t>
  </si>
  <si>
    <t>д)</t>
  </si>
  <si>
    <t>Дубоссарского района и                     г. Дубоссары</t>
  </si>
  <si>
    <t>е)</t>
  </si>
  <si>
    <t>Каменского района и                             г. Каменки</t>
  </si>
  <si>
    <t>ж)</t>
  </si>
  <si>
    <t xml:space="preserve">Рыбницкого района и                               г. Рыбницы </t>
  </si>
  <si>
    <t>з)</t>
  </si>
  <si>
    <t xml:space="preserve">Слободзейского района и                             г. Слободзеи </t>
  </si>
  <si>
    <t>3.1.2.</t>
  </si>
  <si>
    <t>3.1.3.</t>
  </si>
  <si>
    <t>Целевые субсидии государственной администрации города Бендеры  на устройство стоянки для большегрузных транспортных средств в районе ТПП Бендеры (Кишинев)</t>
  </si>
  <si>
    <t>3.1.4.</t>
  </si>
  <si>
    <t>Целевые субсидии государственной администрации города Бендеры  на устройство уличного освещения стоянки для большегрузных транспортных средств в районе ТПП Бендеры (Кишинев)</t>
  </si>
  <si>
    <t>3.1.5.</t>
  </si>
  <si>
    <t>3.1.6.</t>
  </si>
  <si>
    <t>Целевые субсидии государственной администрации города Бендеры  на капитальный ремонт участка автомобильной дороги по ул. Б. Восстания (от ул. 50 лет ВЛКСМ в сторону ул. Старого)</t>
  </si>
  <si>
    <t>3.1.7.</t>
  </si>
  <si>
    <t>3.1.8.</t>
  </si>
  <si>
    <t>3.1.9.</t>
  </si>
  <si>
    <t>3.1.10.</t>
  </si>
  <si>
    <t>3.1.11.</t>
  </si>
  <si>
    <t>3.2.</t>
  </si>
  <si>
    <t>Недофинансирование расходов Дорожного фонда на погашение задолженности дорожных предприятий перед ГУП "Дубоссарская ГЭС"</t>
  </si>
  <si>
    <t>3.3.</t>
  </si>
  <si>
    <t>за счет остатков Дорожного фонда на счетах местных бюджетов городов и районов, ВСЕГО, в том числе по государственным администрациям:</t>
  </si>
  <si>
    <t>в том числе по автомобильным дорогам общего пользования, находящимся в государственной собственности</t>
  </si>
  <si>
    <t>г. Тирасполя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</si>
  <si>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</si>
  <si>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</si>
  <si>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</si>
  <si>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</si>
  <si>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>3.4.</t>
  </si>
  <si>
    <t xml:space="preserve">Министерство экономического развития Приднестровской Молдавской Республики 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</si>
  <si>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</si>
  <si>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</si>
  <si>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</si>
  <si>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</si>
  <si>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</si>
  <si>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</si>
  <si>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</si>
  <si>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</si>
  <si>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</si>
  <si>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"О внесении изменений и дополнений</t>
  </si>
  <si>
    <t>в Закон Приднестровской Молдавской Республики</t>
  </si>
  <si>
    <r>
      <t xml:space="preserve">к </t>
    </r>
    <r>
      <rPr>
        <sz val="10"/>
        <color theme="1"/>
        <rFont val="Times New Roman"/>
        <family val="1"/>
        <charset val="204"/>
      </rPr>
      <t xml:space="preserve"> Закону Приднестровской Молдавской Республики</t>
    </r>
  </si>
  <si>
    <t>на оплату потребленной электроэнергии на освещение автом. дорог</t>
  </si>
  <si>
    <t>3.1.21.</t>
  </si>
  <si>
    <t>Целевые субсидии государственной администрации города Днестровска на выполнение работ по ремонту асфальтобетонного покрытия на участке автомобильной дороги по ул. Котовского, ведущем к Днестровскому водохранилищу</t>
  </si>
  <si>
    <t>Целевые субсидии государственной администрации города Тирасполя и города Днестровска на ремонт улиц и тротуаров</t>
  </si>
  <si>
    <t>Целевые субсидии государственной администрации Рыбницкого района и города Рыбницы на завершение работ по  ликвидации аварийной ситуации по автомобильной дороге Тирасполь - Каменка, км 142-143)</t>
  </si>
  <si>
    <t>Целевые субсидии государственной администрации Рыбницкого района и города Рыбницы на выполнение работ по ремонту асфальтобетонного покрытия аварийного участка автомобильной дороги  (Рыбница - Броштяны - гр. Украины) Колбасна - Воронково</t>
  </si>
  <si>
    <t>Целевые субсидии государственной администрации Григориопольского района и города Григориополя на выполнение работ по устройству цементобетонного покрытия на автомобильной дороге Бутор - Виноградное - Малаешты - Красногорка</t>
  </si>
  <si>
    <t>Целевые субсидии государственной администрации Дубоссарского района и города Дубоссары на выполнение работ по ремонту асфальтобетонного покрытия на автомобильной дороге Тирасполь - Каменка км. 68-73 (выборочно)</t>
  </si>
  <si>
    <t>Целевые субсидии государственной администрации Григориопольского района и города Григориополя на выполнение работ по ремонту асфальтобетонного покрытия на автомобильной дороге Тирасполь - Каменка (обход города Григориополя)</t>
  </si>
  <si>
    <t>Целевые субсидии государственной администрации города Бендеры  на капитальный ремонт ул. Панина (от въезда в троллейбусное управление до АЗС)</t>
  </si>
  <si>
    <t>3.1.22.</t>
  </si>
  <si>
    <t xml:space="preserve">Целевые субсидии государственной администрации города Бендеры на капитальный ремонт улицы Ткаченко от улицы Гагарина до улицы Ленина, 30 </t>
  </si>
  <si>
    <t>Целевые субсидии государственной администрации города Бендеры на выполнение работ по реконструкции ливневой канализации Д=500 мм по ул. Индустриальная в районе Бендерского мясокомбината</t>
  </si>
  <si>
    <t>Целевые субсидии государственной администрации города Бендеры на устройство ограждения по ул. Мацнева</t>
  </si>
  <si>
    <t>Целевые субсидии государственной администрации Слободзейского района и города Слободзеи  на выполнение работ по устройству гравийно-щебеночного  покрытия на автомобильной дороге (Тирасполь-Каменка)-Терновка (выборочно)</t>
  </si>
  <si>
    <t>3.1.23.</t>
  </si>
  <si>
    <t>3.1.24.</t>
  </si>
  <si>
    <t xml:space="preserve">Целевые субсидии государственной администрации Слободзейского района и города Слободзеи  на устройство тротуара на автомобильной дороге Тирасполь-Бендеры, км 18-21 (выборочно) по с. Парканы </t>
  </si>
  <si>
    <t>3.1.25.</t>
  </si>
  <si>
    <t>Целевые субсидии государственной администрации Григориопольского района и города Григориополя на выполнение работ по ремонту гравийного покрытия, укреплению обочин и устройству водоотводных канав по автомобильной дороге Григориополь-Карманово-гр. Украины (выборочно)</t>
  </si>
  <si>
    <t>Приложение №8</t>
  </si>
  <si>
    <t>Григориопольского района и г. Григориополя</t>
  </si>
  <si>
    <t>Целевые субсидии государственной администрации города Бендеры  на устройство асфальтобетонного покрытия дороги  ул. Кишиневской в районе ТПП Бендеры (Кишинев)</t>
  </si>
  <si>
    <t xml:space="preserve">Целевые субсидии государственной администрации Слободзейского района и города Слободзеи  на выполнение работ по строительству, реконструкции и ремонту сетей ливневой канализации в районе ул. Милева, г. Тирасполь и с. Суклея </t>
  </si>
  <si>
    <t xml:space="preserve">Целевые субсидии государственной администрации Слободзейского района и города Слободзеи  на выполнение работ по ремонту асфальтобетонного покрытия аварийного участка  на автомобильной дороге Константиновка - Никольское </t>
  </si>
  <si>
    <t xml:space="preserve">Целевые субсидии государственной администрации Слободзейского района и города Слободзеи  на выполнение работ по ремонту асфальтобетонного покрытия аварийного участка  на автомобильной дороге Владимировка - Фрунзе - Ново-Котовск </t>
  </si>
  <si>
    <t>Целевые субсидии государственной администрации Каменского района и города Каменки на выполнение работ по устройству водоотводных лотков на автомобильной дороге Тирасполь - Каменка, км. 149 (спуск Катериновка)</t>
  </si>
  <si>
    <t>Целевые субсидии государственной администрации Каменского района и города Каменки на выполнение работ по устройству цементобетонного покрытия с устройством водоотводного лотка на автомобильной дороге Рашков - Валя-Адынкэ - Константиновка (спуск)</t>
  </si>
  <si>
    <t>Целевые субсидии государственной администрации Каменского района и города Каменки на выполнение работ по ликвидации аварийной ситуации в г. Каменке на автомобильной дороге Тирасполь - Каменка, км. 168</t>
  </si>
  <si>
    <t>на техническое обслуживание и ремонт сетей, а также оборудование уличного освещения  автомобильных дорог общего пользования, находящихся на балансе государственного унитарного предприятия «Единые распределительные электрические сети»</t>
  </si>
  <si>
    <t xml:space="preserve">Отчисления от единого таможенного платежа с 1 января по 31 мая  2023 года в размере 13,02 %, с 1 июня  по 31 июля 2023 года в размере 20,81 %, с 1 августа по 31 декабря 2023 года в размере 23,57 %   
</t>
  </si>
  <si>
    <t>Приложение № 15</t>
  </si>
  <si>
    <t>для перечисления 0,56 %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</t>
  </si>
  <si>
    <t>для перечисления 1,06 %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</si>
</sst>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right" vertical="center" wrapText="1"/>
    </xf>
    <xf numFmtId="9" fontId="8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 wrapText="1"/>
    </xf>
    <xf numFmtId="10" fontId="2" fillId="0" borderId="1" xfId="1" applyNumberFormat="1" applyFont="1" applyFill="1" applyBorder="1" applyAlignment="1">
      <alignment horizontal="right" vertical="center" wrapText="1"/>
    </xf>
    <xf numFmtId="9" fontId="2" fillId="0" borderId="1" xfId="1" applyNumberFormat="1" applyFont="1" applyFill="1" applyBorder="1" applyAlignment="1">
      <alignment horizontal="right" vertical="center" wrapText="1"/>
    </xf>
    <xf numFmtId="10" fontId="2" fillId="0" borderId="1" xfId="2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12" fillId="0" borderId="1" xfId="1" applyFont="1" applyFill="1" applyBorder="1" applyAlignment="1">
      <alignment vertical="center" wrapText="1"/>
    </xf>
    <xf numFmtId="9" fontId="12" fillId="0" borderId="1" xfId="1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left" vertical="center" wrapText="1"/>
    </xf>
    <xf numFmtId="10" fontId="13" fillId="0" borderId="1" xfId="2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vertical="center" wrapText="1"/>
    </xf>
    <xf numFmtId="164" fontId="0" fillId="0" borderId="1" xfId="3" applyFont="1" applyBorder="1" applyAlignment="1">
      <alignment horizontal="right"/>
    </xf>
    <xf numFmtId="2" fontId="2" fillId="0" borderId="5" xfId="1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 2" xfId="1"/>
    <cellStyle name="Процентный 2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topLeftCell="A56" zoomScale="90" zoomScaleNormal="90" workbookViewId="0">
      <selection activeCell="B73" sqref="B73:M73"/>
    </sheetView>
  </sheetViews>
  <sheetFormatPr defaultRowHeight="26.25" customHeight="1" x14ac:dyDescent="0.25"/>
  <cols>
    <col min="1" max="1" width="7" style="16" customWidth="1"/>
    <col min="2" max="2" width="28.85546875" style="16" customWidth="1"/>
    <col min="3" max="3" width="6.140625" style="16" customWidth="1"/>
    <col min="4" max="4" width="7.42578125" style="16" customWidth="1"/>
    <col min="5" max="5" width="6.28515625" style="16" customWidth="1"/>
    <col min="6" max="6" width="7.7109375" style="16" customWidth="1"/>
    <col min="7" max="7" width="11.42578125" style="16" customWidth="1"/>
    <col min="8" max="9" width="10.85546875" style="16" bestFit="1" customWidth="1"/>
    <col min="10" max="10" width="10.5703125" style="16" bestFit="1" customWidth="1"/>
    <col min="11" max="11" width="13" style="16" bestFit="1" customWidth="1"/>
    <col min="12" max="12" width="10.85546875" style="16" customWidth="1"/>
    <col min="13" max="13" width="13.140625" style="16" customWidth="1"/>
    <col min="14" max="14" width="13.28515625" style="16" customWidth="1"/>
    <col min="15" max="16384" width="9.140625" style="16"/>
  </cols>
  <sheetData>
    <row r="1" spans="1:14" s="3" customFormat="1" ht="15" customHeight="1" x14ac:dyDescent="0.25">
      <c r="J1" s="42" t="s">
        <v>125</v>
      </c>
      <c r="K1" s="42"/>
      <c r="L1" s="42"/>
      <c r="M1" s="42"/>
      <c r="N1" s="42"/>
    </row>
    <row r="2" spans="1:14" s="3" customFormat="1" ht="12" customHeight="1" x14ac:dyDescent="0.25">
      <c r="I2" s="43" t="s">
        <v>93</v>
      </c>
      <c r="J2" s="43"/>
      <c r="K2" s="43"/>
      <c r="L2" s="43"/>
      <c r="M2" s="43"/>
      <c r="N2" s="43"/>
    </row>
    <row r="3" spans="1:14" s="3" customFormat="1" ht="13.5" customHeight="1" x14ac:dyDescent="0.25">
      <c r="J3" s="43" t="s">
        <v>91</v>
      </c>
      <c r="K3" s="43"/>
      <c r="L3" s="43"/>
      <c r="M3" s="43"/>
      <c r="N3" s="43"/>
    </row>
    <row r="4" spans="1:14" s="3" customFormat="1" ht="13.5" customHeight="1" x14ac:dyDescent="0.25">
      <c r="J4" s="43" t="s">
        <v>92</v>
      </c>
      <c r="K4" s="43"/>
      <c r="L4" s="43"/>
      <c r="M4" s="43"/>
      <c r="N4" s="43"/>
    </row>
    <row r="5" spans="1:14" s="3" customFormat="1" ht="12.75" customHeight="1" x14ac:dyDescent="0.25">
      <c r="J5" s="43" t="s">
        <v>1</v>
      </c>
      <c r="K5" s="43"/>
      <c r="L5" s="43"/>
      <c r="M5" s="43"/>
      <c r="N5" s="43"/>
    </row>
    <row r="6" spans="1:14" ht="12" customHeight="1" x14ac:dyDescent="0.25"/>
    <row r="7" spans="1:14" ht="12.75" x14ac:dyDescent="0.25">
      <c r="A7" s="39" t="s">
        <v>114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2.75" x14ac:dyDescent="0.25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2.75" x14ac:dyDescent="0.25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2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0"/>
      <c r="L10" s="3"/>
      <c r="M10" s="3"/>
      <c r="N10" s="3"/>
    </row>
    <row r="11" spans="1:14" ht="12.75" x14ac:dyDescent="0.25">
      <c r="A11" s="40" t="s">
        <v>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2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 t="s">
        <v>3</v>
      </c>
    </row>
    <row r="13" spans="1:14" ht="12.75" x14ac:dyDescent="0.25">
      <c r="A13" s="17" t="s">
        <v>4</v>
      </c>
      <c r="B13" s="41" t="s">
        <v>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8">
        <f>SUM(N14:N15)</f>
        <v>28881576</v>
      </c>
    </row>
    <row r="14" spans="1:14" ht="12.75" x14ac:dyDescent="0.25">
      <c r="A14" s="19" t="s">
        <v>6</v>
      </c>
      <c r="B14" s="38" t="s">
        <v>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0">
        <v>19437649</v>
      </c>
    </row>
    <row r="15" spans="1:14" ht="12.75" x14ac:dyDescent="0.25">
      <c r="A15" s="19" t="s">
        <v>8</v>
      </c>
      <c r="B15" s="38" t="s">
        <v>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0">
        <v>9443927</v>
      </c>
    </row>
    <row r="16" spans="1:14" ht="12.75" x14ac:dyDescent="0.25">
      <c r="A16" s="17" t="s">
        <v>10</v>
      </c>
      <c r="B16" s="41" t="s">
        <v>11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18">
        <f>SUM(N17:N19)</f>
        <v>282109672</v>
      </c>
    </row>
    <row r="17" spans="1:14" ht="12.75" x14ac:dyDescent="0.25">
      <c r="A17" s="19" t="s">
        <v>12</v>
      </c>
      <c r="B17" s="38" t="s">
        <v>13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0">
        <v>14491616</v>
      </c>
    </row>
    <row r="18" spans="1:14" ht="12.75" x14ac:dyDescent="0.25">
      <c r="A18" s="19" t="s">
        <v>14</v>
      </c>
      <c r="B18" s="38" t="s">
        <v>15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20">
        <f>93504665-1754894</f>
        <v>91749771</v>
      </c>
    </row>
    <row r="19" spans="1:14" ht="25.5" customHeight="1" x14ac:dyDescent="0.25">
      <c r="A19" s="19" t="s">
        <v>16</v>
      </c>
      <c r="B19" s="38" t="s">
        <v>124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20">
        <f>162262605+1500000+9712496+2393184</f>
        <v>175868285</v>
      </c>
    </row>
    <row r="20" spans="1:14" ht="12.75" x14ac:dyDescent="0.25">
      <c r="A20" s="17" t="s">
        <v>17</v>
      </c>
      <c r="B20" s="41" t="s">
        <v>18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1">
        <f>SUM(N21+N75+N76+N77+N59+N60)</f>
        <v>310991248</v>
      </c>
    </row>
    <row r="21" spans="1:14" ht="12.75" x14ac:dyDescent="0.25">
      <c r="A21" s="22" t="s">
        <v>19</v>
      </c>
      <c r="B21" s="41" t="s">
        <v>20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1">
        <f>SUM(N26+N35+N36+N37+N38+N39+N41+N43+N44+N49+N40+N45+N46+N50+N51+N52+N54+N55+N56+N57+N58+N42+N47+N48+N53)</f>
        <v>289126086</v>
      </c>
    </row>
    <row r="22" spans="1:14" ht="111.75" customHeight="1" x14ac:dyDescent="0.25">
      <c r="A22" s="52" t="s">
        <v>21</v>
      </c>
      <c r="B22" s="52" t="s">
        <v>22</v>
      </c>
      <c r="C22" s="52" t="s">
        <v>23</v>
      </c>
      <c r="D22" s="52"/>
      <c r="E22" s="52"/>
      <c r="F22" s="45" t="s">
        <v>24</v>
      </c>
      <c r="G22" s="49" t="s">
        <v>25</v>
      </c>
      <c r="H22" s="50"/>
      <c r="I22" s="50"/>
      <c r="J22" s="50"/>
      <c r="K22" s="51"/>
      <c r="L22" s="52" t="s">
        <v>26</v>
      </c>
      <c r="M22" s="52"/>
      <c r="N22" s="45" t="s">
        <v>27</v>
      </c>
    </row>
    <row r="23" spans="1:14" ht="31.5" customHeight="1" x14ac:dyDescent="0.25">
      <c r="A23" s="52"/>
      <c r="B23" s="52"/>
      <c r="C23" s="45" t="s">
        <v>28</v>
      </c>
      <c r="D23" s="45" t="s">
        <v>29</v>
      </c>
      <c r="E23" s="45" t="s">
        <v>30</v>
      </c>
      <c r="F23" s="45"/>
      <c r="G23" s="45" t="s">
        <v>31</v>
      </c>
      <c r="H23" s="46" t="s">
        <v>32</v>
      </c>
      <c r="I23" s="47"/>
      <c r="J23" s="47"/>
      <c r="K23" s="48"/>
      <c r="L23" s="45" t="s">
        <v>33</v>
      </c>
      <c r="M23" s="45" t="s">
        <v>34</v>
      </c>
      <c r="N23" s="45"/>
    </row>
    <row r="24" spans="1:14" ht="26.25" customHeight="1" x14ac:dyDescent="0.25">
      <c r="A24" s="52"/>
      <c r="B24" s="52"/>
      <c r="C24" s="45"/>
      <c r="D24" s="45"/>
      <c r="E24" s="45"/>
      <c r="F24" s="45"/>
      <c r="G24" s="45"/>
      <c r="H24" s="45" t="s">
        <v>35</v>
      </c>
      <c r="I24" s="49" t="s">
        <v>36</v>
      </c>
      <c r="J24" s="50"/>
      <c r="K24" s="51"/>
      <c r="L24" s="45"/>
      <c r="M24" s="45"/>
      <c r="N24" s="45"/>
    </row>
    <row r="25" spans="1:14" ht="96.75" customHeight="1" x14ac:dyDescent="0.25">
      <c r="A25" s="52"/>
      <c r="B25" s="52"/>
      <c r="C25" s="45"/>
      <c r="D25" s="45"/>
      <c r="E25" s="45"/>
      <c r="F25" s="45"/>
      <c r="G25" s="45"/>
      <c r="H25" s="45"/>
      <c r="I25" s="5" t="s">
        <v>37</v>
      </c>
      <c r="J25" s="5" t="s">
        <v>38</v>
      </c>
      <c r="K25" s="37" t="s">
        <v>94</v>
      </c>
      <c r="L25" s="45"/>
      <c r="M25" s="45"/>
      <c r="N25" s="45"/>
    </row>
    <row r="26" spans="1:14" ht="38.25" customHeight="1" x14ac:dyDescent="0.25">
      <c r="A26" s="23" t="s">
        <v>39</v>
      </c>
      <c r="B26" s="6" t="s">
        <v>40</v>
      </c>
      <c r="C26" s="7"/>
      <c r="D26" s="7"/>
      <c r="E26" s="7"/>
      <c r="F26" s="8">
        <f>SUM(F27:F34)</f>
        <v>1</v>
      </c>
      <c r="G26" s="27">
        <f>G30+G31+G32+G33+G34</f>
        <v>86229066</v>
      </c>
      <c r="H26" s="27">
        <f>H27+H28+H29+H30+H31+H32+H33+H34</f>
        <v>140882462</v>
      </c>
      <c r="I26" s="27">
        <f t="shared" ref="I26:M26" si="0">SUM(I27:I34)</f>
        <v>132592685.13293898</v>
      </c>
      <c r="J26" s="27">
        <f t="shared" si="0"/>
        <v>1400000</v>
      </c>
      <c r="K26" s="27">
        <f t="shared" si="0"/>
        <v>6889776.8670610003</v>
      </c>
      <c r="L26" s="27">
        <f t="shared" si="0"/>
        <v>14491616</v>
      </c>
      <c r="M26" s="27">
        <f t="shared" si="0"/>
        <v>212619912</v>
      </c>
      <c r="N26" s="27">
        <f>SUM(N27:N34)</f>
        <v>227111528</v>
      </c>
    </row>
    <row r="27" spans="1:14" ht="12.75" x14ac:dyDescent="0.25">
      <c r="A27" s="24" t="s">
        <v>41</v>
      </c>
      <c r="B27" s="10" t="s">
        <v>42</v>
      </c>
      <c r="C27" s="11"/>
      <c r="D27" s="12">
        <v>1</v>
      </c>
      <c r="E27" s="12">
        <v>1</v>
      </c>
      <c r="F27" s="13">
        <v>0.15690000000000001</v>
      </c>
      <c r="G27" s="14"/>
      <c r="H27" s="14">
        <f t="shared" ref="H27:H29" si="1">N27-G27</f>
        <v>39822897</v>
      </c>
      <c r="I27" s="14">
        <f>H27-J27-K27</f>
        <v>37450878.105117001</v>
      </c>
      <c r="J27" s="14">
        <v>504000</v>
      </c>
      <c r="K27" s="14">
        <v>1868018.8948830001</v>
      </c>
      <c r="L27" s="14">
        <v>6462833</v>
      </c>
      <c r="M27" s="14">
        <v>33360064</v>
      </c>
      <c r="N27" s="14">
        <f>M27+L27</f>
        <v>39822897</v>
      </c>
    </row>
    <row r="28" spans="1:14" ht="12.75" x14ac:dyDescent="0.25">
      <c r="A28" s="24" t="s">
        <v>43</v>
      </c>
      <c r="B28" s="10" t="s">
        <v>44</v>
      </c>
      <c r="C28" s="11"/>
      <c r="D28" s="12">
        <v>1</v>
      </c>
      <c r="E28" s="12">
        <v>1</v>
      </c>
      <c r="F28" s="13">
        <v>4.7000000000000002E-3</v>
      </c>
      <c r="G28" s="14"/>
      <c r="H28" s="14">
        <f t="shared" si="1"/>
        <v>1379109</v>
      </c>
      <c r="I28" s="14">
        <f>H28-J28-K28</f>
        <v>1140109</v>
      </c>
      <c r="J28" s="14">
        <v>36000</v>
      </c>
      <c r="K28" s="14">
        <v>203000</v>
      </c>
      <c r="L28" s="14">
        <v>379795</v>
      </c>
      <c r="M28" s="14">
        <v>999314</v>
      </c>
      <c r="N28" s="14">
        <f t="shared" ref="N28:N34" si="2">M28+L28</f>
        <v>1379109</v>
      </c>
    </row>
    <row r="29" spans="1:14" ht="12.75" x14ac:dyDescent="0.25">
      <c r="A29" s="24" t="s">
        <v>45</v>
      </c>
      <c r="B29" s="10" t="s">
        <v>46</v>
      </c>
      <c r="C29" s="11"/>
      <c r="D29" s="12">
        <v>1</v>
      </c>
      <c r="E29" s="12">
        <v>1</v>
      </c>
      <c r="F29" s="13">
        <v>0.11</v>
      </c>
      <c r="G29" s="14"/>
      <c r="H29" s="14">
        <f t="shared" si="1"/>
        <v>25553215</v>
      </c>
      <c r="I29" s="14">
        <f>H29-J29-K29</f>
        <v>23438062.590303</v>
      </c>
      <c r="J29" s="14">
        <v>700000</v>
      </c>
      <c r="K29" s="14">
        <v>1415152.4096969999</v>
      </c>
      <c r="L29" s="14">
        <v>2165025</v>
      </c>
      <c r="M29" s="14">
        <v>23388190</v>
      </c>
      <c r="N29" s="14">
        <f t="shared" si="2"/>
        <v>25553215</v>
      </c>
    </row>
    <row r="30" spans="1:14" ht="26.25" customHeight="1" x14ac:dyDescent="0.25">
      <c r="A30" s="24" t="s">
        <v>47</v>
      </c>
      <c r="B30" s="10" t="s">
        <v>115</v>
      </c>
      <c r="C30" s="11">
        <v>0.48959999999999998</v>
      </c>
      <c r="D30" s="11">
        <f>E30-C30</f>
        <v>0.51039999999999996</v>
      </c>
      <c r="E30" s="12">
        <v>1</v>
      </c>
      <c r="F30" s="13">
        <v>0.1174</v>
      </c>
      <c r="G30" s="14">
        <v>12220284</v>
      </c>
      <c r="H30" s="14">
        <f>N30-G30</f>
        <v>13401336</v>
      </c>
      <c r="I30" s="14">
        <f t="shared" ref="I30:I34" si="3">H30-J30-K30</f>
        <v>13058233.958123</v>
      </c>
      <c r="J30" s="14"/>
      <c r="K30" s="14">
        <v>343102.04187700001</v>
      </c>
      <c r="L30" s="14">
        <v>660042</v>
      </c>
      <c r="M30" s="14">
        <v>24961578</v>
      </c>
      <c r="N30" s="14">
        <f t="shared" si="2"/>
        <v>25621620</v>
      </c>
    </row>
    <row r="31" spans="1:14" ht="26.25" customHeight="1" x14ac:dyDescent="0.25">
      <c r="A31" s="24" t="s">
        <v>49</v>
      </c>
      <c r="B31" s="15" t="s">
        <v>50</v>
      </c>
      <c r="C31" s="11">
        <v>0.53169999999999995</v>
      </c>
      <c r="D31" s="11">
        <f t="shared" ref="D31:D34" si="4">E31-C31</f>
        <v>0.46830000000000005</v>
      </c>
      <c r="E31" s="12">
        <v>1</v>
      </c>
      <c r="F31" s="13">
        <v>0.12839999999999999</v>
      </c>
      <c r="G31" s="14">
        <v>14515965</v>
      </c>
      <c r="H31" s="14">
        <f t="shared" ref="H31:H34" si="5">N31-G31</f>
        <v>13572515</v>
      </c>
      <c r="I31" s="14">
        <f t="shared" si="3"/>
        <v>12528570.025334001</v>
      </c>
      <c r="J31" s="14"/>
      <c r="K31" s="14">
        <v>1043944.974666</v>
      </c>
      <c r="L31" s="14">
        <v>788083</v>
      </c>
      <c r="M31" s="14">
        <v>27300397</v>
      </c>
      <c r="N31" s="14">
        <f t="shared" si="2"/>
        <v>28088480</v>
      </c>
    </row>
    <row r="32" spans="1:14" ht="26.25" customHeight="1" x14ac:dyDescent="0.25">
      <c r="A32" s="24" t="s">
        <v>51</v>
      </c>
      <c r="B32" s="15" t="s">
        <v>52</v>
      </c>
      <c r="C32" s="11">
        <v>0.60329999999999995</v>
      </c>
      <c r="D32" s="11">
        <f t="shared" si="4"/>
        <v>0.39670000000000005</v>
      </c>
      <c r="E32" s="12">
        <v>1</v>
      </c>
      <c r="F32" s="13">
        <v>0.1012</v>
      </c>
      <c r="G32" s="14">
        <v>12980605</v>
      </c>
      <c r="H32" s="14">
        <f t="shared" si="5"/>
        <v>8937182</v>
      </c>
      <c r="I32" s="14">
        <f t="shared" si="3"/>
        <v>8451256.0492729992</v>
      </c>
      <c r="J32" s="14"/>
      <c r="K32" s="14">
        <v>485925.95072699996</v>
      </c>
      <c r="L32" s="14">
        <v>400652</v>
      </c>
      <c r="M32" s="14">
        <v>21517135</v>
      </c>
      <c r="N32" s="14">
        <f t="shared" si="2"/>
        <v>21917787</v>
      </c>
    </row>
    <row r="33" spans="1:14" ht="26.25" customHeight="1" x14ac:dyDescent="0.25">
      <c r="A33" s="24" t="s">
        <v>53</v>
      </c>
      <c r="B33" s="15" t="s">
        <v>54</v>
      </c>
      <c r="C33" s="11">
        <v>0.54090000000000005</v>
      </c>
      <c r="D33" s="11">
        <f t="shared" si="4"/>
        <v>0.45909999999999995</v>
      </c>
      <c r="E33" s="12">
        <v>1</v>
      </c>
      <c r="F33" s="13">
        <v>0.17710000000000001</v>
      </c>
      <c r="G33" s="14">
        <v>20368880</v>
      </c>
      <c r="H33" s="14">
        <f t="shared" si="5"/>
        <v>19553332</v>
      </c>
      <c r="I33" s="14">
        <f t="shared" si="3"/>
        <v>18409549.167525999</v>
      </c>
      <c r="J33" s="14">
        <v>160000</v>
      </c>
      <c r="K33" s="14">
        <v>983782.83247400005</v>
      </c>
      <c r="L33" s="14">
        <v>2267226</v>
      </c>
      <c r="M33" s="14">
        <v>37654986</v>
      </c>
      <c r="N33" s="14">
        <f t="shared" si="2"/>
        <v>39922212</v>
      </c>
    </row>
    <row r="34" spans="1:14" ht="26.25" customHeight="1" x14ac:dyDescent="0.25">
      <c r="A34" s="24" t="s">
        <v>55</v>
      </c>
      <c r="B34" s="15" t="s">
        <v>56</v>
      </c>
      <c r="C34" s="11">
        <v>0.60189999999999999</v>
      </c>
      <c r="D34" s="11">
        <f t="shared" si="4"/>
        <v>0.39810000000000001</v>
      </c>
      <c r="E34" s="12">
        <v>1</v>
      </c>
      <c r="F34" s="13">
        <v>0.20430000000000001</v>
      </c>
      <c r="G34" s="14">
        <v>26143332</v>
      </c>
      <c r="H34" s="14">
        <f t="shared" si="5"/>
        <v>18662876</v>
      </c>
      <c r="I34" s="14">
        <f t="shared" si="3"/>
        <v>18116026.237263002</v>
      </c>
      <c r="J34" s="14"/>
      <c r="K34" s="14">
        <v>546849.76273700001</v>
      </c>
      <c r="L34" s="14">
        <v>1367960</v>
      </c>
      <c r="M34" s="14">
        <v>43438248</v>
      </c>
      <c r="N34" s="14">
        <f t="shared" si="2"/>
        <v>44806208</v>
      </c>
    </row>
    <row r="35" spans="1:14" ht="13.5" x14ac:dyDescent="0.25">
      <c r="A35" s="23" t="s">
        <v>57</v>
      </c>
      <c r="B35" s="44" t="s">
        <v>116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9">
        <v>2682480</v>
      </c>
    </row>
    <row r="36" spans="1:14" ht="13.5" x14ac:dyDescent="0.25">
      <c r="A36" s="23" t="s">
        <v>58</v>
      </c>
      <c r="B36" s="44" t="s">
        <v>59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9">
        <v>2483593</v>
      </c>
    </row>
    <row r="37" spans="1:14" ht="26.25" customHeight="1" x14ac:dyDescent="0.25">
      <c r="A37" s="23" t="s">
        <v>60</v>
      </c>
      <c r="B37" s="44" t="s">
        <v>61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9">
        <v>160000</v>
      </c>
    </row>
    <row r="38" spans="1:14" ht="13.5" x14ac:dyDescent="0.25">
      <c r="A38" s="23" t="s">
        <v>62</v>
      </c>
      <c r="B38" s="44" t="s">
        <v>103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9">
        <v>8000000</v>
      </c>
    </row>
    <row r="39" spans="1:14" ht="26.25" customHeight="1" x14ac:dyDescent="0.25">
      <c r="A39" s="23" t="s">
        <v>63</v>
      </c>
      <c r="B39" s="44" t="s">
        <v>64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9">
        <v>5326826</v>
      </c>
    </row>
    <row r="40" spans="1:14" ht="13.5" x14ac:dyDescent="0.25">
      <c r="A40" s="23" t="s">
        <v>65</v>
      </c>
      <c r="B40" s="44" t="s">
        <v>107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9">
        <v>322168</v>
      </c>
    </row>
    <row r="41" spans="1:14" ht="26.25" customHeight="1" x14ac:dyDescent="0.25">
      <c r="A41" s="25" t="s">
        <v>66</v>
      </c>
      <c r="B41" s="56" t="s">
        <v>106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26">
        <v>1624000</v>
      </c>
    </row>
    <row r="42" spans="1:14" ht="13.5" x14ac:dyDescent="0.25">
      <c r="A42" s="25" t="s">
        <v>67</v>
      </c>
      <c r="B42" s="56" t="s">
        <v>105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26">
        <v>5900000</v>
      </c>
    </row>
    <row r="43" spans="1:14" ht="13.5" x14ac:dyDescent="0.25">
      <c r="A43" s="25" t="s">
        <v>68</v>
      </c>
      <c r="B43" s="56" t="s">
        <v>97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26">
        <f>720637+542187+170000+170000</f>
        <v>1602824</v>
      </c>
    </row>
    <row r="44" spans="1:14" ht="26.25" customHeight="1" x14ac:dyDescent="0.25">
      <c r="A44" s="25" t="s">
        <v>69</v>
      </c>
      <c r="B44" s="56" t="s">
        <v>117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26">
        <f>6500000</f>
        <v>6500000</v>
      </c>
    </row>
    <row r="45" spans="1:14" ht="26.25" customHeight="1" x14ac:dyDescent="0.25">
      <c r="A45" s="25" t="s">
        <v>82</v>
      </c>
      <c r="B45" s="56" t="s">
        <v>118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26">
        <v>480000</v>
      </c>
    </row>
    <row r="46" spans="1:14" ht="26.25" customHeight="1" x14ac:dyDescent="0.25">
      <c r="A46" s="23" t="s">
        <v>83</v>
      </c>
      <c r="B46" s="56" t="s">
        <v>119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26">
        <v>600000</v>
      </c>
    </row>
    <row r="47" spans="1:14" ht="26.25" customHeight="1" x14ac:dyDescent="0.25">
      <c r="A47" s="25" t="s">
        <v>84</v>
      </c>
      <c r="B47" s="56" t="s">
        <v>108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26">
        <v>907602</v>
      </c>
    </row>
    <row r="48" spans="1:14" ht="26.25" customHeight="1" x14ac:dyDescent="0.25">
      <c r="A48" s="25" t="s">
        <v>85</v>
      </c>
      <c r="B48" s="56" t="s">
        <v>111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26">
        <v>1150000</v>
      </c>
    </row>
    <row r="49" spans="1:14" ht="26.25" customHeight="1" x14ac:dyDescent="0.25">
      <c r="A49" s="25" t="s">
        <v>86</v>
      </c>
      <c r="B49" s="44" t="s">
        <v>98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9">
        <v>1651431</v>
      </c>
    </row>
    <row r="50" spans="1:14" ht="26.25" customHeight="1" x14ac:dyDescent="0.25">
      <c r="A50" s="25" t="s">
        <v>87</v>
      </c>
      <c r="B50" s="56" t="s">
        <v>99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26">
        <f>4300000-170000</f>
        <v>4130000</v>
      </c>
    </row>
    <row r="51" spans="1:14" ht="26.25" customHeight="1" x14ac:dyDescent="0.25">
      <c r="A51" s="25" t="s">
        <v>88</v>
      </c>
      <c r="B51" s="56" t="s">
        <v>100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26">
        <v>2700000</v>
      </c>
    </row>
    <row r="52" spans="1:14" ht="26.25" customHeight="1" x14ac:dyDescent="0.25">
      <c r="A52" s="25" t="s">
        <v>89</v>
      </c>
      <c r="B52" s="53" t="s">
        <v>102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26">
        <v>4970000</v>
      </c>
    </row>
    <row r="53" spans="1:14" ht="26.25" customHeight="1" x14ac:dyDescent="0.25">
      <c r="A53" s="25" t="s">
        <v>90</v>
      </c>
      <c r="B53" s="53" t="s">
        <v>113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26">
        <v>2393184</v>
      </c>
    </row>
    <row r="54" spans="1:14" ht="26.25" customHeight="1" x14ac:dyDescent="0.25">
      <c r="A54" s="25" t="s">
        <v>95</v>
      </c>
      <c r="B54" s="56" t="s">
        <v>101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26">
        <v>2100450</v>
      </c>
    </row>
    <row r="55" spans="1:14" ht="26.25" customHeight="1" x14ac:dyDescent="0.25">
      <c r="A55" s="25" t="s">
        <v>104</v>
      </c>
      <c r="B55" s="56" t="s">
        <v>120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26">
        <v>1000000</v>
      </c>
    </row>
    <row r="56" spans="1:14" ht="26.25" customHeight="1" x14ac:dyDescent="0.25">
      <c r="A56" s="25" t="s">
        <v>109</v>
      </c>
      <c r="B56" s="56" t="s">
        <v>122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26">
        <v>100000</v>
      </c>
    </row>
    <row r="57" spans="1:14" ht="26.25" customHeight="1" x14ac:dyDescent="0.25">
      <c r="A57" s="25" t="s">
        <v>110</v>
      </c>
      <c r="B57" s="56" t="s">
        <v>121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26">
        <f>3900000-170000</f>
        <v>3730000</v>
      </c>
    </row>
    <row r="58" spans="1:14" ht="26.25" customHeight="1" x14ac:dyDescent="0.25">
      <c r="A58" s="25" t="s">
        <v>112</v>
      </c>
      <c r="B58" s="56" t="s">
        <v>96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26">
        <v>1500000</v>
      </c>
    </row>
    <row r="59" spans="1:14" ht="12.75" x14ac:dyDescent="0.25">
      <c r="A59" s="17" t="s">
        <v>70</v>
      </c>
      <c r="B59" s="41" t="s">
        <v>71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27">
        <v>64113</v>
      </c>
    </row>
    <row r="60" spans="1:14" ht="12.75" x14ac:dyDescent="0.25">
      <c r="A60" s="17" t="s">
        <v>72</v>
      </c>
      <c r="B60" s="41" t="s">
        <v>73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27">
        <f>SUM(N62+N63+N64+N65+N67+N69+N71+N73)</f>
        <v>9443927</v>
      </c>
    </row>
    <row r="61" spans="1:14" ht="12.75" x14ac:dyDescent="0.25">
      <c r="A61" s="28"/>
      <c r="B61" s="38" t="s">
        <v>74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4">
        <f>SUM(N66+N68+N70+N72+N74)</f>
        <v>1469151</v>
      </c>
    </row>
    <row r="62" spans="1:14" ht="12.75" x14ac:dyDescent="0.25">
      <c r="A62" s="28" t="s">
        <v>41</v>
      </c>
      <c r="B62" s="38" t="s">
        <v>75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4">
        <v>978272</v>
      </c>
    </row>
    <row r="63" spans="1:14" ht="12.75" x14ac:dyDescent="0.25">
      <c r="A63" s="28" t="s">
        <v>43</v>
      </c>
      <c r="B63" s="38" t="s">
        <v>44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4">
        <v>277552</v>
      </c>
    </row>
    <row r="64" spans="1:14" ht="12.75" x14ac:dyDescent="0.25">
      <c r="A64" s="28" t="s">
        <v>45</v>
      </c>
      <c r="B64" s="38" t="s">
        <v>46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14">
        <v>588791</v>
      </c>
    </row>
    <row r="65" spans="1:14" ht="12.75" x14ac:dyDescent="0.25">
      <c r="A65" s="28" t="s">
        <v>47</v>
      </c>
      <c r="B65" s="38" t="s">
        <v>48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14">
        <v>3477503</v>
      </c>
    </row>
    <row r="66" spans="1:14" ht="12.75" x14ac:dyDescent="0.25">
      <c r="A66" s="28"/>
      <c r="B66" s="38" t="s">
        <v>74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14">
        <v>80174</v>
      </c>
    </row>
    <row r="67" spans="1:14" ht="12.75" x14ac:dyDescent="0.25">
      <c r="A67" s="28" t="s">
        <v>49</v>
      </c>
      <c r="B67" s="38" t="s">
        <v>76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14">
        <v>776873</v>
      </c>
    </row>
    <row r="68" spans="1:14" ht="12.75" x14ac:dyDescent="0.25">
      <c r="A68" s="28"/>
      <c r="B68" s="38" t="s">
        <v>74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14">
        <v>85208</v>
      </c>
    </row>
    <row r="69" spans="1:14" ht="12.75" x14ac:dyDescent="0.25">
      <c r="A69" s="28" t="s">
        <v>51</v>
      </c>
      <c r="B69" s="38" t="s">
        <v>77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14">
        <v>2807410</v>
      </c>
    </row>
    <row r="70" spans="1:14" ht="12.75" x14ac:dyDescent="0.25">
      <c r="A70" s="28"/>
      <c r="B70" s="38" t="s">
        <v>74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14">
        <v>1244698</v>
      </c>
    </row>
    <row r="71" spans="1:14" ht="12.75" x14ac:dyDescent="0.25">
      <c r="A71" s="28" t="s">
        <v>53</v>
      </c>
      <c r="B71" s="38" t="s">
        <v>78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14">
        <v>94540</v>
      </c>
    </row>
    <row r="72" spans="1:14" ht="12.75" x14ac:dyDescent="0.25">
      <c r="A72" s="28"/>
      <c r="B72" s="38" t="s">
        <v>74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14">
        <v>15490</v>
      </c>
    </row>
    <row r="73" spans="1:14" ht="12.75" x14ac:dyDescent="0.25">
      <c r="A73" s="28" t="s">
        <v>55</v>
      </c>
      <c r="B73" s="38" t="s">
        <v>79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14">
        <v>442986</v>
      </c>
    </row>
    <row r="74" spans="1:14" ht="12.75" x14ac:dyDescent="0.25">
      <c r="A74" s="28"/>
      <c r="B74" s="38" t="s">
        <v>74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14">
        <v>43581</v>
      </c>
    </row>
    <row r="75" spans="1:14" ht="67.5" customHeight="1" x14ac:dyDescent="0.25">
      <c r="A75" s="58" t="s">
        <v>80</v>
      </c>
      <c r="B75" s="41" t="s">
        <v>81</v>
      </c>
      <c r="C75" s="62" t="s">
        <v>126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18">
        <v>1503225</v>
      </c>
    </row>
    <row r="76" spans="1:14" ht="26.25" customHeight="1" x14ac:dyDescent="0.25">
      <c r="A76" s="59"/>
      <c r="B76" s="61"/>
      <c r="C76" s="62" t="s">
        <v>127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18">
        <v>2837073</v>
      </c>
    </row>
    <row r="77" spans="1:14" ht="36.75" customHeight="1" x14ac:dyDescent="0.25">
      <c r="A77" s="60"/>
      <c r="B77" s="60"/>
      <c r="C77" s="63" t="s">
        <v>123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29">
        <v>8016824</v>
      </c>
    </row>
    <row r="78" spans="1:14" ht="26.2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26.2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26.2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26.2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26.2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26.2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26.2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26.2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26.2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26.2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6.2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26.2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26.2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26.2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26.2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26.2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6.2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6.2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6.2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6.2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26.2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26.2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26.2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26.2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26.2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26.2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26.2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6.2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26.2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26.2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26.2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26.2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26.2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26.2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6.2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26.2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26.2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6.2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26.2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26.2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26.2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26.2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26.2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26.2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26.2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26.2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26.2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26.2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26.2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26.2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26.2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26.2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26.2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26.2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26.2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26.2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26.2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26.2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26.2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26.2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26.2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6.2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26.2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26.2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26.2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26.2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26.2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26.2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26.2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6.2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26.2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26.2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6.2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26.2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26.2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26.2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26.2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26.2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26.2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26.2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26.2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26.2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26.2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26.2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26.2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26.2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26.2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26.2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26.2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26.2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26.2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26.2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26.2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26.2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26.2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26.2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26.2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26.2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26.2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26.2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26.2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26.2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26.2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26.2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6.2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26.2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26.2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6.2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26.2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26.2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26.2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26.2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26.2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26.2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26.2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26.2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26.2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26.2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26.2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26.2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26.2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26.2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26.2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26.2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26.2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26.2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26.2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26.2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26.2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26.2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26.2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26.2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26.2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26.2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26.2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26.2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26.2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26.2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26.2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6.2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26.2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26.2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6.2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26.2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26.2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26.2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26.2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26.2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26.2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26.2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26.2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26.2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26.2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26.2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26.2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26.2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26.2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26.2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26.2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26.2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26.2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26.2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26.2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26.2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26.2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26.2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26.2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26.2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26.2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26.2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26.2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26.2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26.2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26.2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26.2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26.2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26.2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26.2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26.2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26.2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26.2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26.2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26.2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26.2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26.2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26.2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26.2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</sheetData>
  <mergeCells count="79">
    <mergeCell ref="B66:M66"/>
    <mergeCell ref="B67:M67"/>
    <mergeCell ref="B61:M61"/>
    <mergeCell ref="B62:M62"/>
    <mergeCell ref="B63:M63"/>
    <mergeCell ref="B64:M64"/>
    <mergeCell ref="B65:M65"/>
    <mergeCell ref="B40:M40"/>
    <mergeCell ref="N22:N25"/>
    <mergeCell ref="C23:C25"/>
    <mergeCell ref="D23:D25"/>
    <mergeCell ref="E23:E25"/>
    <mergeCell ref="G23:G25"/>
    <mergeCell ref="B55:M55"/>
    <mergeCell ref="B41:M41"/>
    <mergeCell ref="B43:M43"/>
    <mergeCell ref="B44:M44"/>
    <mergeCell ref="B45:M45"/>
    <mergeCell ref="B46:M46"/>
    <mergeCell ref="B49:M49"/>
    <mergeCell ref="B50:M50"/>
    <mergeCell ref="B51:M51"/>
    <mergeCell ref="B42:M42"/>
    <mergeCell ref="B47:M47"/>
    <mergeCell ref="B48:M48"/>
    <mergeCell ref="B53:M53"/>
    <mergeCell ref="B56:M56"/>
    <mergeCell ref="B57:M57"/>
    <mergeCell ref="B59:M59"/>
    <mergeCell ref="B74:M74"/>
    <mergeCell ref="A75:A77"/>
    <mergeCell ref="B75:B77"/>
    <mergeCell ref="C75:M75"/>
    <mergeCell ref="C76:M76"/>
    <mergeCell ref="C77:M77"/>
    <mergeCell ref="B70:M70"/>
    <mergeCell ref="B71:M71"/>
    <mergeCell ref="B72:M72"/>
    <mergeCell ref="B73:M73"/>
    <mergeCell ref="B69:M69"/>
    <mergeCell ref="B68:M68"/>
    <mergeCell ref="B58:M58"/>
    <mergeCell ref="B60:M60"/>
    <mergeCell ref="B39:M39"/>
    <mergeCell ref="B21:M21"/>
    <mergeCell ref="A22:A25"/>
    <mergeCell ref="B22:B25"/>
    <mergeCell ref="C22:E22"/>
    <mergeCell ref="F22:F25"/>
    <mergeCell ref="L22:M22"/>
    <mergeCell ref="G22:K22"/>
    <mergeCell ref="M23:M25"/>
    <mergeCell ref="H24:H25"/>
    <mergeCell ref="B35:M35"/>
    <mergeCell ref="B36:M36"/>
    <mergeCell ref="B37:M37"/>
    <mergeCell ref="B52:M52"/>
    <mergeCell ref="B54:M54"/>
    <mergeCell ref="B16:M16"/>
    <mergeCell ref="B17:M17"/>
    <mergeCell ref="B19:M19"/>
    <mergeCell ref="B20:M20"/>
    <mergeCell ref="B38:M38"/>
    <mergeCell ref="L23:L25"/>
    <mergeCell ref="H23:K23"/>
    <mergeCell ref="I24:K24"/>
    <mergeCell ref="B18:M18"/>
    <mergeCell ref="J1:N1"/>
    <mergeCell ref="I2:N2"/>
    <mergeCell ref="J3:N3"/>
    <mergeCell ref="J4:N4"/>
    <mergeCell ref="J5:N5"/>
    <mergeCell ref="B14:M14"/>
    <mergeCell ref="B15:M15"/>
    <mergeCell ref="A7:N7"/>
    <mergeCell ref="A8:N8"/>
    <mergeCell ref="A9:N9"/>
    <mergeCell ref="A11:N11"/>
    <mergeCell ref="B13:M13"/>
  </mergeCells>
  <pageMargins left="0.39370078740157483" right="0.19685039370078741" top="0.59055118110236227" bottom="0.19685039370078741" header="0.31496062992125984" footer="0.19685039370078741"/>
  <pageSetup paperSize="9" scale="84" firstPageNumber="122" fitToHeight="5" orientation="landscape" useFirstPageNumber="1" r:id="rId1"/>
  <headerFooter>
    <oddHeader>&amp;C&amp;P</oddHeader>
  </headerFooter>
  <rowBreaks count="3" manualBreakCount="3">
    <brk id="27" max="13" man="1"/>
    <brk id="46" max="13" man="1"/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4"/>
  <sheetViews>
    <sheetView workbookViewId="0">
      <selection activeCell="C23" sqref="C23"/>
    </sheetView>
  </sheetViews>
  <sheetFormatPr defaultRowHeight="15" x14ac:dyDescent="0.25"/>
  <cols>
    <col min="1" max="1" width="29.7109375" customWidth="1"/>
    <col min="3" max="3" width="15.7109375" customWidth="1"/>
    <col min="4" max="4" width="12.7109375" customWidth="1"/>
  </cols>
  <sheetData>
    <row r="6" spans="1:3" ht="47.25" x14ac:dyDescent="0.25">
      <c r="A6" s="31" t="s">
        <v>40</v>
      </c>
      <c r="B6" s="32">
        <f>SUM(B7:B14)</f>
        <v>1</v>
      </c>
      <c r="C6" s="36">
        <f>28596618</f>
        <v>28596618</v>
      </c>
    </row>
    <row r="7" spans="1:3" ht="15.75" x14ac:dyDescent="0.25">
      <c r="A7" s="33" t="s">
        <v>42</v>
      </c>
      <c r="B7" s="34">
        <v>0.15690000000000001</v>
      </c>
      <c r="C7" s="36">
        <f>B7*$C$6</f>
        <v>4486809.3642000007</v>
      </c>
    </row>
    <row r="8" spans="1:3" ht="15.75" x14ac:dyDescent="0.25">
      <c r="A8" s="33" t="s">
        <v>44</v>
      </c>
      <c r="B8" s="34">
        <v>4.7000000000000002E-3</v>
      </c>
      <c r="C8" s="36">
        <f t="shared" ref="C8:C14" si="0">B8*$C$6</f>
        <v>134404.10459999999</v>
      </c>
    </row>
    <row r="9" spans="1:3" ht="15.75" x14ac:dyDescent="0.25">
      <c r="A9" s="33" t="s">
        <v>46</v>
      </c>
      <c r="B9" s="34">
        <v>0.11</v>
      </c>
      <c r="C9" s="36">
        <f t="shared" si="0"/>
        <v>3145627.98</v>
      </c>
    </row>
    <row r="10" spans="1:3" ht="31.5" x14ac:dyDescent="0.25">
      <c r="A10" s="33" t="s">
        <v>48</v>
      </c>
      <c r="B10" s="34">
        <v>0.1174</v>
      </c>
      <c r="C10" s="36">
        <f t="shared" si="0"/>
        <v>3357242.9532000003</v>
      </c>
    </row>
    <row r="11" spans="1:3" ht="31.5" x14ac:dyDescent="0.25">
      <c r="A11" s="35" t="s">
        <v>76</v>
      </c>
      <c r="B11" s="34">
        <v>0.12839999999999999</v>
      </c>
      <c r="C11" s="36">
        <f t="shared" si="0"/>
        <v>3671805.7511999998</v>
      </c>
    </row>
    <row r="12" spans="1:3" ht="31.5" x14ac:dyDescent="0.25">
      <c r="A12" s="35" t="s">
        <v>77</v>
      </c>
      <c r="B12" s="34">
        <v>0.1012</v>
      </c>
      <c r="C12" s="36">
        <f t="shared" si="0"/>
        <v>2893977.7415999998</v>
      </c>
    </row>
    <row r="13" spans="1:3" ht="31.5" x14ac:dyDescent="0.25">
      <c r="A13" s="35" t="s">
        <v>78</v>
      </c>
      <c r="B13" s="34">
        <v>0.17710000000000001</v>
      </c>
      <c r="C13" s="36">
        <f t="shared" si="0"/>
        <v>5064461.0477999998</v>
      </c>
    </row>
    <row r="14" spans="1:3" ht="31.5" x14ac:dyDescent="0.25">
      <c r="A14" s="35" t="s">
        <v>79</v>
      </c>
      <c r="B14" s="34">
        <v>0.20430000000000001</v>
      </c>
      <c r="C14" s="36">
        <f t="shared" si="0"/>
        <v>5842289.0574000003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8 (1051)</vt:lpstr>
      <vt:lpstr>Лист2</vt:lpstr>
      <vt:lpstr>'Приложение № 8 (1051)'!Заголовки_для_печати</vt:lpstr>
      <vt:lpstr>'Приложение № 8 (1051)'!Область_печати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2023-07-20T13:07:35Z</dcterms:modified>
</cp:coreProperties>
</file>