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20" windowHeight="11412" activeTab="0"/>
  </bookViews>
  <sheets>
    <sheet name="Приложение № 8.1 " sheetId="1" r:id="rId1"/>
  </sheets>
  <definedNames>
    <definedName name="_xlnm.Print_Titles" localSheetId="0">'Приложение № 8.1 '!$7:$8</definedName>
    <definedName name="_xlnm.Print_Area" localSheetId="0">'Приложение № 8.1 '!$A$1:$I$127</definedName>
  </definedNames>
  <calcPr fullCalcOnLoad="1"/>
</workbook>
</file>

<file path=xl/sharedStrings.xml><?xml version="1.0" encoding="utf-8"?>
<sst xmlns="http://schemas.openxmlformats.org/spreadsheetml/2006/main" count="212" uniqueCount="145">
  <si>
    <t>№ п/п</t>
  </si>
  <si>
    <t>Статьи расходов</t>
  </si>
  <si>
    <t>РАСХОДЫ,  в т.ч.:</t>
  </si>
  <si>
    <t xml:space="preserve"> </t>
  </si>
  <si>
    <t>Ремонт дорог и дорожный сервис:</t>
  </si>
  <si>
    <t>КАПИТАЛЬНЫЙ   РЕМОНТ</t>
  </si>
  <si>
    <t>СРЕДНИЙ  РЕМОНТ</t>
  </si>
  <si>
    <t>а)</t>
  </si>
  <si>
    <t>б)</t>
  </si>
  <si>
    <t>в)</t>
  </si>
  <si>
    <t>г)</t>
  </si>
  <si>
    <t>1)</t>
  </si>
  <si>
    <t>Объемы работ, кв.м</t>
  </si>
  <si>
    <t>Организация и функционирование уличного освещения</t>
  </si>
  <si>
    <t>3)</t>
  </si>
  <si>
    <t>Развитие производственных баз</t>
  </si>
  <si>
    <t>ДОХОДЫ, в т.ч.:</t>
  </si>
  <si>
    <t xml:space="preserve">ВСЕГО РАСХОДОВ </t>
  </si>
  <si>
    <t>Содержание дорог общего пользования</t>
  </si>
  <si>
    <t>2)</t>
  </si>
  <si>
    <t>Рыбницкий район и                              г. Рыбница</t>
  </si>
  <si>
    <t>Каменский район и                               г. Каменка</t>
  </si>
  <si>
    <t>ремонт асфальтобетонных покрытий</t>
  </si>
  <si>
    <t>поверхностная обработка, устранение неровностей покрытия</t>
  </si>
  <si>
    <t>ремонт гравийных и щебеночных покрытий</t>
  </si>
  <si>
    <t>искусственные сооружения</t>
  </si>
  <si>
    <t>В том числе по районам,   руб.</t>
  </si>
  <si>
    <t>укрепление обочин</t>
  </si>
  <si>
    <t xml:space="preserve">технические средства регулирования дорожного движения </t>
  </si>
  <si>
    <t>Проектные работы</t>
  </si>
  <si>
    <t>ремонт тротуаров</t>
  </si>
  <si>
    <t>Григориополь-ский район и                               г. Григори-     ополь</t>
  </si>
  <si>
    <t>работы по обеспечению безопасности дорожного движения, в т. ч.:</t>
  </si>
  <si>
    <t>д)</t>
  </si>
  <si>
    <t>Слободзей-     ский район и                          г. Слободзея</t>
  </si>
  <si>
    <t>7.</t>
  </si>
  <si>
    <t>1.</t>
  </si>
  <si>
    <t>2.</t>
  </si>
  <si>
    <t>3.</t>
  </si>
  <si>
    <t>4.</t>
  </si>
  <si>
    <t>6.</t>
  </si>
  <si>
    <t>е)</t>
  </si>
  <si>
    <t>1.1.</t>
  </si>
  <si>
    <t>1.2.</t>
  </si>
  <si>
    <t>ж)</t>
  </si>
  <si>
    <t>1.3.</t>
  </si>
  <si>
    <t>1.3.1.</t>
  </si>
  <si>
    <t>1.3.2.</t>
  </si>
  <si>
    <t>1.3.3.</t>
  </si>
  <si>
    <t>1.3.4.</t>
  </si>
  <si>
    <t>1.3.5.</t>
  </si>
  <si>
    <t>1.3.5.1.</t>
  </si>
  <si>
    <t>1.3.5.2.</t>
  </si>
  <si>
    <t>1.3.5.3.</t>
  </si>
  <si>
    <t>1.3.5.4.</t>
  </si>
  <si>
    <t>СТРОИТЕЛЬСТВО, РЕКОНСТРУКЦИЯ</t>
  </si>
  <si>
    <t>1.3.5.5.</t>
  </si>
  <si>
    <t>республиканские автодороги</t>
  </si>
  <si>
    <t>местные автодороги</t>
  </si>
  <si>
    <t>магистральные автодороги</t>
  </si>
  <si>
    <t>модернизация и реконструкция дорожных знаков (шт.)</t>
  </si>
  <si>
    <t>установка технических средств регулирования дорожного движения</t>
  </si>
  <si>
    <t>реконструкция и строительство новых остановочных пунктов, шт.</t>
  </si>
  <si>
    <t>ремонт производственной базы</t>
  </si>
  <si>
    <t>республиканские дороги</t>
  </si>
  <si>
    <t>Ликвидация аварийных ситуаций</t>
  </si>
  <si>
    <t>1.2.2.</t>
  </si>
  <si>
    <t>1.2.1.</t>
  </si>
  <si>
    <t>местные дороги</t>
  </si>
  <si>
    <t>1.3.4.1</t>
  </si>
  <si>
    <t>и)</t>
  </si>
  <si>
    <t>к)</t>
  </si>
  <si>
    <t>Каменка - Красный Октябрь, км 0-3</t>
  </si>
  <si>
    <t>Приобретение техники</t>
  </si>
  <si>
    <t>л)</t>
  </si>
  <si>
    <t>м)</t>
  </si>
  <si>
    <t>н)</t>
  </si>
  <si>
    <t>5.</t>
  </si>
  <si>
    <t>о)</t>
  </si>
  <si>
    <t>п)</t>
  </si>
  <si>
    <t>р)</t>
  </si>
  <si>
    <t>Григориополь - Карманово - гр. Украины (выборочно)</t>
  </si>
  <si>
    <t>"О республиканском бюджете на 2024 год"</t>
  </si>
  <si>
    <t xml:space="preserve">Приложение № 8.1 </t>
  </si>
  <si>
    <t>Программа развития дорожной отрасли по автомобильным дорогам  общего пользования, находящимся в государственной собственности, на 2024 год</t>
  </si>
  <si>
    <t>Субсидии республиканского бюджета на 2024 год</t>
  </si>
  <si>
    <t>разметка проезжей части (км линии)</t>
  </si>
  <si>
    <t xml:space="preserve">на новые объекты по устройству уличного освещения </t>
  </si>
  <si>
    <t>к Закону Приднестровской Молдавской Республики</t>
  </si>
  <si>
    <t>Дубос-            сарский район и                              г. Дубоссары</t>
  </si>
  <si>
    <t>ИТОГО по автомобильным дорогам гос. собственнос-      ти,  руб.</t>
  </si>
  <si>
    <t>Каменка - Кузьмин - гр. Украины (перевод гравийно-щебеночного покрытия в асфальтобетонное или бетонное) (по с. Грушка)</t>
  </si>
  <si>
    <t>Гидирим - Воронково - гр.Украины, км 12-13 (перевод гравийно-щебеночного покрытия в асфальтобетонное)</t>
  </si>
  <si>
    <t>Гояны - Дубово - Н. Гояны (по с. Койково)  (перевод гравийного покрытия в цементобетонное)</t>
  </si>
  <si>
    <t>Новая Лунга - Боска (с. Кр. Виноградарь - перевод гравийного покрытия в цементобетонное)</t>
  </si>
  <si>
    <t>(Волгоград - Кишинев) - Ново-Комиссаровка (с. Ново-Комиссаровка - перевод гравийного покрытия в цементобетонное)</t>
  </si>
  <si>
    <t xml:space="preserve">Рашково - Янтарное - Катериновка (перевод гравийно-щебеночного покрытия в асфальтобетонное или бетонное) </t>
  </si>
  <si>
    <t>Подоймица - Соколовка (перевод гравийно-щебеночного покрытия в асфальтобетонное или бетонное)</t>
  </si>
  <si>
    <t>Победа - Кр. Бессарабия, км 6,63-7,2 (перевод в асфальтобетонное или ц/бетонное)</t>
  </si>
  <si>
    <t>Тирасполь - Каменка, км 11-23 (выборочно)</t>
  </si>
  <si>
    <t>Тирасполь - Каменка, км 38+500-40+500 (выборочно)</t>
  </si>
  <si>
    <t>Тирасполь - Каменка, км 65-88 (выборочно)</t>
  </si>
  <si>
    <t>Тирасполь - Каменка, км 88-143 (выборочно)</t>
  </si>
  <si>
    <t>(Тирасполь - Каменка) - Спея - Бычок - Парканы, км 30-36(выборочно)</t>
  </si>
  <si>
    <t>Владимировка - Фрунзе - Новокотовск, км 0-11</t>
  </si>
  <si>
    <t>Тирасполь - Каменка, км 144-168 (выборочно)</t>
  </si>
  <si>
    <t xml:space="preserve">Рыбница - Броштяны - гр. Украины, км 0-34 (выборочно) </t>
  </si>
  <si>
    <t>Гидирим - Воронково - гр. Украины, км 0-8 (выборочно)</t>
  </si>
  <si>
    <t>Каменка - Хрустовая - гр. Украины (выборочно)</t>
  </si>
  <si>
    <t>Слободзея - пр. р. Днестр</t>
  </si>
  <si>
    <t>Хрустовая - Ротар - Соколовка</t>
  </si>
  <si>
    <t>(Тирасполь - Каменка) - Б. Молокиш - Гараба (выборочно)</t>
  </si>
  <si>
    <t>Ивановка - Кодыма (выборочно)</t>
  </si>
  <si>
    <t>(Тирасполь - Каменка) - Жура - Бутучаны  (выборочно)</t>
  </si>
  <si>
    <t>Рыбница - М. Ульма, км 3-4</t>
  </si>
  <si>
    <t>Воронково - Мокра</t>
  </si>
  <si>
    <t>(Рыбница - Броштяны - гр. Украины) - Ержово</t>
  </si>
  <si>
    <t>Бутор - Виноградное - Малаешты - Красногорка,  км 26-28 (выборочно)</t>
  </si>
  <si>
    <t>Каменка - ст. УЖД - Баданы - гр. Украины, км 2-7 (выборочно)</t>
  </si>
  <si>
    <t>(Тирасполь - Каменка) - Спея - Бычок - Парканы, км 0-4 (выборочно)</t>
  </si>
  <si>
    <t>(Григориополь - Карманово - граница Украины) - Гыртоп - Дороцкое (выборочно)</t>
  </si>
  <si>
    <t>Тирасполь - Каменка, км 123-126</t>
  </si>
  <si>
    <t>Тирасполь - Каменка, км 40+100-41+100 (плитка)</t>
  </si>
  <si>
    <t>Тирасполь - Каменка (с. Дзержинское)</t>
  </si>
  <si>
    <t>гр. РМ - Глиное - Первомайск (с. Глиное, ул. Ленина)</t>
  </si>
  <si>
    <t>Слободзея - пр. р.Днестр (ул. 50 лет Октября)</t>
  </si>
  <si>
    <t>Днестровск - Первомайск (ул. Ленина, пос. Первомайск)</t>
  </si>
  <si>
    <t>Владимировка - Фрунзе - Новокотовск (с. Фрунзе, ул. Ленина)</t>
  </si>
  <si>
    <t>Тирасполь - Каменка, км 168 (выборочно)</t>
  </si>
  <si>
    <t>Гояны - Дубово - Новые Гояны</t>
  </si>
  <si>
    <t>Каменка - Красный Октябрь  (выборочно)</t>
  </si>
  <si>
    <t xml:space="preserve">Каменка - Кузьмин - Грушка - гр. Украины (выборочно) </t>
  </si>
  <si>
    <t xml:space="preserve">Каменка - Хрустовая - граница Украины (выборочно) </t>
  </si>
  <si>
    <t>Тирасполь - Каменка, км 23-40 (выборочно)</t>
  </si>
  <si>
    <t>Тирасполь - Каменка (обход г. Григориополя), км 0-9 (выборочно)</t>
  </si>
  <si>
    <t>Рыбница - Андреевка, выборочно (перевод гравийно-щебеночного покрытия в ц/бетонное)</t>
  </si>
  <si>
    <t>Григориополь - Карманова - гр. Украины, км 1+500-2+000 (выборочно)</t>
  </si>
  <si>
    <t>(Тирасполь - Каменка) - Спея - Бычок - Парканы, км 22-23 (выборочно)</t>
  </si>
  <si>
    <t>Тирасполь - Незавертайловка, км 28-35</t>
  </si>
  <si>
    <t>(Тирасполь - Каменка) - Терновка</t>
  </si>
  <si>
    <t>Тирасполь - Бендеры (км 16-21)</t>
  </si>
  <si>
    <t xml:space="preserve"> Бендеры - Кицканы - Копанка (км 0-13)</t>
  </si>
  <si>
    <t>Владимировка - Никольское (км 0-5)</t>
  </si>
  <si>
    <t>Красненькое - М. Молокиш - Вадатурково - Белочи - Строенцы (выборочно)</t>
  </si>
  <si>
    <t>Брест - Кишинев - Одесса (км 8-10)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</si>
</sst>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L&quot;;\-#,##0\ &quot;L&quot;"/>
    <numFmt numFmtId="175" formatCode="#,##0\ &quot;L&quot;;[Red]\-#,##0\ &quot;L&quot;"/>
    <numFmt numFmtId="176" formatCode="#,##0.00\ &quot;L&quot;;\-#,##0.00\ &quot;L&quot;"/>
    <numFmt numFmtId="177" formatCode="#,##0.00\ &quot;L&quot;;[Red]\-#,##0.00\ &quot;L&quot;"/>
    <numFmt numFmtId="178" formatCode="_-* #,##0\ &quot;L&quot;_-;\-* #,##0\ &quot;L&quot;_-;_-* &quot;-&quot;\ &quot;L&quot;_-;_-@_-"/>
    <numFmt numFmtId="179" formatCode="_-* #,##0\ _L_-;\-* #,##0\ _L_-;_-* &quot;-&quot;\ _L_-;_-@_-"/>
    <numFmt numFmtId="180" formatCode="_-* #,##0.00\ &quot;L&quot;_-;\-* #,##0.00\ &quot;L&quot;_-;_-* &quot;-&quot;??\ &quot;L&quot;_-;_-@_-"/>
    <numFmt numFmtId="181" formatCode="_-* #,##0.00\ _L_-;\-* #,##0.00\ _L_-;_-* &quot;-&quot;??\ _L_-;_-@_-"/>
    <numFmt numFmtId="182" formatCode="#,##0.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\ _L_-;\-* #,##0.0\ _L_-;_-* &quot;-&quot;??\ _L_-;_-@_-"/>
    <numFmt numFmtId="189" formatCode="_-* #,##0\ _L_-;\-* #,##0\ _L_-;_-* &quot;-&quot;??\ _L_-;_-@_-"/>
    <numFmt numFmtId="190" formatCode="#,##0_ ;\-#,##0\ "/>
    <numFmt numFmtId="191" formatCode="0.0%"/>
  </numFmts>
  <fonts count="42">
    <font>
      <sz val="10"/>
      <name val="Arial Cyr"/>
      <family val="0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u val="single"/>
      <sz val="10"/>
      <color indexed="20"/>
      <name val="Arial Cyr"/>
      <family val="0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9C5700"/>
      <name val="Calibri"/>
      <family val="2"/>
    </font>
    <font>
      <u val="single"/>
      <sz val="10"/>
      <color theme="11"/>
      <name val="Arial Cyr"/>
      <family val="0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0" fontId="29" fillId="25" borderId="1" applyNumberFormat="0" applyAlignment="0" applyProtection="0"/>
    <xf numFmtId="0" fontId="3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6" borderId="7" applyNumberFormat="0" applyAlignment="0" applyProtection="0"/>
    <xf numFmtId="0" fontId="6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0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31" borderId="0" xfId="0" applyFont="1" applyFill="1" applyAlignment="1">
      <alignment vertical="center"/>
    </xf>
    <xf numFmtId="3" fontId="40" fillId="31" borderId="0" xfId="0" applyNumberFormat="1" applyFont="1" applyFill="1" applyBorder="1" applyAlignment="1">
      <alignment horizontal="right" vertical="center"/>
    </xf>
    <xf numFmtId="0" fontId="2" fillId="31" borderId="0" xfId="0" applyFont="1" applyFill="1" applyBorder="1" applyAlignment="1">
      <alignment horizontal="center" vertical="center" wrapText="1"/>
    </xf>
    <xf numFmtId="182" fontId="2" fillId="31" borderId="10" xfId="0" applyNumberFormat="1" applyFont="1" applyFill="1" applyBorder="1" applyAlignment="1">
      <alignment horizontal="center" vertical="center" wrapText="1"/>
    </xf>
    <xf numFmtId="3" fontId="3" fillId="31" borderId="11" xfId="0" applyNumberFormat="1" applyFont="1" applyFill="1" applyBorder="1" applyAlignment="1">
      <alignment horizontal="right" vertical="center" wrapText="1"/>
    </xf>
    <xf numFmtId="182" fontId="3" fillId="31" borderId="11" xfId="0" applyNumberFormat="1" applyFont="1" applyFill="1" applyBorder="1" applyAlignment="1">
      <alignment horizontal="right" vertical="center"/>
    </xf>
    <xf numFmtId="3" fontId="3" fillId="31" borderId="11" xfId="0" applyNumberFormat="1" applyFont="1" applyFill="1" applyBorder="1" applyAlignment="1">
      <alignment horizontal="right" vertical="center"/>
    </xf>
    <xf numFmtId="3" fontId="3" fillId="31" borderId="12" xfId="0" applyNumberFormat="1" applyFont="1" applyFill="1" applyBorder="1" applyAlignment="1">
      <alignment horizontal="right" vertical="center"/>
    </xf>
    <xf numFmtId="3" fontId="2" fillId="31" borderId="13" xfId="61" applyNumberFormat="1" applyFont="1" applyFill="1" applyBorder="1" applyAlignment="1">
      <alignment horizontal="center" vertical="center" wrapText="1"/>
    </xf>
    <xf numFmtId="3" fontId="2" fillId="31" borderId="13" xfId="61" applyNumberFormat="1" applyFont="1" applyFill="1" applyBorder="1" applyAlignment="1">
      <alignment horizontal="center" vertical="center"/>
    </xf>
    <xf numFmtId="3" fontId="2" fillId="31" borderId="14" xfId="61" applyNumberFormat="1" applyFont="1" applyFill="1" applyBorder="1" applyAlignment="1">
      <alignment horizontal="center" vertical="center"/>
    </xf>
    <xf numFmtId="3" fontId="3" fillId="31" borderId="13" xfId="61" applyNumberFormat="1" applyFont="1" applyFill="1" applyBorder="1" applyAlignment="1">
      <alignment horizontal="center" vertical="center" wrapText="1"/>
    </xf>
    <xf numFmtId="3" fontId="3" fillId="31" borderId="15" xfId="61" applyNumberFormat="1" applyFont="1" applyFill="1" applyBorder="1" applyAlignment="1">
      <alignment horizontal="center" vertical="center"/>
    </xf>
    <xf numFmtId="3" fontId="3" fillId="31" borderId="13" xfId="61" applyNumberFormat="1" applyFont="1" applyFill="1" applyBorder="1" applyAlignment="1">
      <alignment horizontal="center" vertical="center"/>
    </xf>
    <xf numFmtId="3" fontId="2" fillId="31" borderId="15" xfId="61" applyNumberFormat="1" applyFont="1" applyFill="1" applyBorder="1" applyAlignment="1">
      <alignment horizontal="center" vertical="center" wrapText="1"/>
    </xf>
    <xf numFmtId="3" fontId="2" fillId="31" borderId="15" xfId="61" applyNumberFormat="1" applyFont="1" applyFill="1" applyBorder="1" applyAlignment="1">
      <alignment horizontal="center" vertical="center"/>
    </xf>
    <xf numFmtId="3" fontId="3" fillId="31" borderId="15" xfId="61" applyNumberFormat="1" applyFont="1" applyFill="1" applyBorder="1" applyAlignment="1">
      <alignment horizontal="center" vertical="center" wrapText="1"/>
    </xf>
    <xf numFmtId="3" fontId="2" fillId="31" borderId="14" xfId="61" applyNumberFormat="1" applyFont="1" applyFill="1" applyBorder="1" applyAlignment="1">
      <alignment horizontal="center" vertical="center" wrapText="1"/>
    </xf>
    <xf numFmtId="3" fontId="3" fillId="31" borderId="14" xfId="61" applyNumberFormat="1" applyFont="1" applyFill="1" applyBorder="1" applyAlignment="1">
      <alignment horizontal="center" vertical="center"/>
    </xf>
    <xf numFmtId="3" fontId="2" fillId="31" borderId="16" xfId="61" applyNumberFormat="1" applyFont="1" applyFill="1" applyBorder="1" applyAlignment="1">
      <alignment horizontal="center" vertical="center" wrapText="1"/>
    </xf>
    <xf numFmtId="3" fontId="7" fillId="31" borderId="13" xfId="0" applyNumberFormat="1" applyFont="1" applyFill="1" applyBorder="1" applyAlignment="1">
      <alignment horizontal="center" vertical="center" wrapText="1"/>
    </xf>
    <xf numFmtId="3" fontId="3" fillId="31" borderId="13" xfId="0" applyNumberFormat="1" applyFont="1" applyFill="1" applyBorder="1" applyAlignment="1">
      <alignment horizontal="center" vertical="center"/>
    </xf>
    <xf numFmtId="3" fontId="3" fillId="31" borderId="15" xfId="0" applyNumberFormat="1" applyFont="1" applyFill="1" applyBorder="1" applyAlignment="1">
      <alignment horizontal="center" vertical="center"/>
    </xf>
    <xf numFmtId="182" fontId="2" fillId="31" borderId="17" xfId="0" applyNumberFormat="1" applyFont="1" applyFill="1" applyBorder="1" applyAlignment="1">
      <alignment horizontal="center" vertical="center" wrapText="1"/>
    </xf>
    <xf numFmtId="49" fontId="2" fillId="31" borderId="18" xfId="0" applyNumberFormat="1" applyFont="1" applyFill="1" applyBorder="1" applyAlignment="1">
      <alignment horizontal="center" vertical="center"/>
    </xf>
    <xf numFmtId="49" fontId="2" fillId="31" borderId="13" xfId="0" applyNumberFormat="1" applyFont="1" applyFill="1" applyBorder="1" applyAlignment="1">
      <alignment horizontal="left" vertical="center" wrapText="1"/>
    </xf>
    <xf numFmtId="3" fontId="3" fillId="31" borderId="0" xfId="0" applyNumberFormat="1" applyFont="1" applyFill="1" applyAlignment="1">
      <alignment horizontal="center" vertical="center"/>
    </xf>
    <xf numFmtId="0" fontId="3" fillId="31" borderId="19" xfId="0" applyFont="1" applyFill="1" applyBorder="1" applyAlignment="1">
      <alignment horizontal="center" vertical="center"/>
    </xf>
    <xf numFmtId="49" fontId="2" fillId="31" borderId="11" xfId="0" applyNumberFormat="1" applyFont="1" applyFill="1" applyBorder="1" applyAlignment="1">
      <alignment horizontal="center" vertical="center" wrapText="1"/>
    </xf>
    <xf numFmtId="0" fontId="2" fillId="31" borderId="18" xfId="0" applyFont="1" applyFill="1" applyBorder="1" applyAlignment="1">
      <alignment horizontal="center" vertical="center"/>
    </xf>
    <xf numFmtId="0" fontId="3" fillId="31" borderId="18" xfId="0" applyFont="1" applyFill="1" applyBorder="1" applyAlignment="1">
      <alignment horizontal="center" vertical="center"/>
    </xf>
    <xf numFmtId="49" fontId="3" fillId="31" borderId="18" xfId="0" applyNumberFormat="1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center" vertical="center" wrapText="1"/>
    </xf>
    <xf numFmtId="0" fontId="2" fillId="31" borderId="0" xfId="0" applyFont="1" applyFill="1" applyAlignment="1">
      <alignment vertical="center"/>
    </xf>
    <xf numFmtId="49" fontId="3" fillId="31" borderId="13" xfId="0" applyNumberFormat="1" applyFont="1" applyFill="1" applyBorder="1" applyAlignment="1">
      <alignment horizontal="left" vertical="center" wrapText="1"/>
    </xf>
    <xf numFmtId="0" fontId="41" fillId="31" borderId="0" xfId="0" applyFont="1" applyFill="1" applyAlignment="1">
      <alignment vertical="center"/>
    </xf>
    <xf numFmtId="0" fontId="3" fillId="31" borderId="0" xfId="0" applyFont="1" applyFill="1" applyBorder="1" applyAlignment="1">
      <alignment vertical="center"/>
    </xf>
    <xf numFmtId="0" fontId="3" fillId="31" borderId="20" xfId="0" applyFont="1" applyFill="1" applyBorder="1" applyAlignment="1">
      <alignment horizontal="center" vertical="center"/>
    </xf>
    <xf numFmtId="0" fontId="3" fillId="31" borderId="13" xfId="0" applyFont="1" applyFill="1" applyBorder="1" applyAlignment="1">
      <alignment vertical="center"/>
    </xf>
    <xf numFmtId="3" fontId="3" fillId="31" borderId="0" xfId="0" applyNumberFormat="1" applyFont="1" applyFill="1" applyAlignment="1">
      <alignment vertical="center"/>
    </xf>
    <xf numFmtId="49" fontId="3" fillId="31" borderId="13" xfId="0" applyNumberFormat="1" applyFont="1" applyFill="1" applyBorder="1" applyAlignment="1">
      <alignment vertical="center" wrapText="1"/>
    </xf>
    <xf numFmtId="49" fontId="2" fillId="31" borderId="13" xfId="0" applyNumberFormat="1" applyFont="1" applyFill="1" applyBorder="1" applyAlignment="1">
      <alignment vertical="center" wrapText="1"/>
    </xf>
    <xf numFmtId="182" fontId="2" fillId="31" borderId="21" xfId="0" applyNumberFormat="1" applyFont="1" applyFill="1" applyBorder="1" applyAlignment="1">
      <alignment horizontal="center" vertical="center" wrapText="1"/>
    </xf>
    <xf numFmtId="182" fontId="2" fillId="31" borderId="22" xfId="0" applyNumberFormat="1" applyFont="1" applyFill="1" applyBorder="1" applyAlignment="1">
      <alignment horizontal="center" vertical="center" wrapText="1"/>
    </xf>
    <xf numFmtId="0" fontId="2" fillId="31" borderId="0" xfId="0" applyFont="1" applyFill="1" applyBorder="1" applyAlignment="1">
      <alignment horizontal="center" vertical="center" wrapText="1"/>
    </xf>
    <xf numFmtId="182" fontId="2" fillId="31" borderId="23" xfId="0" applyNumberFormat="1" applyFont="1" applyFill="1" applyBorder="1" applyAlignment="1">
      <alignment horizontal="center" vertical="center" wrapText="1"/>
    </xf>
    <xf numFmtId="182" fontId="2" fillId="31" borderId="24" xfId="0" applyNumberFormat="1" applyFont="1" applyFill="1" applyBorder="1" applyAlignment="1">
      <alignment horizontal="center" vertical="center" wrapText="1"/>
    </xf>
    <xf numFmtId="182" fontId="2" fillId="31" borderId="25" xfId="0" applyNumberFormat="1" applyFont="1" applyFill="1" applyBorder="1" applyAlignment="1">
      <alignment horizontal="center" vertical="center" wrapText="1"/>
    </xf>
    <xf numFmtId="49" fontId="2" fillId="31" borderId="26" xfId="0" applyNumberFormat="1" applyFont="1" applyFill="1" applyBorder="1" applyAlignment="1">
      <alignment horizontal="center" vertical="center" wrapText="1"/>
    </xf>
    <xf numFmtId="49" fontId="2" fillId="31" borderId="27" xfId="0" applyNumberFormat="1" applyFont="1" applyFill="1" applyBorder="1" applyAlignment="1">
      <alignment horizontal="center" vertical="center" wrapText="1"/>
    </xf>
    <xf numFmtId="49" fontId="2" fillId="31" borderId="21" xfId="0" applyNumberFormat="1" applyFont="1" applyFill="1" applyBorder="1" applyAlignment="1">
      <alignment horizontal="center" vertical="center" wrapText="1"/>
    </xf>
    <xf numFmtId="49" fontId="2" fillId="31" borderId="2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tabSelected="1" view="pageBreakPreview" zoomScale="80" zoomScaleNormal="106" zoomScaleSheetLayoutView="80" zoomScalePageLayoutView="0" workbookViewId="0" topLeftCell="A1">
      <pane xSplit="4" ySplit="8" topLeftCell="E33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38" sqref="B38"/>
    </sheetView>
  </sheetViews>
  <sheetFormatPr defaultColWidth="8.625" defaultRowHeight="12.75"/>
  <cols>
    <col min="1" max="1" width="6.875" style="1" customWidth="1"/>
    <col min="2" max="2" width="73.00390625" style="1" customWidth="1"/>
    <col min="3" max="3" width="12.00390625" style="1" customWidth="1"/>
    <col min="4" max="4" width="18.00390625" style="1" customWidth="1"/>
    <col min="5" max="5" width="15.50390625" style="1" customWidth="1"/>
    <col min="6" max="6" width="15.625" style="1" customWidth="1"/>
    <col min="7" max="7" width="17.50390625" style="1" customWidth="1"/>
    <col min="8" max="9" width="15.50390625" style="1" customWidth="1"/>
    <col min="10" max="16384" width="8.625" style="1" customWidth="1"/>
  </cols>
  <sheetData>
    <row r="1" ht="15">
      <c r="I1" s="2" t="s">
        <v>83</v>
      </c>
    </row>
    <row r="2" ht="15">
      <c r="I2" s="2" t="s">
        <v>88</v>
      </c>
    </row>
    <row r="3" ht="15">
      <c r="I3" s="2" t="s">
        <v>82</v>
      </c>
    </row>
    <row r="4" ht="9" customHeight="1">
      <c r="A4" s="27"/>
    </row>
    <row r="5" spans="1:9" ht="15">
      <c r="A5" s="45" t="s">
        <v>84</v>
      </c>
      <c r="B5" s="45"/>
      <c r="C5" s="45"/>
      <c r="D5" s="45"/>
      <c r="E5" s="45"/>
      <c r="F5" s="45"/>
      <c r="G5" s="45"/>
      <c r="H5" s="45"/>
      <c r="I5" s="45"/>
    </row>
    <row r="6" spans="1:9" ht="5.25" customHeight="1" thickBot="1">
      <c r="A6" s="3"/>
      <c r="B6" s="3"/>
      <c r="C6" s="3"/>
      <c r="D6" s="3"/>
      <c r="E6" s="3"/>
      <c r="F6" s="3"/>
      <c r="G6" s="3"/>
      <c r="H6" s="3"/>
      <c r="I6" s="3"/>
    </row>
    <row r="7" spans="1:9" ht="22.5" customHeight="1">
      <c r="A7" s="49" t="s">
        <v>0</v>
      </c>
      <c r="B7" s="51" t="s">
        <v>1</v>
      </c>
      <c r="C7" s="51" t="s">
        <v>12</v>
      </c>
      <c r="D7" s="43" t="s">
        <v>90</v>
      </c>
      <c r="E7" s="46" t="s">
        <v>26</v>
      </c>
      <c r="F7" s="47"/>
      <c r="G7" s="47"/>
      <c r="H7" s="47"/>
      <c r="I7" s="48"/>
    </row>
    <row r="8" spans="1:9" ht="66.75" customHeight="1" thickBot="1">
      <c r="A8" s="50"/>
      <c r="B8" s="52"/>
      <c r="C8" s="52"/>
      <c r="D8" s="44"/>
      <c r="E8" s="24" t="s">
        <v>34</v>
      </c>
      <c r="F8" s="24" t="s">
        <v>31</v>
      </c>
      <c r="G8" s="24" t="s">
        <v>89</v>
      </c>
      <c r="H8" s="24" t="s">
        <v>20</v>
      </c>
      <c r="I8" s="4" t="s">
        <v>21</v>
      </c>
    </row>
    <row r="9" spans="1:9" ht="15">
      <c r="A9" s="28"/>
      <c r="B9" s="29" t="s">
        <v>16</v>
      </c>
      <c r="C9" s="5"/>
      <c r="D9" s="6"/>
      <c r="E9" s="7"/>
      <c r="F9" s="7"/>
      <c r="G9" s="7"/>
      <c r="H9" s="7"/>
      <c r="I9" s="8"/>
    </row>
    <row r="10" spans="1:9" ht="15">
      <c r="A10" s="30" t="s">
        <v>36</v>
      </c>
      <c r="B10" s="26" t="s">
        <v>85</v>
      </c>
      <c r="C10" s="9"/>
      <c r="D10" s="10">
        <f>SUM(E10:I10)</f>
        <v>66878931</v>
      </c>
      <c r="E10" s="10">
        <f>E13+E113+E118+E116+E121+E124</f>
        <v>20266155</v>
      </c>
      <c r="F10" s="10">
        <f>F13+F113+F118+F116+F121+F124</f>
        <v>9489821</v>
      </c>
      <c r="G10" s="10">
        <f>G13+G113+G118+G116+G121+G124+G126</f>
        <v>11209430</v>
      </c>
      <c r="H10" s="10">
        <f>H13+H114+H118+H116+H121+H124</f>
        <v>15878599</v>
      </c>
      <c r="I10" s="11">
        <f>I13+I113+I118+I116+I121+I124</f>
        <v>10034926</v>
      </c>
    </row>
    <row r="11" spans="1:9" ht="7.5" customHeight="1">
      <c r="A11" s="31"/>
      <c r="B11" s="26"/>
      <c r="C11" s="12"/>
      <c r="D11" s="10"/>
      <c r="E11" s="10"/>
      <c r="F11" s="10"/>
      <c r="G11" s="10"/>
      <c r="H11" s="10"/>
      <c r="I11" s="13"/>
    </row>
    <row r="12" spans="1:9" ht="15">
      <c r="A12" s="32"/>
      <c r="B12" s="33" t="s">
        <v>2</v>
      </c>
      <c r="C12" s="12" t="s">
        <v>3</v>
      </c>
      <c r="D12" s="14"/>
      <c r="E12" s="14"/>
      <c r="F12" s="14"/>
      <c r="G12" s="14"/>
      <c r="H12" s="14"/>
      <c r="I12" s="13"/>
    </row>
    <row r="13" spans="1:9" s="34" customFormat="1" ht="15">
      <c r="A13" s="25" t="s">
        <v>36</v>
      </c>
      <c r="B13" s="26" t="s">
        <v>4</v>
      </c>
      <c r="C13" s="9">
        <f>C20+C33+C15</f>
        <v>53930</v>
      </c>
      <c r="D13" s="10">
        <f>SUM(E13:I13)</f>
        <v>35210824</v>
      </c>
      <c r="E13" s="9">
        <f>E20+E33+E15</f>
        <v>9450000</v>
      </c>
      <c r="F13" s="9">
        <f>F20+F33+F15</f>
        <v>5833299</v>
      </c>
      <c r="G13" s="9">
        <f>G20+G33+G15</f>
        <v>5116900</v>
      </c>
      <c r="H13" s="9">
        <f>H20+H33+H15</f>
        <v>7840625</v>
      </c>
      <c r="I13" s="15">
        <f>I20+I33+I15</f>
        <v>6970000</v>
      </c>
    </row>
    <row r="14" spans="1:9" s="34" customFormat="1" ht="7.5" customHeight="1">
      <c r="A14" s="25"/>
      <c r="B14" s="26"/>
      <c r="C14" s="9"/>
      <c r="D14" s="10"/>
      <c r="E14" s="10"/>
      <c r="F14" s="10"/>
      <c r="G14" s="10"/>
      <c r="H14" s="10"/>
      <c r="I14" s="16"/>
    </row>
    <row r="15" spans="1:9" s="34" customFormat="1" ht="15">
      <c r="A15" s="25" t="s">
        <v>42</v>
      </c>
      <c r="B15" s="26" t="s">
        <v>55</v>
      </c>
      <c r="C15" s="9">
        <f>SUM(C16)</f>
        <v>2570</v>
      </c>
      <c r="D15" s="9">
        <f>SUM(E15:I15)</f>
        <v>1800000</v>
      </c>
      <c r="E15" s="9">
        <f>SUM(E16)</f>
        <v>1800000</v>
      </c>
      <c r="F15" s="9">
        <f>SUM(F16)</f>
        <v>0</v>
      </c>
      <c r="G15" s="9">
        <f>SUM(G16)</f>
        <v>0</v>
      </c>
      <c r="H15" s="9">
        <f>SUM(H16)</f>
        <v>0</v>
      </c>
      <c r="I15" s="15">
        <f>SUM(I16)</f>
        <v>0</v>
      </c>
    </row>
    <row r="16" spans="1:9" ht="15">
      <c r="A16" s="25" t="s">
        <v>11</v>
      </c>
      <c r="B16" s="26" t="s">
        <v>57</v>
      </c>
      <c r="C16" s="10">
        <f>SUM(C17:C18)</f>
        <v>2570</v>
      </c>
      <c r="D16" s="10">
        <f>SUM(E16:I16)</f>
        <v>1800000</v>
      </c>
      <c r="E16" s="10">
        <f>SUM(E17:E18)</f>
        <v>1800000</v>
      </c>
      <c r="F16" s="10">
        <f>SUM(F17:F18)</f>
        <v>0</v>
      </c>
      <c r="G16" s="10">
        <f>SUM(G17:G18)</f>
        <v>0</v>
      </c>
      <c r="H16" s="10">
        <f>SUM(H17:H18)</f>
        <v>0</v>
      </c>
      <c r="I16" s="16">
        <f>SUM(I17:I18)</f>
        <v>0</v>
      </c>
    </row>
    <row r="17" spans="1:9" ht="15">
      <c r="A17" s="32" t="s">
        <v>7</v>
      </c>
      <c r="B17" s="35" t="s">
        <v>138</v>
      </c>
      <c r="C17" s="14"/>
      <c r="D17" s="14">
        <f>SUM(E17:I17)</f>
        <v>0</v>
      </c>
      <c r="E17" s="14">
        <v>0</v>
      </c>
      <c r="F17" s="10"/>
      <c r="G17" s="10"/>
      <c r="H17" s="10"/>
      <c r="I17" s="16"/>
    </row>
    <row r="18" spans="1:9" ht="15">
      <c r="A18" s="32" t="s">
        <v>8</v>
      </c>
      <c r="B18" s="35" t="s">
        <v>139</v>
      </c>
      <c r="C18" s="14">
        <v>2570</v>
      </c>
      <c r="D18" s="14">
        <f>SUM(E18:I18)</f>
        <v>1800000</v>
      </c>
      <c r="E18" s="14">
        <v>1800000</v>
      </c>
      <c r="F18" s="10"/>
      <c r="G18" s="10"/>
      <c r="H18" s="10"/>
      <c r="I18" s="16"/>
    </row>
    <row r="19" spans="1:9" s="34" customFormat="1" ht="4.5" customHeight="1">
      <c r="A19" s="25"/>
      <c r="B19" s="26"/>
      <c r="C19" s="9"/>
      <c r="D19" s="10"/>
      <c r="E19" s="10"/>
      <c r="F19" s="10"/>
      <c r="G19" s="10"/>
      <c r="H19" s="10"/>
      <c r="I19" s="16"/>
    </row>
    <row r="20" spans="1:9" s="34" customFormat="1" ht="15">
      <c r="A20" s="25" t="s">
        <v>43</v>
      </c>
      <c r="B20" s="26" t="s">
        <v>5</v>
      </c>
      <c r="C20" s="9">
        <f>C21+C24</f>
        <v>13617</v>
      </c>
      <c r="D20" s="9">
        <f>SUM(E20+F20+G20+H20+I20)</f>
        <v>9947842</v>
      </c>
      <c r="E20" s="9">
        <f>E21+E24</f>
        <v>0</v>
      </c>
      <c r="F20" s="9">
        <f>F21+F24</f>
        <v>1000000</v>
      </c>
      <c r="G20" s="9">
        <f>G21+G24</f>
        <v>4800000</v>
      </c>
      <c r="H20" s="9">
        <f>H21+H24</f>
        <v>1547842</v>
      </c>
      <c r="I20" s="15">
        <f>I21+I24</f>
        <v>2600000</v>
      </c>
    </row>
    <row r="21" spans="1:9" s="34" customFormat="1" ht="15">
      <c r="A21" s="25" t="s">
        <v>67</v>
      </c>
      <c r="B21" s="26" t="s">
        <v>64</v>
      </c>
      <c r="C21" s="9">
        <f>SUM(C22:C23)</f>
        <v>1100</v>
      </c>
      <c r="D21" s="9">
        <f aca="true" t="shared" si="0" ref="D21:D31">SUM(E21:I21)</f>
        <v>1000000</v>
      </c>
      <c r="E21" s="9">
        <f>SUM(E22:E23)</f>
        <v>0</v>
      </c>
      <c r="F21" s="9">
        <f>SUM(F22:F23)</f>
        <v>0</v>
      </c>
      <c r="G21" s="9">
        <f>SUM(G22:G23)</f>
        <v>0</v>
      </c>
      <c r="H21" s="9">
        <f>SUM(H22:H23)</f>
        <v>0</v>
      </c>
      <c r="I21" s="15">
        <f>SUM(I22:I23)</f>
        <v>1000000</v>
      </c>
    </row>
    <row r="22" spans="1:9" ht="30.75">
      <c r="A22" s="32" t="s">
        <v>7</v>
      </c>
      <c r="B22" s="35" t="s">
        <v>92</v>
      </c>
      <c r="C22" s="12">
        <v>0</v>
      </c>
      <c r="D22" s="14">
        <f t="shared" si="0"/>
        <v>0</v>
      </c>
      <c r="E22" s="14"/>
      <c r="F22" s="14"/>
      <c r="G22" s="14"/>
      <c r="H22" s="14">
        <v>0</v>
      </c>
      <c r="I22" s="13"/>
    </row>
    <row r="23" spans="1:9" ht="30.75">
      <c r="A23" s="32" t="s">
        <v>8</v>
      </c>
      <c r="B23" s="35" t="s">
        <v>91</v>
      </c>
      <c r="C23" s="12">
        <v>1100</v>
      </c>
      <c r="D23" s="14">
        <f t="shared" si="0"/>
        <v>1000000</v>
      </c>
      <c r="E23" s="14"/>
      <c r="F23" s="14"/>
      <c r="G23" s="14"/>
      <c r="H23" s="14"/>
      <c r="I23" s="13">
        <v>1000000</v>
      </c>
    </row>
    <row r="24" spans="1:9" s="34" customFormat="1" ht="15">
      <c r="A24" s="25" t="s">
        <v>66</v>
      </c>
      <c r="B24" s="26" t="s">
        <v>68</v>
      </c>
      <c r="C24" s="9">
        <f>SUM(C25:C31)</f>
        <v>12517</v>
      </c>
      <c r="D24" s="10">
        <f t="shared" si="0"/>
        <v>8947842</v>
      </c>
      <c r="E24" s="9">
        <f>SUM(E25:E31)</f>
        <v>0</v>
      </c>
      <c r="F24" s="9">
        <f>SUM(F25:F31)</f>
        <v>1000000</v>
      </c>
      <c r="G24" s="9">
        <f>SUM(G25:G31)</f>
        <v>4800000</v>
      </c>
      <c r="H24" s="9">
        <f>SUM(H25:H31)</f>
        <v>1547842</v>
      </c>
      <c r="I24" s="15">
        <f>SUM(I25:I31)</f>
        <v>1600000</v>
      </c>
    </row>
    <row r="25" spans="1:9" ht="30.75">
      <c r="A25" s="32" t="s">
        <v>7</v>
      </c>
      <c r="B25" s="35" t="s">
        <v>93</v>
      </c>
      <c r="C25" s="12">
        <v>4977</v>
      </c>
      <c r="D25" s="14">
        <f t="shared" si="0"/>
        <v>3000000</v>
      </c>
      <c r="E25" s="14"/>
      <c r="F25" s="14"/>
      <c r="G25" s="14">
        <v>3000000</v>
      </c>
      <c r="H25" s="14"/>
      <c r="I25" s="13"/>
    </row>
    <row r="26" spans="1:9" ht="30.75">
      <c r="A26" s="32" t="s">
        <v>8</v>
      </c>
      <c r="B26" s="35" t="s">
        <v>94</v>
      </c>
      <c r="C26" s="12"/>
      <c r="D26" s="14">
        <f t="shared" si="0"/>
        <v>0</v>
      </c>
      <c r="E26" s="14"/>
      <c r="F26" s="14"/>
      <c r="G26" s="14">
        <v>0</v>
      </c>
      <c r="H26" s="14"/>
      <c r="I26" s="13"/>
    </row>
    <row r="27" spans="1:9" ht="30.75">
      <c r="A27" s="32" t="s">
        <v>9</v>
      </c>
      <c r="B27" s="35" t="s">
        <v>95</v>
      </c>
      <c r="C27" s="12">
        <v>2970</v>
      </c>
      <c r="D27" s="14">
        <f t="shared" si="0"/>
        <v>1800000</v>
      </c>
      <c r="E27" s="14"/>
      <c r="F27" s="14"/>
      <c r="G27" s="14">
        <v>1800000</v>
      </c>
      <c r="H27" s="14"/>
      <c r="I27" s="13"/>
    </row>
    <row r="28" spans="1:9" ht="30.75">
      <c r="A28" s="32" t="s">
        <v>10</v>
      </c>
      <c r="B28" s="35" t="s">
        <v>135</v>
      </c>
      <c r="C28" s="12">
        <v>1920</v>
      </c>
      <c r="D28" s="14">
        <f t="shared" si="0"/>
        <v>1547842</v>
      </c>
      <c r="E28" s="14"/>
      <c r="F28" s="14"/>
      <c r="G28" s="14"/>
      <c r="H28" s="14">
        <v>1547842</v>
      </c>
      <c r="I28" s="13"/>
    </row>
    <row r="29" spans="1:9" ht="30.75">
      <c r="A29" s="32" t="s">
        <v>33</v>
      </c>
      <c r="B29" s="35" t="s">
        <v>96</v>
      </c>
      <c r="C29" s="12">
        <f>0+500</f>
        <v>500</v>
      </c>
      <c r="D29" s="14">
        <f t="shared" si="0"/>
        <v>1000000</v>
      </c>
      <c r="E29" s="14"/>
      <c r="F29" s="14"/>
      <c r="G29" s="14"/>
      <c r="H29" s="14"/>
      <c r="I29" s="13">
        <v>1000000</v>
      </c>
    </row>
    <row r="30" spans="1:9" ht="30.75">
      <c r="A30" s="32" t="s">
        <v>41</v>
      </c>
      <c r="B30" s="35" t="s">
        <v>97</v>
      </c>
      <c r="C30" s="12">
        <v>650</v>
      </c>
      <c r="D30" s="14">
        <f t="shared" si="0"/>
        <v>600000</v>
      </c>
      <c r="E30" s="14"/>
      <c r="F30" s="14"/>
      <c r="G30" s="14"/>
      <c r="H30" s="14"/>
      <c r="I30" s="13">
        <v>600000</v>
      </c>
    </row>
    <row r="31" spans="1:9" ht="30.75">
      <c r="A31" s="32" t="s">
        <v>44</v>
      </c>
      <c r="B31" s="35" t="s">
        <v>98</v>
      </c>
      <c r="C31" s="12">
        <v>1500</v>
      </c>
      <c r="D31" s="14">
        <f t="shared" si="0"/>
        <v>1000000</v>
      </c>
      <c r="E31" s="14"/>
      <c r="F31" s="14">
        <v>1000000</v>
      </c>
      <c r="G31" s="14"/>
      <c r="H31" s="14"/>
      <c r="I31" s="13"/>
    </row>
    <row r="32" spans="1:9" ht="7.5" customHeight="1">
      <c r="A32" s="25"/>
      <c r="B32" s="35"/>
      <c r="C32" s="12"/>
      <c r="D32" s="14"/>
      <c r="E32" s="14"/>
      <c r="F32" s="14"/>
      <c r="G32" s="14"/>
      <c r="H32" s="14"/>
      <c r="I32" s="13"/>
    </row>
    <row r="33" spans="1:9" ht="15">
      <c r="A33" s="25" t="s">
        <v>45</v>
      </c>
      <c r="B33" s="26" t="s">
        <v>6</v>
      </c>
      <c r="C33" s="9">
        <f>C34+C51+C70+C77+C80</f>
        <v>37743</v>
      </c>
      <c r="D33" s="10">
        <f aca="true" t="shared" si="1" ref="D33:D49">SUM(E33:I33)</f>
        <v>23462982</v>
      </c>
      <c r="E33" s="10">
        <f>E34+E51+E70+E77+E80</f>
        <v>7650000</v>
      </c>
      <c r="F33" s="10">
        <f>F34+F51+F70+F77+F80</f>
        <v>4833299</v>
      </c>
      <c r="G33" s="10">
        <f>G34+G51+G70+G77+G80</f>
        <v>316900</v>
      </c>
      <c r="H33" s="10">
        <f>H34+H51+H70+H77+H80</f>
        <v>6292783</v>
      </c>
      <c r="I33" s="16">
        <f>I34+I51+I70+I77+I80</f>
        <v>4370000</v>
      </c>
    </row>
    <row r="34" spans="1:9" s="34" customFormat="1" ht="15">
      <c r="A34" s="25" t="s">
        <v>46</v>
      </c>
      <c r="B34" s="26" t="s">
        <v>23</v>
      </c>
      <c r="C34" s="9">
        <f>C35+C41+C47</f>
        <v>14968</v>
      </c>
      <c r="D34" s="10">
        <f>SUM(E34:I34)</f>
        <v>7150000</v>
      </c>
      <c r="E34" s="9">
        <f>E35+E41+E47</f>
        <v>4850000</v>
      </c>
      <c r="F34" s="9">
        <f>F35+F41+F47</f>
        <v>2300000</v>
      </c>
      <c r="G34" s="9">
        <f>G35+G41+G47</f>
        <v>0</v>
      </c>
      <c r="H34" s="9">
        <f>H35+H41+H47</f>
        <v>0</v>
      </c>
      <c r="I34" s="15">
        <f>I35+I41+I47</f>
        <v>0</v>
      </c>
    </row>
    <row r="35" spans="1:9" ht="15">
      <c r="A35" s="25" t="s">
        <v>11</v>
      </c>
      <c r="B35" s="26" t="s">
        <v>59</v>
      </c>
      <c r="C35" s="9">
        <f>SUM(C36:C40)</f>
        <v>4800</v>
      </c>
      <c r="D35" s="10">
        <f t="shared" si="1"/>
        <v>2100000</v>
      </c>
      <c r="E35" s="9">
        <f>SUM(E36:E39)</f>
        <v>1400000</v>
      </c>
      <c r="F35" s="9">
        <f>SUM(F36:F39)</f>
        <v>700000</v>
      </c>
      <c r="G35" s="9">
        <f>SUM(G36:G40)</f>
        <v>0</v>
      </c>
      <c r="H35" s="9">
        <f>SUM(H36:H40)</f>
        <v>0</v>
      </c>
      <c r="I35" s="15">
        <f>SUM(I36:I40)</f>
        <v>0</v>
      </c>
    </row>
    <row r="36" spans="1:9" ht="15">
      <c r="A36" s="32" t="s">
        <v>7</v>
      </c>
      <c r="B36" s="35" t="s">
        <v>99</v>
      </c>
      <c r="C36" s="12">
        <v>3200</v>
      </c>
      <c r="D36" s="14">
        <f t="shared" si="1"/>
        <v>1400000</v>
      </c>
      <c r="E36" s="14">
        <v>1400000</v>
      </c>
      <c r="F36" s="14"/>
      <c r="G36" s="14"/>
      <c r="H36" s="14">
        <v>0</v>
      </c>
      <c r="I36" s="13"/>
    </row>
    <row r="37" spans="1:9" ht="15">
      <c r="A37" s="32" t="s">
        <v>8</v>
      </c>
      <c r="B37" s="35" t="s">
        <v>144</v>
      </c>
      <c r="C37" s="12"/>
      <c r="D37" s="14">
        <f t="shared" si="1"/>
        <v>0</v>
      </c>
      <c r="E37" s="14"/>
      <c r="F37" s="14"/>
      <c r="G37" s="14"/>
      <c r="H37" s="14"/>
      <c r="I37" s="13"/>
    </row>
    <row r="38" spans="1:9" ht="15">
      <c r="A38" s="32" t="s">
        <v>9</v>
      </c>
      <c r="B38" s="35" t="s">
        <v>100</v>
      </c>
      <c r="C38" s="12">
        <v>1600</v>
      </c>
      <c r="D38" s="14">
        <f t="shared" si="1"/>
        <v>700000</v>
      </c>
      <c r="E38" s="14"/>
      <c r="F38" s="14">
        <v>700000</v>
      </c>
      <c r="G38" s="14"/>
      <c r="H38" s="14">
        <v>0</v>
      </c>
      <c r="I38" s="13"/>
    </row>
    <row r="39" spans="1:9" ht="15">
      <c r="A39" s="32" t="s">
        <v>10</v>
      </c>
      <c r="B39" s="35" t="s">
        <v>101</v>
      </c>
      <c r="C39" s="12">
        <v>0</v>
      </c>
      <c r="D39" s="14">
        <f t="shared" si="1"/>
        <v>0</v>
      </c>
      <c r="E39" s="14"/>
      <c r="F39" s="14"/>
      <c r="G39" s="14">
        <v>0</v>
      </c>
      <c r="H39" s="14">
        <v>0</v>
      </c>
      <c r="I39" s="13"/>
    </row>
    <row r="40" spans="1:9" ht="15">
      <c r="A40" s="32" t="s">
        <v>33</v>
      </c>
      <c r="B40" s="35" t="s">
        <v>102</v>
      </c>
      <c r="C40" s="12">
        <v>0</v>
      </c>
      <c r="D40" s="14">
        <f t="shared" si="1"/>
        <v>0</v>
      </c>
      <c r="E40" s="14"/>
      <c r="F40" s="14"/>
      <c r="G40" s="14"/>
      <c r="H40" s="14">
        <v>0</v>
      </c>
      <c r="I40" s="13"/>
    </row>
    <row r="41" spans="1:9" ht="15">
      <c r="A41" s="25" t="s">
        <v>19</v>
      </c>
      <c r="B41" s="26" t="s">
        <v>57</v>
      </c>
      <c r="C41" s="9">
        <f>SUM(C42:C46)</f>
        <v>8490</v>
      </c>
      <c r="D41" s="10">
        <f t="shared" si="1"/>
        <v>3600000</v>
      </c>
      <c r="E41" s="9">
        <f>SUM(E42:E46)</f>
        <v>2000000</v>
      </c>
      <c r="F41" s="9">
        <f>SUM(F42:F46)</f>
        <v>1600000</v>
      </c>
      <c r="G41" s="9">
        <f>SUM(G42:G46)</f>
        <v>0</v>
      </c>
      <c r="H41" s="9">
        <f>SUM(H42:H46)</f>
        <v>0</v>
      </c>
      <c r="I41" s="15">
        <f>SUM(I42:I46)</f>
        <v>0</v>
      </c>
    </row>
    <row r="42" spans="1:9" s="36" customFormat="1" ht="20.25" customHeight="1">
      <c r="A42" s="32" t="s">
        <v>7</v>
      </c>
      <c r="B42" s="35" t="s">
        <v>103</v>
      </c>
      <c r="C42" s="12"/>
      <c r="D42" s="14">
        <f t="shared" si="1"/>
        <v>0</v>
      </c>
      <c r="E42" s="12"/>
      <c r="F42" s="12"/>
      <c r="G42" s="12"/>
      <c r="H42" s="12"/>
      <c r="I42" s="17"/>
    </row>
    <row r="43" spans="1:10" ht="15">
      <c r="A43" s="32" t="s">
        <v>8</v>
      </c>
      <c r="B43" s="35" t="s">
        <v>140</v>
      </c>
      <c r="C43" s="12">
        <v>5250</v>
      </c>
      <c r="D43" s="14">
        <f t="shared" si="1"/>
        <v>2000000</v>
      </c>
      <c r="E43" s="14">
        <v>2000000</v>
      </c>
      <c r="F43" s="14"/>
      <c r="G43" s="14"/>
      <c r="H43" s="14"/>
      <c r="I43" s="13"/>
      <c r="J43" s="36"/>
    </row>
    <row r="44" spans="1:10" s="36" customFormat="1" ht="20.25" customHeight="1">
      <c r="A44" s="32" t="s">
        <v>9</v>
      </c>
      <c r="B44" s="35" t="s">
        <v>141</v>
      </c>
      <c r="C44" s="12"/>
      <c r="D44" s="14">
        <f t="shared" si="1"/>
        <v>0</v>
      </c>
      <c r="E44" s="12"/>
      <c r="F44" s="12"/>
      <c r="G44" s="12"/>
      <c r="H44" s="12"/>
      <c r="I44" s="17"/>
      <c r="J44" s="1"/>
    </row>
    <row r="45" spans="1:9" s="36" customFormat="1" ht="23.25" customHeight="1">
      <c r="A45" s="32" t="s">
        <v>10</v>
      </c>
      <c r="B45" s="35" t="s">
        <v>136</v>
      </c>
      <c r="C45" s="12">
        <v>2100</v>
      </c>
      <c r="D45" s="14">
        <f t="shared" si="1"/>
        <v>900000</v>
      </c>
      <c r="E45" s="14"/>
      <c r="F45" s="12">
        <v>900000</v>
      </c>
      <c r="G45" s="12"/>
      <c r="H45" s="12"/>
      <c r="I45" s="17"/>
    </row>
    <row r="46" spans="1:9" s="36" customFormat="1" ht="20.25" customHeight="1">
      <c r="A46" s="32" t="s">
        <v>33</v>
      </c>
      <c r="B46" s="35" t="s">
        <v>137</v>
      </c>
      <c r="C46" s="12">
        <v>1140</v>
      </c>
      <c r="D46" s="14">
        <f t="shared" si="1"/>
        <v>700000</v>
      </c>
      <c r="E46" s="12"/>
      <c r="F46" s="12">
        <v>700000</v>
      </c>
      <c r="G46" s="12"/>
      <c r="H46" s="12"/>
      <c r="I46" s="17"/>
    </row>
    <row r="47" spans="1:9" s="36" customFormat="1" ht="15">
      <c r="A47" s="25" t="s">
        <v>14</v>
      </c>
      <c r="B47" s="26" t="s">
        <v>58</v>
      </c>
      <c r="C47" s="9">
        <f>SUM(C48:C49)</f>
        <v>1678</v>
      </c>
      <c r="D47" s="10">
        <f t="shared" si="1"/>
        <v>1450000</v>
      </c>
      <c r="E47" s="9">
        <f>SUM(E48:E49)</f>
        <v>1450000</v>
      </c>
      <c r="F47" s="9">
        <f>SUM(F48:F49)</f>
        <v>0</v>
      </c>
      <c r="G47" s="9">
        <f>SUM(G48:G49)</f>
        <v>0</v>
      </c>
      <c r="H47" s="9">
        <f>SUM(H48:H49)</f>
        <v>0</v>
      </c>
      <c r="I47" s="15">
        <f>SUM(I48:I49)</f>
        <v>0</v>
      </c>
    </row>
    <row r="48" spans="1:9" s="36" customFormat="1" ht="20.25" customHeight="1">
      <c r="A48" s="32" t="s">
        <v>7</v>
      </c>
      <c r="B48" s="35" t="s">
        <v>104</v>
      </c>
      <c r="C48" s="12">
        <v>1678</v>
      </c>
      <c r="D48" s="14">
        <f t="shared" si="1"/>
        <v>800000</v>
      </c>
      <c r="E48" s="12">
        <v>800000</v>
      </c>
      <c r="F48" s="12"/>
      <c r="G48" s="12"/>
      <c r="H48" s="12"/>
      <c r="I48" s="17"/>
    </row>
    <row r="49" spans="1:9" ht="15">
      <c r="A49" s="32" t="s">
        <v>8</v>
      </c>
      <c r="B49" s="35" t="s">
        <v>142</v>
      </c>
      <c r="C49" s="12"/>
      <c r="D49" s="14">
        <f t="shared" si="1"/>
        <v>650000</v>
      </c>
      <c r="E49" s="14">
        <v>650000</v>
      </c>
      <c r="F49" s="14"/>
      <c r="G49" s="14"/>
      <c r="H49" s="14"/>
      <c r="I49" s="13"/>
    </row>
    <row r="50" spans="1:9" ht="7.5" customHeight="1">
      <c r="A50" s="32"/>
      <c r="B50" s="35"/>
      <c r="C50" s="12"/>
      <c r="D50" s="14"/>
      <c r="E50" s="14"/>
      <c r="F50" s="14"/>
      <c r="G50" s="14"/>
      <c r="H50" s="14"/>
      <c r="I50" s="13"/>
    </row>
    <row r="51" spans="1:9" ht="15">
      <c r="A51" s="25" t="s">
        <v>47</v>
      </c>
      <c r="B51" s="26" t="s">
        <v>22</v>
      </c>
      <c r="C51" s="9">
        <f>C52+C55+C59</f>
        <v>13125</v>
      </c>
      <c r="D51" s="10">
        <f>SUM(E51:I51)</f>
        <v>7680335</v>
      </c>
      <c r="E51" s="10">
        <f>E52+E55+E59</f>
        <v>800000</v>
      </c>
      <c r="F51" s="10">
        <f>F52+F55+F59</f>
        <v>0</v>
      </c>
      <c r="G51" s="10">
        <f>G52+G55+G59</f>
        <v>0</v>
      </c>
      <c r="H51" s="10">
        <f>H52+H55+H59</f>
        <v>5080335</v>
      </c>
      <c r="I51" s="16">
        <f>I52+I55+I59</f>
        <v>1800000</v>
      </c>
    </row>
    <row r="52" spans="1:9" ht="15">
      <c r="A52" s="25" t="s">
        <v>11</v>
      </c>
      <c r="B52" s="26" t="s">
        <v>59</v>
      </c>
      <c r="C52" s="9">
        <f>SUM(C53:C54)</f>
        <v>1665</v>
      </c>
      <c r="D52" s="10">
        <f>SUM(E52:I52)</f>
        <v>1100000</v>
      </c>
      <c r="E52" s="9">
        <f>SUM(E53:E54)</f>
        <v>0</v>
      </c>
      <c r="F52" s="9">
        <f>SUM(F53:F54)</f>
        <v>0</v>
      </c>
      <c r="G52" s="9">
        <f>SUM(G53:G54)</f>
        <v>0</v>
      </c>
      <c r="H52" s="9">
        <f>SUM(H53:H54)</f>
        <v>1100000</v>
      </c>
      <c r="I52" s="15">
        <f>SUM(I53:I54)</f>
        <v>0</v>
      </c>
    </row>
    <row r="53" spans="1:9" s="36" customFormat="1" ht="15">
      <c r="A53" s="32" t="s">
        <v>7</v>
      </c>
      <c r="B53" s="35" t="s">
        <v>102</v>
      </c>
      <c r="C53" s="12">
        <v>1665</v>
      </c>
      <c r="D53" s="14">
        <f>SUM(E53:I53)</f>
        <v>1100000</v>
      </c>
      <c r="E53" s="14"/>
      <c r="F53" s="14"/>
      <c r="G53" s="14"/>
      <c r="H53" s="14">
        <v>1100000</v>
      </c>
      <c r="I53" s="13"/>
    </row>
    <row r="54" spans="1:9" ht="15">
      <c r="A54" s="32" t="s">
        <v>8</v>
      </c>
      <c r="B54" s="35" t="s">
        <v>105</v>
      </c>
      <c r="C54" s="12">
        <v>0</v>
      </c>
      <c r="D54" s="14">
        <f>E54+F54+G54+H54+I54</f>
        <v>0</v>
      </c>
      <c r="E54" s="14"/>
      <c r="F54" s="14"/>
      <c r="G54" s="14"/>
      <c r="H54" s="14"/>
      <c r="I54" s="13">
        <v>0</v>
      </c>
    </row>
    <row r="55" spans="1:9" ht="15">
      <c r="A55" s="25" t="s">
        <v>19</v>
      </c>
      <c r="B55" s="26" t="s">
        <v>57</v>
      </c>
      <c r="C55" s="9">
        <f>SUM(C56:C58)</f>
        <v>3730</v>
      </c>
      <c r="D55" s="10">
        <f>SUM(E55:I55)</f>
        <v>1645000</v>
      </c>
      <c r="E55" s="9">
        <f>SUM(E56:E58)</f>
        <v>0</v>
      </c>
      <c r="F55" s="9">
        <f>SUM(F56:F58)</f>
        <v>0</v>
      </c>
      <c r="G55" s="9">
        <f>SUM(G56:G58)</f>
        <v>0</v>
      </c>
      <c r="H55" s="9">
        <f>SUM(H56:H58)</f>
        <v>1645000</v>
      </c>
      <c r="I55" s="18">
        <f>SUM(I56:I58)</f>
        <v>0</v>
      </c>
    </row>
    <row r="56" spans="1:9" ht="15">
      <c r="A56" s="32" t="s">
        <v>7</v>
      </c>
      <c r="B56" s="35" t="s">
        <v>106</v>
      </c>
      <c r="C56" s="12">
        <v>2040</v>
      </c>
      <c r="D56" s="14">
        <f aca="true" t="shared" si="2" ref="D56:D69">SUM(E56:I56)</f>
        <v>900000</v>
      </c>
      <c r="E56" s="14"/>
      <c r="F56" s="14"/>
      <c r="G56" s="14"/>
      <c r="H56" s="14">
        <v>900000</v>
      </c>
      <c r="I56" s="19"/>
    </row>
    <row r="57" spans="1:9" ht="15">
      <c r="A57" s="32" t="s">
        <v>8</v>
      </c>
      <c r="B57" s="35" t="s">
        <v>107</v>
      </c>
      <c r="C57" s="12">
        <v>1690</v>
      </c>
      <c r="D57" s="14">
        <f t="shared" si="2"/>
        <v>745000</v>
      </c>
      <c r="E57" s="14"/>
      <c r="F57" s="14"/>
      <c r="G57" s="14"/>
      <c r="H57" s="14">
        <v>745000</v>
      </c>
      <c r="I57" s="19"/>
    </row>
    <row r="58" spans="1:9" ht="15">
      <c r="A58" s="32" t="s">
        <v>9</v>
      </c>
      <c r="B58" s="35" t="s">
        <v>108</v>
      </c>
      <c r="C58" s="12">
        <v>0</v>
      </c>
      <c r="D58" s="14">
        <f t="shared" si="2"/>
        <v>0</v>
      </c>
      <c r="E58" s="14"/>
      <c r="F58" s="14"/>
      <c r="G58" s="14"/>
      <c r="H58" s="14"/>
      <c r="I58" s="19">
        <v>0</v>
      </c>
    </row>
    <row r="59" spans="1:9" ht="15">
      <c r="A59" s="25" t="s">
        <v>14</v>
      </c>
      <c r="B59" s="26" t="s">
        <v>58</v>
      </c>
      <c r="C59" s="9">
        <f>SUM(C60:C69)</f>
        <v>7730</v>
      </c>
      <c r="D59" s="10">
        <f>SUM(E59:I59)</f>
        <v>4935335</v>
      </c>
      <c r="E59" s="9">
        <f>SUM(E60:E69)</f>
        <v>800000</v>
      </c>
      <c r="F59" s="9">
        <f>SUM(F60:F69)</f>
        <v>0</v>
      </c>
      <c r="G59" s="9">
        <f>SUM(G60:G69)</f>
        <v>0</v>
      </c>
      <c r="H59" s="9">
        <f>SUM(H60:H69)</f>
        <v>2335335</v>
      </c>
      <c r="I59" s="15">
        <f>SUM(I60:I69)</f>
        <v>1800000</v>
      </c>
    </row>
    <row r="60" spans="1:9" ht="15">
      <c r="A60" s="32" t="s">
        <v>7</v>
      </c>
      <c r="B60" s="35" t="s">
        <v>109</v>
      </c>
      <c r="C60" s="12">
        <v>1500</v>
      </c>
      <c r="D60" s="14">
        <f t="shared" si="2"/>
        <v>800000</v>
      </c>
      <c r="E60" s="12">
        <v>800000</v>
      </c>
      <c r="F60" s="12"/>
      <c r="G60" s="9"/>
      <c r="H60" s="20"/>
      <c r="I60" s="15"/>
    </row>
    <row r="61" spans="1:9" ht="15">
      <c r="A61" s="32" t="s">
        <v>8</v>
      </c>
      <c r="B61" s="35" t="s">
        <v>72</v>
      </c>
      <c r="C61" s="12">
        <v>1100</v>
      </c>
      <c r="D61" s="14">
        <f t="shared" si="2"/>
        <v>1000000</v>
      </c>
      <c r="E61" s="9"/>
      <c r="F61" s="9"/>
      <c r="G61" s="9"/>
      <c r="H61" s="9"/>
      <c r="I61" s="17">
        <v>1000000</v>
      </c>
    </row>
    <row r="62" spans="1:9" ht="15">
      <c r="A62" s="32" t="s">
        <v>9</v>
      </c>
      <c r="B62" s="35" t="s">
        <v>110</v>
      </c>
      <c r="C62" s="12">
        <v>900</v>
      </c>
      <c r="D62" s="14">
        <f t="shared" si="2"/>
        <v>800000</v>
      </c>
      <c r="E62" s="9"/>
      <c r="F62" s="9"/>
      <c r="G62" s="9"/>
      <c r="H62" s="9"/>
      <c r="I62" s="17">
        <v>800000</v>
      </c>
    </row>
    <row r="63" spans="1:9" ht="15">
      <c r="A63" s="32" t="s">
        <v>10</v>
      </c>
      <c r="B63" s="35" t="s">
        <v>111</v>
      </c>
      <c r="C63" s="12">
        <v>905</v>
      </c>
      <c r="D63" s="14">
        <f t="shared" si="2"/>
        <v>500000</v>
      </c>
      <c r="E63" s="12"/>
      <c r="F63" s="12"/>
      <c r="G63" s="12"/>
      <c r="H63" s="12">
        <v>500000</v>
      </c>
      <c r="I63" s="17"/>
    </row>
    <row r="64" spans="1:9" ht="15">
      <c r="A64" s="32" t="s">
        <v>33</v>
      </c>
      <c r="B64" s="35" t="s">
        <v>112</v>
      </c>
      <c r="C64" s="12">
        <v>1180</v>
      </c>
      <c r="D64" s="14">
        <f t="shared" si="2"/>
        <v>650000</v>
      </c>
      <c r="E64" s="12"/>
      <c r="F64" s="12"/>
      <c r="G64" s="12"/>
      <c r="H64" s="12">
        <v>650000</v>
      </c>
      <c r="I64" s="17"/>
    </row>
    <row r="65" spans="1:9" ht="30.75">
      <c r="A65" s="32" t="s">
        <v>70</v>
      </c>
      <c r="B65" s="35" t="s">
        <v>143</v>
      </c>
      <c r="C65" s="12">
        <v>905</v>
      </c>
      <c r="D65" s="14">
        <f t="shared" si="2"/>
        <v>500000</v>
      </c>
      <c r="E65" s="12"/>
      <c r="F65" s="12"/>
      <c r="G65" s="12"/>
      <c r="H65" s="12">
        <v>500000</v>
      </c>
      <c r="I65" s="17"/>
    </row>
    <row r="66" spans="1:9" ht="15">
      <c r="A66" s="32" t="s">
        <v>71</v>
      </c>
      <c r="B66" s="35" t="s">
        <v>113</v>
      </c>
      <c r="C66" s="12">
        <v>0</v>
      </c>
      <c r="D66" s="14">
        <f t="shared" si="2"/>
        <v>0</v>
      </c>
      <c r="E66" s="12"/>
      <c r="F66" s="12"/>
      <c r="G66" s="12"/>
      <c r="H66" s="12">
        <v>0</v>
      </c>
      <c r="I66" s="17"/>
    </row>
    <row r="67" spans="1:9" ht="15">
      <c r="A67" s="32" t="s">
        <v>74</v>
      </c>
      <c r="B67" s="35" t="s">
        <v>114</v>
      </c>
      <c r="C67" s="12">
        <v>580</v>
      </c>
      <c r="D67" s="14">
        <f t="shared" si="2"/>
        <v>320000</v>
      </c>
      <c r="E67" s="12"/>
      <c r="F67" s="12"/>
      <c r="G67" s="12"/>
      <c r="H67" s="12">
        <v>320000</v>
      </c>
      <c r="I67" s="17"/>
    </row>
    <row r="68" spans="1:9" ht="15">
      <c r="A68" s="32" t="s">
        <v>75</v>
      </c>
      <c r="B68" s="35" t="s">
        <v>115</v>
      </c>
      <c r="C68" s="12">
        <v>0</v>
      </c>
      <c r="D68" s="14">
        <f t="shared" si="2"/>
        <v>0</v>
      </c>
      <c r="E68" s="12"/>
      <c r="F68" s="12"/>
      <c r="G68" s="12"/>
      <c r="H68" s="12">
        <v>0</v>
      </c>
      <c r="I68" s="17"/>
    </row>
    <row r="69" spans="1:9" ht="15">
      <c r="A69" s="32" t="s">
        <v>76</v>
      </c>
      <c r="B69" s="35" t="s">
        <v>116</v>
      </c>
      <c r="C69" s="12">
        <v>660</v>
      </c>
      <c r="D69" s="14">
        <f t="shared" si="2"/>
        <v>365335</v>
      </c>
      <c r="E69" s="12"/>
      <c r="F69" s="12"/>
      <c r="G69" s="12"/>
      <c r="H69" s="12">
        <v>365335</v>
      </c>
      <c r="I69" s="17"/>
    </row>
    <row r="70" spans="1:9" ht="15">
      <c r="A70" s="25" t="s">
        <v>48</v>
      </c>
      <c r="B70" s="26" t="s">
        <v>24</v>
      </c>
      <c r="C70" s="9">
        <f aca="true" t="shared" si="3" ref="C70:I70">C73+C71</f>
        <v>5750</v>
      </c>
      <c r="D70" s="9">
        <f t="shared" si="3"/>
        <v>800000</v>
      </c>
      <c r="E70" s="9">
        <f t="shared" si="3"/>
        <v>0</v>
      </c>
      <c r="F70" s="9">
        <f t="shared" si="3"/>
        <v>300000</v>
      </c>
      <c r="G70" s="9">
        <f t="shared" si="3"/>
        <v>0</v>
      </c>
      <c r="H70" s="9">
        <f t="shared" si="3"/>
        <v>0</v>
      </c>
      <c r="I70" s="15">
        <f t="shared" si="3"/>
        <v>500000</v>
      </c>
    </row>
    <row r="71" spans="1:9" ht="15">
      <c r="A71" s="25" t="s">
        <v>11</v>
      </c>
      <c r="B71" s="26" t="s">
        <v>57</v>
      </c>
      <c r="C71" s="10">
        <f>SUM(C72:C72)</f>
        <v>0</v>
      </c>
      <c r="D71" s="10">
        <f>D72</f>
        <v>0</v>
      </c>
      <c r="E71" s="10">
        <f>SUM(E72:E72)</f>
        <v>0</v>
      </c>
      <c r="F71" s="10">
        <f>SUM(F72:F72)</f>
        <v>0</v>
      </c>
      <c r="G71" s="10">
        <f>SUM(G72:G72)</f>
        <v>0</v>
      </c>
      <c r="H71" s="10">
        <f>SUM(H72:H72)</f>
        <v>0</v>
      </c>
      <c r="I71" s="16">
        <f>SUM(I72:I72)</f>
        <v>0</v>
      </c>
    </row>
    <row r="72" spans="1:9" ht="8.25" customHeight="1">
      <c r="A72" s="32"/>
      <c r="B72" s="35"/>
      <c r="C72" s="12"/>
      <c r="D72" s="14"/>
      <c r="E72" s="14"/>
      <c r="F72" s="14"/>
      <c r="G72" s="14"/>
      <c r="H72" s="14"/>
      <c r="I72" s="13"/>
    </row>
    <row r="73" spans="1:9" ht="15">
      <c r="A73" s="25" t="s">
        <v>19</v>
      </c>
      <c r="B73" s="26" t="s">
        <v>58</v>
      </c>
      <c r="C73" s="10">
        <f>SUM(C74:C74)+C75</f>
        <v>5750</v>
      </c>
      <c r="D73" s="10">
        <f>SUM(E73:I73)</f>
        <v>800000</v>
      </c>
      <c r="E73" s="10">
        <f>SUM(E74:E74)</f>
        <v>0</v>
      </c>
      <c r="F73" s="10">
        <f>SUM(F74:F74)</f>
        <v>300000</v>
      </c>
      <c r="G73" s="10">
        <f>SUM(G74:G74)</f>
        <v>0</v>
      </c>
      <c r="H73" s="10">
        <f>SUM(H74:H74)</f>
        <v>0</v>
      </c>
      <c r="I73" s="16">
        <f>SUM(I74:I75)</f>
        <v>500000</v>
      </c>
    </row>
    <row r="74" spans="1:9" s="34" customFormat="1" ht="15">
      <c r="A74" s="32" t="s">
        <v>7</v>
      </c>
      <c r="B74" s="35" t="s">
        <v>117</v>
      </c>
      <c r="C74" s="12">
        <v>2750</v>
      </c>
      <c r="D74" s="14">
        <f>SUM(E74:I74)</f>
        <v>300000</v>
      </c>
      <c r="E74" s="14"/>
      <c r="F74" s="14">
        <v>300000</v>
      </c>
      <c r="G74" s="14"/>
      <c r="H74" s="14"/>
      <c r="I74" s="13"/>
    </row>
    <row r="75" spans="1:9" ht="15">
      <c r="A75" s="32" t="s">
        <v>8</v>
      </c>
      <c r="B75" s="35" t="s">
        <v>118</v>
      </c>
      <c r="C75" s="12">
        <v>3000</v>
      </c>
      <c r="D75" s="14">
        <f>SUM(E75:I75)</f>
        <v>500000</v>
      </c>
      <c r="E75" s="14"/>
      <c r="F75" s="14"/>
      <c r="G75" s="14"/>
      <c r="H75" s="10"/>
      <c r="I75" s="13">
        <v>500000</v>
      </c>
    </row>
    <row r="76" spans="1:9" ht="12" customHeight="1">
      <c r="A76" s="32"/>
      <c r="B76" s="35"/>
      <c r="C76" s="12"/>
      <c r="D76" s="14"/>
      <c r="E76" s="14"/>
      <c r="F76" s="14"/>
      <c r="G76" s="14"/>
      <c r="H76" s="10"/>
      <c r="I76" s="13"/>
    </row>
    <row r="77" spans="1:9" ht="15">
      <c r="A77" s="25" t="s">
        <v>49</v>
      </c>
      <c r="B77" s="26" t="s">
        <v>25</v>
      </c>
      <c r="C77" s="9">
        <f>C79+C78</f>
        <v>0</v>
      </c>
      <c r="D77" s="10">
        <f>D78</f>
        <v>0</v>
      </c>
      <c r="E77" s="10"/>
      <c r="F77" s="10"/>
      <c r="G77" s="10">
        <f>G78</f>
        <v>0</v>
      </c>
      <c r="H77" s="10"/>
      <c r="I77" s="13"/>
    </row>
    <row r="78" spans="1:9" ht="15">
      <c r="A78" s="25" t="s">
        <v>69</v>
      </c>
      <c r="B78" s="26" t="s">
        <v>58</v>
      </c>
      <c r="C78" s="10"/>
      <c r="D78" s="10">
        <f>SUM(E78:I78)</f>
        <v>0</v>
      </c>
      <c r="E78" s="10"/>
      <c r="F78" s="10"/>
      <c r="G78" s="10"/>
      <c r="H78" s="10"/>
      <c r="I78" s="13"/>
    </row>
    <row r="79" spans="1:9" ht="10.5" customHeight="1">
      <c r="A79" s="25"/>
      <c r="B79" s="26"/>
      <c r="C79" s="9"/>
      <c r="D79" s="10"/>
      <c r="E79" s="10"/>
      <c r="F79" s="10"/>
      <c r="G79" s="10"/>
      <c r="H79" s="10"/>
      <c r="I79" s="13"/>
    </row>
    <row r="80" spans="1:9" ht="15">
      <c r="A80" s="25" t="s">
        <v>50</v>
      </c>
      <c r="B80" s="26" t="s">
        <v>32</v>
      </c>
      <c r="C80" s="9">
        <f>SUM(C82+C96)</f>
        <v>3900</v>
      </c>
      <c r="D80" s="10">
        <f>SUM(E80:I80)</f>
        <v>7832647</v>
      </c>
      <c r="E80" s="9">
        <f>SUM(E81+E82+E92+E96+E111)</f>
        <v>2000000</v>
      </c>
      <c r="F80" s="9">
        <f>SUM(F81+F82+F92+F96+F111)</f>
        <v>2233299</v>
      </c>
      <c r="G80" s="9">
        <f>SUM(G81+G82+G92+G96+G111)</f>
        <v>316900</v>
      </c>
      <c r="H80" s="9">
        <f>SUM(H81+H82+H92+H96+H111)</f>
        <v>1212448</v>
      </c>
      <c r="I80" s="15">
        <f>SUM(I81+I82+I92+I96+I111)</f>
        <v>2070000</v>
      </c>
    </row>
    <row r="81" spans="1:9" ht="15">
      <c r="A81" s="25" t="s">
        <v>51</v>
      </c>
      <c r="B81" s="26" t="s">
        <v>86</v>
      </c>
      <c r="C81" s="9">
        <f>100+70+70+40+15</f>
        <v>295</v>
      </c>
      <c r="D81" s="10">
        <f>SUM(E81:I81)</f>
        <v>2086900</v>
      </c>
      <c r="E81" s="10">
        <v>1000000</v>
      </c>
      <c r="F81" s="10">
        <v>300000</v>
      </c>
      <c r="G81" s="10">
        <v>316900</v>
      </c>
      <c r="H81" s="10">
        <v>350000</v>
      </c>
      <c r="I81" s="16">
        <v>120000</v>
      </c>
    </row>
    <row r="82" spans="1:9" s="37" customFormat="1" ht="15">
      <c r="A82" s="25" t="s">
        <v>52</v>
      </c>
      <c r="B82" s="26" t="s">
        <v>27</v>
      </c>
      <c r="C82" s="9">
        <f>SUM(C83+C86+C89)</f>
        <v>0</v>
      </c>
      <c r="D82" s="10">
        <f>SUM(E82:I82)</f>
        <v>1000000</v>
      </c>
      <c r="E82" s="9">
        <f>E83+E86+E89</f>
        <v>0</v>
      </c>
      <c r="F82" s="9">
        <f>F83+F86+F89</f>
        <v>1000000</v>
      </c>
      <c r="G82" s="9">
        <f>G83+G86+G89</f>
        <v>0</v>
      </c>
      <c r="H82" s="9">
        <f>H83+H86+H89</f>
        <v>0</v>
      </c>
      <c r="I82" s="15">
        <f>I83+I86+I89</f>
        <v>0</v>
      </c>
    </row>
    <row r="83" spans="1:9" s="34" customFormat="1" ht="15">
      <c r="A83" s="25" t="s">
        <v>11</v>
      </c>
      <c r="B83" s="26" t="s">
        <v>59</v>
      </c>
      <c r="C83" s="9"/>
      <c r="D83" s="10">
        <f aca="true" t="shared" si="4" ref="D83:D94">SUM(E83:I83)</f>
        <v>700000</v>
      </c>
      <c r="E83" s="10">
        <f>SUM(E84:E85)</f>
        <v>0</v>
      </c>
      <c r="F83" s="10">
        <f>SUM(F84:F85)</f>
        <v>700000</v>
      </c>
      <c r="G83" s="10"/>
      <c r="H83" s="10"/>
      <c r="I83" s="16"/>
    </row>
    <row r="84" spans="1:9" ht="15">
      <c r="A84" s="32" t="s">
        <v>7</v>
      </c>
      <c r="B84" s="35" t="s">
        <v>134</v>
      </c>
      <c r="C84" s="12"/>
      <c r="D84" s="10">
        <f>SUM(E84:I84)</f>
        <v>400000</v>
      </c>
      <c r="E84" s="14"/>
      <c r="F84" s="14">
        <v>400000</v>
      </c>
      <c r="G84" s="14"/>
      <c r="H84" s="14"/>
      <c r="I84" s="13"/>
    </row>
    <row r="85" spans="1:9" ht="15">
      <c r="A85" s="32" t="s">
        <v>8</v>
      </c>
      <c r="B85" s="35" t="s">
        <v>133</v>
      </c>
      <c r="C85" s="12"/>
      <c r="D85" s="10">
        <f>SUM(E85:I85)</f>
        <v>300000</v>
      </c>
      <c r="E85" s="14"/>
      <c r="F85" s="14">
        <v>300000</v>
      </c>
      <c r="G85" s="14"/>
      <c r="H85" s="14"/>
      <c r="I85" s="13"/>
    </row>
    <row r="86" spans="1:9" ht="15">
      <c r="A86" s="25" t="s">
        <v>19</v>
      </c>
      <c r="B86" s="26" t="s">
        <v>57</v>
      </c>
      <c r="C86" s="9"/>
      <c r="D86" s="10">
        <f t="shared" si="4"/>
        <v>300000</v>
      </c>
      <c r="E86" s="10">
        <f>E88</f>
        <v>0</v>
      </c>
      <c r="F86" s="10">
        <f>F88+F87</f>
        <v>300000</v>
      </c>
      <c r="G86" s="10">
        <f>G88</f>
        <v>0</v>
      </c>
      <c r="H86" s="10">
        <f>H88</f>
        <v>0</v>
      </c>
      <c r="I86" s="16">
        <f>I88</f>
        <v>0</v>
      </c>
    </row>
    <row r="87" spans="1:9" ht="15">
      <c r="A87" s="32" t="s">
        <v>7</v>
      </c>
      <c r="B87" s="35" t="s">
        <v>119</v>
      </c>
      <c r="C87" s="12"/>
      <c r="D87" s="10">
        <f>SUM(E87:I87)</f>
        <v>300000</v>
      </c>
      <c r="E87" s="14"/>
      <c r="F87" s="14">
        <v>300000</v>
      </c>
      <c r="G87" s="14"/>
      <c r="H87" s="14"/>
      <c r="I87" s="13"/>
    </row>
    <row r="88" spans="1:9" ht="7.5" customHeight="1">
      <c r="A88" s="32"/>
      <c r="B88" s="35"/>
      <c r="C88" s="12"/>
      <c r="D88" s="14"/>
      <c r="E88" s="14"/>
      <c r="F88" s="14"/>
      <c r="G88" s="14"/>
      <c r="H88" s="14"/>
      <c r="I88" s="13"/>
    </row>
    <row r="89" spans="1:9" ht="15">
      <c r="A89" s="25" t="s">
        <v>14</v>
      </c>
      <c r="B89" s="26" t="s">
        <v>58</v>
      </c>
      <c r="C89" s="9"/>
      <c r="D89" s="10">
        <f t="shared" si="4"/>
        <v>0</v>
      </c>
      <c r="E89" s="10">
        <f>E91</f>
        <v>0</v>
      </c>
      <c r="F89" s="10">
        <f>F91</f>
        <v>0</v>
      </c>
      <c r="G89" s="10">
        <f>G91</f>
        <v>0</v>
      </c>
      <c r="H89" s="10">
        <f>H91</f>
        <v>0</v>
      </c>
      <c r="I89" s="16">
        <f>I91</f>
        <v>0</v>
      </c>
    </row>
    <row r="90" spans="1:9" ht="30.75">
      <c r="A90" s="32" t="s">
        <v>7</v>
      </c>
      <c r="B90" s="35" t="s">
        <v>120</v>
      </c>
      <c r="C90" s="12"/>
      <c r="D90" s="10">
        <f>SUM(E90:I90)</f>
        <v>0</v>
      </c>
      <c r="E90" s="14"/>
      <c r="F90" s="14">
        <v>0</v>
      </c>
      <c r="G90" s="14"/>
      <c r="H90" s="14"/>
      <c r="I90" s="13"/>
    </row>
    <row r="91" spans="1:9" ht="7.5" customHeight="1">
      <c r="A91" s="32"/>
      <c r="B91" s="35"/>
      <c r="C91" s="12"/>
      <c r="D91" s="14">
        <f t="shared" si="4"/>
        <v>0</v>
      </c>
      <c r="E91" s="14"/>
      <c r="F91" s="14"/>
      <c r="G91" s="14"/>
      <c r="H91" s="14"/>
      <c r="I91" s="13"/>
    </row>
    <row r="92" spans="1:9" ht="15">
      <c r="A92" s="25" t="s">
        <v>53</v>
      </c>
      <c r="B92" s="26" t="s">
        <v>28</v>
      </c>
      <c r="C92" s="9">
        <f>SUM(C93:C94)</f>
        <v>140</v>
      </c>
      <c r="D92" s="10">
        <f t="shared" si="4"/>
        <v>500000</v>
      </c>
      <c r="E92" s="9">
        <f>SUM(E93:E94)</f>
        <v>0</v>
      </c>
      <c r="F92" s="9">
        <f>SUM(F93:F94)</f>
        <v>0</v>
      </c>
      <c r="G92" s="9">
        <f>SUM(G93:G94)</f>
        <v>0</v>
      </c>
      <c r="H92" s="9">
        <f>SUM(H93:H94)</f>
        <v>400000</v>
      </c>
      <c r="I92" s="15">
        <f>SUM(I93:I94)</f>
        <v>100000</v>
      </c>
    </row>
    <row r="93" spans="1:9" ht="15">
      <c r="A93" s="32" t="s">
        <v>7</v>
      </c>
      <c r="B93" s="35" t="s">
        <v>60</v>
      </c>
      <c r="C93" s="12">
        <v>140</v>
      </c>
      <c r="D93" s="14">
        <f t="shared" si="4"/>
        <v>400000</v>
      </c>
      <c r="E93" s="14"/>
      <c r="F93" s="14"/>
      <c r="G93" s="14"/>
      <c r="H93" s="14">
        <v>400000</v>
      </c>
      <c r="I93" s="13"/>
    </row>
    <row r="94" spans="1:9" ht="15">
      <c r="A94" s="32" t="s">
        <v>8</v>
      </c>
      <c r="B94" s="35" t="s">
        <v>61</v>
      </c>
      <c r="C94" s="12"/>
      <c r="D94" s="14">
        <f t="shared" si="4"/>
        <v>100000</v>
      </c>
      <c r="E94" s="14"/>
      <c r="F94" s="14"/>
      <c r="G94" s="14"/>
      <c r="H94" s="14"/>
      <c r="I94" s="13">
        <v>100000</v>
      </c>
    </row>
    <row r="95" spans="1:9" ht="7.5" customHeight="1">
      <c r="A95" s="32"/>
      <c r="B95" s="35"/>
      <c r="C95" s="12"/>
      <c r="D95" s="14"/>
      <c r="E95" s="14"/>
      <c r="F95" s="14"/>
      <c r="G95" s="14"/>
      <c r="H95" s="14"/>
      <c r="I95" s="13"/>
    </row>
    <row r="96" spans="1:9" ht="15">
      <c r="A96" s="25" t="s">
        <v>54</v>
      </c>
      <c r="B96" s="26" t="s">
        <v>30</v>
      </c>
      <c r="C96" s="9">
        <f>SUM(C97:C109)</f>
        <v>3900</v>
      </c>
      <c r="D96" s="10">
        <f aca="true" t="shared" si="5" ref="D96:D109">SUM(E96:I96)</f>
        <v>3745747</v>
      </c>
      <c r="E96" s="9">
        <f>SUM(E97:E104)</f>
        <v>800000</v>
      </c>
      <c r="F96" s="9">
        <f>SUM(F97:F109)</f>
        <v>933299</v>
      </c>
      <c r="G96" s="9">
        <f>SUM(G97:G107)</f>
        <v>0</v>
      </c>
      <c r="H96" s="9">
        <f>SUM(H97:H104)</f>
        <v>462448</v>
      </c>
      <c r="I96" s="15">
        <f>SUM(I97:I108)</f>
        <v>1550000</v>
      </c>
    </row>
    <row r="97" spans="1:9" ht="15">
      <c r="A97" s="32" t="s">
        <v>7</v>
      </c>
      <c r="B97" s="35" t="s">
        <v>121</v>
      </c>
      <c r="C97" s="12">
        <v>600</v>
      </c>
      <c r="D97" s="14">
        <f t="shared" si="5"/>
        <v>462448</v>
      </c>
      <c r="E97" s="12"/>
      <c r="F97" s="12"/>
      <c r="G97" s="12"/>
      <c r="H97" s="12">
        <v>462448</v>
      </c>
      <c r="I97" s="15"/>
    </row>
    <row r="98" spans="1:9" ht="15">
      <c r="A98" s="32" t="s">
        <v>8</v>
      </c>
      <c r="B98" s="35" t="s">
        <v>122</v>
      </c>
      <c r="C98" s="12">
        <v>900</v>
      </c>
      <c r="D98" s="14">
        <f t="shared" si="5"/>
        <v>800000</v>
      </c>
      <c r="E98" s="10"/>
      <c r="F98" s="14">
        <v>800000</v>
      </c>
      <c r="G98" s="10"/>
      <c r="H98" s="21"/>
      <c r="I98" s="13"/>
    </row>
    <row r="99" spans="1:9" ht="15">
      <c r="A99" s="32" t="s">
        <v>9</v>
      </c>
      <c r="B99" s="35" t="s">
        <v>123</v>
      </c>
      <c r="C99" s="12">
        <v>0</v>
      </c>
      <c r="D99" s="14">
        <f t="shared" si="5"/>
        <v>0</v>
      </c>
      <c r="E99" s="10"/>
      <c r="F99" s="14"/>
      <c r="G99" s="14">
        <v>0</v>
      </c>
      <c r="H99" s="21"/>
      <c r="I99" s="13"/>
    </row>
    <row r="100" spans="1:9" ht="15">
      <c r="A100" s="38" t="s">
        <v>10</v>
      </c>
      <c r="B100" s="39" t="s">
        <v>124</v>
      </c>
      <c r="C100" s="22"/>
      <c r="D100" s="14">
        <f t="shared" si="5"/>
        <v>200000</v>
      </c>
      <c r="E100" s="22">
        <v>200000</v>
      </c>
      <c r="F100" s="22"/>
      <c r="G100" s="22"/>
      <c r="H100" s="22"/>
      <c r="I100" s="23"/>
    </row>
    <row r="101" spans="1:9" ht="15">
      <c r="A101" s="32" t="s">
        <v>33</v>
      </c>
      <c r="B101" s="35" t="s">
        <v>125</v>
      </c>
      <c r="C101" s="12"/>
      <c r="D101" s="14">
        <f t="shared" si="5"/>
        <v>200000</v>
      </c>
      <c r="E101" s="12">
        <v>200000</v>
      </c>
      <c r="F101" s="12"/>
      <c r="G101" s="9"/>
      <c r="H101" s="20"/>
      <c r="I101" s="15"/>
    </row>
    <row r="102" spans="1:9" ht="15">
      <c r="A102" s="32" t="s">
        <v>41</v>
      </c>
      <c r="B102" s="35" t="s">
        <v>126</v>
      </c>
      <c r="C102" s="12"/>
      <c r="D102" s="14">
        <f t="shared" si="5"/>
        <v>200000</v>
      </c>
      <c r="E102" s="12">
        <v>200000</v>
      </c>
      <c r="F102" s="12"/>
      <c r="G102" s="9"/>
      <c r="H102" s="20"/>
      <c r="I102" s="15"/>
    </row>
    <row r="103" spans="1:9" ht="15">
      <c r="A103" s="32" t="s">
        <v>71</v>
      </c>
      <c r="B103" s="35" t="s">
        <v>127</v>
      </c>
      <c r="C103" s="12"/>
      <c r="D103" s="14">
        <f t="shared" si="5"/>
        <v>200000</v>
      </c>
      <c r="E103" s="12">
        <v>200000</v>
      </c>
      <c r="F103" s="12"/>
      <c r="G103" s="9"/>
      <c r="H103" s="20"/>
      <c r="I103" s="15"/>
    </row>
    <row r="104" spans="1:9" ht="15">
      <c r="A104" s="32" t="s">
        <v>74</v>
      </c>
      <c r="B104" s="35" t="s">
        <v>128</v>
      </c>
      <c r="C104" s="12">
        <v>0</v>
      </c>
      <c r="D104" s="14">
        <f t="shared" si="5"/>
        <v>0</v>
      </c>
      <c r="E104" s="10"/>
      <c r="F104" s="10"/>
      <c r="G104" s="10"/>
      <c r="H104" s="10"/>
      <c r="I104" s="13">
        <v>0</v>
      </c>
    </row>
    <row r="105" spans="1:9" ht="15">
      <c r="A105" s="32" t="s">
        <v>75</v>
      </c>
      <c r="B105" s="35" t="s">
        <v>129</v>
      </c>
      <c r="C105" s="12">
        <v>0</v>
      </c>
      <c r="D105" s="14">
        <f t="shared" si="5"/>
        <v>0</v>
      </c>
      <c r="E105" s="10"/>
      <c r="F105" s="10"/>
      <c r="G105" s="14">
        <v>0</v>
      </c>
      <c r="H105" s="10"/>
      <c r="I105" s="13"/>
    </row>
    <row r="106" spans="1:9" ht="15">
      <c r="A106" s="32" t="s">
        <v>76</v>
      </c>
      <c r="B106" s="35" t="s">
        <v>130</v>
      </c>
      <c r="C106" s="12">
        <v>2000</v>
      </c>
      <c r="D106" s="14">
        <f t="shared" si="5"/>
        <v>1300000</v>
      </c>
      <c r="E106" s="10"/>
      <c r="F106" s="10"/>
      <c r="G106" s="10"/>
      <c r="H106" s="10"/>
      <c r="I106" s="13">
        <v>1300000</v>
      </c>
    </row>
    <row r="107" spans="1:9" ht="15">
      <c r="A107" s="32" t="s">
        <v>78</v>
      </c>
      <c r="B107" s="35" t="s">
        <v>131</v>
      </c>
      <c r="C107" s="12"/>
      <c r="D107" s="14">
        <f t="shared" si="5"/>
        <v>0</v>
      </c>
      <c r="E107" s="10"/>
      <c r="F107" s="10"/>
      <c r="G107" s="10"/>
      <c r="H107" s="10"/>
      <c r="I107" s="13">
        <v>0</v>
      </c>
    </row>
    <row r="108" spans="1:9" ht="15">
      <c r="A108" s="32" t="s">
        <v>79</v>
      </c>
      <c r="B108" s="35" t="s">
        <v>132</v>
      </c>
      <c r="C108" s="12">
        <v>400</v>
      </c>
      <c r="D108" s="14">
        <f t="shared" si="5"/>
        <v>250000</v>
      </c>
      <c r="E108" s="10"/>
      <c r="F108" s="10"/>
      <c r="G108" s="10"/>
      <c r="H108" s="10"/>
      <c r="I108" s="13">
        <v>250000</v>
      </c>
    </row>
    <row r="109" spans="1:9" ht="15">
      <c r="A109" s="32" t="s">
        <v>80</v>
      </c>
      <c r="B109" s="35" t="s">
        <v>81</v>
      </c>
      <c r="C109" s="12"/>
      <c r="D109" s="14">
        <f t="shared" si="5"/>
        <v>133299</v>
      </c>
      <c r="E109" s="10"/>
      <c r="F109" s="14">
        <v>133299</v>
      </c>
      <c r="G109" s="10"/>
      <c r="H109" s="10"/>
      <c r="I109" s="13"/>
    </row>
    <row r="110" spans="1:9" ht="7.5" customHeight="1">
      <c r="A110" s="32"/>
      <c r="B110" s="35"/>
      <c r="C110" s="12"/>
      <c r="D110" s="14"/>
      <c r="E110" s="10"/>
      <c r="F110" s="10"/>
      <c r="G110" s="10"/>
      <c r="H110" s="10"/>
      <c r="I110" s="13"/>
    </row>
    <row r="111" spans="1:9" ht="15">
      <c r="A111" s="25" t="s">
        <v>56</v>
      </c>
      <c r="B111" s="26" t="s">
        <v>62</v>
      </c>
      <c r="C111" s="9"/>
      <c r="D111" s="10">
        <f>SUM(E111:I111)</f>
        <v>500000</v>
      </c>
      <c r="E111" s="9">
        <v>200000</v>
      </c>
      <c r="F111" s="9"/>
      <c r="G111" s="9"/>
      <c r="H111" s="9"/>
      <c r="I111" s="15">
        <v>300000</v>
      </c>
    </row>
    <row r="112" spans="1:9" ht="7.5" customHeight="1">
      <c r="A112" s="32"/>
      <c r="B112" s="35"/>
      <c r="C112" s="12"/>
      <c r="D112" s="14"/>
      <c r="E112" s="14"/>
      <c r="F112" s="14"/>
      <c r="G112" s="14"/>
      <c r="H112" s="14"/>
      <c r="I112" s="13"/>
    </row>
    <row r="113" spans="1:9" s="40" customFormat="1" ht="15">
      <c r="A113" s="25" t="s">
        <v>37</v>
      </c>
      <c r="B113" s="26" t="s">
        <v>29</v>
      </c>
      <c r="C113" s="9">
        <f>SUM(C114:C114)</f>
        <v>0</v>
      </c>
      <c r="D113" s="10">
        <f>SUM(E113:I113)</f>
        <v>0</v>
      </c>
      <c r="E113" s="9">
        <f>SUM(E114:E114)</f>
        <v>0</v>
      </c>
      <c r="F113" s="9">
        <f>SUM(F114:F114)</f>
        <v>0</v>
      </c>
      <c r="G113" s="9">
        <f>SUM(G114:G114)</f>
        <v>0</v>
      </c>
      <c r="H113" s="9">
        <f>SUM(H114:H114)</f>
        <v>0</v>
      </c>
      <c r="I113" s="15">
        <f>SUM(I114)</f>
        <v>0</v>
      </c>
    </row>
    <row r="114" spans="1:9" ht="15">
      <c r="A114" s="32"/>
      <c r="B114" s="35"/>
      <c r="C114" s="12"/>
      <c r="D114" s="14"/>
      <c r="E114" s="14"/>
      <c r="F114" s="14"/>
      <c r="G114" s="14"/>
      <c r="H114" s="9"/>
      <c r="I114" s="13"/>
    </row>
    <row r="115" spans="1:9" ht="10.5" customHeight="1">
      <c r="A115" s="25"/>
      <c r="B115" s="26"/>
      <c r="C115" s="9"/>
      <c r="D115" s="10"/>
      <c r="E115" s="10"/>
      <c r="F115" s="10"/>
      <c r="G115" s="10"/>
      <c r="H115" s="10"/>
      <c r="I115" s="13"/>
    </row>
    <row r="116" spans="1:9" ht="15">
      <c r="A116" s="25" t="s">
        <v>38</v>
      </c>
      <c r="B116" s="26" t="s">
        <v>18</v>
      </c>
      <c r="C116" s="9"/>
      <c r="D116" s="10">
        <f>SUM(E116:I116)</f>
        <v>30200292</v>
      </c>
      <c r="E116" s="10">
        <f>11175903+1450-658943-2255</f>
        <v>10516155</v>
      </c>
      <c r="F116" s="10">
        <f>4000000-343478</f>
        <v>3656522</v>
      </c>
      <c r="G116" s="10">
        <v>5604715</v>
      </c>
      <c r="H116" s="10">
        <v>7437974</v>
      </c>
      <c r="I116" s="16">
        <f>4046124-61198-1000000</f>
        <v>2984926</v>
      </c>
    </row>
    <row r="117" spans="1:9" ht="7.5" customHeight="1">
      <c r="A117" s="32"/>
      <c r="B117" s="35"/>
      <c r="C117" s="12"/>
      <c r="D117" s="14"/>
      <c r="E117" s="14"/>
      <c r="F117" s="14"/>
      <c r="G117" s="14"/>
      <c r="H117" s="14"/>
      <c r="I117" s="13"/>
    </row>
    <row r="118" spans="1:9" ht="15">
      <c r="A118" s="25" t="s">
        <v>39</v>
      </c>
      <c r="B118" s="26" t="s">
        <v>13</v>
      </c>
      <c r="C118" s="9"/>
      <c r="D118" s="10">
        <f>SUM(E118:I118)</f>
        <v>80000</v>
      </c>
      <c r="E118" s="10">
        <f>SUM(E119:E119)</f>
        <v>0</v>
      </c>
      <c r="F118" s="10">
        <f>SUM(F119:F119)</f>
        <v>0</v>
      </c>
      <c r="G118" s="10">
        <f>SUM(G119:G119)</f>
        <v>0</v>
      </c>
      <c r="H118" s="10">
        <f>SUM(H119:H119)</f>
        <v>0</v>
      </c>
      <c r="I118" s="16">
        <f>I119</f>
        <v>80000</v>
      </c>
    </row>
    <row r="119" spans="1:9" ht="33.75" customHeight="1">
      <c r="A119" s="32" t="s">
        <v>7</v>
      </c>
      <c r="B119" s="35" t="s">
        <v>87</v>
      </c>
      <c r="C119" s="12"/>
      <c r="D119" s="14">
        <f>SUM(E119:I119)</f>
        <v>80000</v>
      </c>
      <c r="E119" s="14">
        <v>0</v>
      </c>
      <c r="F119" s="14">
        <v>0</v>
      </c>
      <c r="G119" s="14">
        <v>0</v>
      </c>
      <c r="H119" s="14">
        <v>0</v>
      </c>
      <c r="I119" s="13">
        <v>80000</v>
      </c>
    </row>
    <row r="120" spans="1:9" ht="15">
      <c r="A120" s="32"/>
      <c r="B120" s="41"/>
      <c r="C120" s="12"/>
      <c r="D120" s="14"/>
      <c r="E120" s="14"/>
      <c r="F120" s="14"/>
      <c r="G120" s="14"/>
      <c r="H120" s="14"/>
      <c r="I120" s="13"/>
    </row>
    <row r="121" spans="1:9" ht="15">
      <c r="A121" s="25" t="s">
        <v>77</v>
      </c>
      <c r="B121" s="42" t="s">
        <v>15</v>
      </c>
      <c r="C121" s="12"/>
      <c r="D121" s="10">
        <f>SUM(E121:I121)</f>
        <v>300000</v>
      </c>
      <c r="E121" s="10">
        <f>SUM(E122:E122)</f>
        <v>0</v>
      </c>
      <c r="F121" s="10">
        <f>SUM(F122:F122)</f>
        <v>0</v>
      </c>
      <c r="G121" s="10">
        <f>SUM(G122:G122)</f>
        <v>0</v>
      </c>
      <c r="H121" s="10">
        <f>SUM(H122:H122)</f>
        <v>300000</v>
      </c>
      <c r="I121" s="16">
        <f>SUM(I122:I122)</f>
        <v>0</v>
      </c>
    </row>
    <row r="122" spans="1:9" ht="15">
      <c r="A122" s="32" t="s">
        <v>7</v>
      </c>
      <c r="B122" s="41" t="s">
        <v>63</v>
      </c>
      <c r="C122" s="12"/>
      <c r="D122" s="14">
        <f>SUM(E122:I122)</f>
        <v>300000</v>
      </c>
      <c r="E122" s="14"/>
      <c r="F122" s="14">
        <v>0</v>
      </c>
      <c r="G122" s="14"/>
      <c r="H122" s="14">
        <v>300000</v>
      </c>
      <c r="I122" s="13"/>
    </row>
    <row r="123" spans="1:9" ht="15">
      <c r="A123" s="32"/>
      <c r="B123" s="41"/>
      <c r="C123" s="12"/>
      <c r="D123" s="14"/>
      <c r="E123" s="14"/>
      <c r="F123" s="14"/>
      <c r="G123" s="14"/>
      <c r="H123" s="14"/>
      <c r="I123" s="13"/>
    </row>
    <row r="124" spans="1:9" ht="12.75" customHeight="1">
      <c r="A124" s="25" t="s">
        <v>40</v>
      </c>
      <c r="B124" s="26" t="s">
        <v>65</v>
      </c>
      <c r="C124" s="12"/>
      <c r="D124" s="10">
        <f>SUM(E124:I124)</f>
        <v>1087815</v>
      </c>
      <c r="E124" s="10">
        <v>300000</v>
      </c>
      <c r="F124" s="10">
        <v>0</v>
      </c>
      <c r="G124" s="10">
        <v>487815</v>
      </c>
      <c r="H124" s="10">
        <v>300000</v>
      </c>
      <c r="I124" s="13"/>
    </row>
    <row r="125" spans="1:9" ht="15">
      <c r="A125" s="25"/>
      <c r="B125" s="26"/>
      <c r="C125" s="9"/>
      <c r="D125" s="10"/>
      <c r="E125" s="9"/>
      <c r="F125" s="9"/>
      <c r="G125" s="9"/>
      <c r="H125" s="9"/>
      <c r="I125" s="15"/>
    </row>
    <row r="126" spans="1:9" ht="15">
      <c r="A126" s="25" t="s">
        <v>35</v>
      </c>
      <c r="B126" s="26" t="s">
        <v>73</v>
      </c>
      <c r="C126" s="12"/>
      <c r="D126" s="14"/>
      <c r="E126" s="14"/>
      <c r="F126" s="14"/>
      <c r="G126" s="14">
        <v>0</v>
      </c>
      <c r="H126" s="14"/>
      <c r="I126" s="13"/>
    </row>
    <row r="127" spans="1:9" ht="13.5" customHeight="1">
      <c r="A127" s="25"/>
      <c r="B127" s="26" t="s">
        <v>17</v>
      </c>
      <c r="C127" s="9"/>
      <c r="D127" s="10">
        <f>SUM(E127:I127)</f>
        <v>66878931</v>
      </c>
      <c r="E127" s="10">
        <f>E13+E113+E116+E118+E121+E124</f>
        <v>20266155</v>
      </c>
      <c r="F127" s="10">
        <f>F13+F113+F116+F118+F121+F124</f>
        <v>9489821</v>
      </c>
      <c r="G127" s="10">
        <f>G13+G113+G116+G118+G121+G124+G126</f>
        <v>11209430</v>
      </c>
      <c r="H127" s="10">
        <f>H13+H114+H116+H118+H121+H124</f>
        <v>15878599</v>
      </c>
      <c r="I127" s="16">
        <f>I13+I113+I116+I118+I121+I124</f>
        <v>10034926</v>
      </c>
    </row>
  </sheetData>
  <sheetProtection/>
  <mergeCells count="6">
    <mergeCell ref="D7:D8"/>
    <mergeCell ref="A5:I5"/>
    <mergeCell ref="E7:I7"/>
    <mergeCell ref="A7:A8"/>
    <mergeCell ref="B7:B8"/>
    <mergeCell ref="C7:C8"/>
  </mergeCells>
  <printOptions/>
  <pageMargins left="0.7874015748031497" right="0.3937007874015748" top="0.5905511811023623" bottom="0.3937007874015748" header="0" footer="0"/>
  <pageSetup firstPageNumber="205" useFirstPageNumber="1" fitToHeight="12" fitToWidth="1" horizontalDpi="600" verticalDpi="600" orientation="landscape" paperSize="9" scale="7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ГСТиДХ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maslova</dc:creator>
  <cp:keywords/>
  <dc:description/>
  <cp:lastModifiedBy>Дротенко Оксана Александровна</cp:lastModifiedBy>
  <cp:lastPrinted>2023-12-25T14:30:28Z</cp:lastPrinted>
  <dcterms:created xsi:type="dcterms:W3CDTF">2014-12-25T06:21:39Z</dcterms:created>
  <dcterms:modified xsi:type="dcterms:W3CDTF">2023-12-25T14:32:16Z</dcterms:modified>
  <cp:category/>
  <cp:version/>
  <cp:contentType/>
  <cp:contentStatus/>
</cp:coreProperties>
</file>