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9330" tabRatio="839" activeTab="0"/>
  </bookViews>
  <sheets>
    <sheet name=" прил.№2 " sheetId="1" r:id="rId1"/>
  </sheets>
  <definedNames>
    <definedName name="_xlnm.Print_Titles" localSheetId="0">' прил.№2 '!$13:$14</definedName>
    <definedName name="_xlnm.Print_Area" localSheetId="0">' прил.№2 '!$A$1:$G$224</definedName>
  </definedNames>
  <calcPr fullCalcOnLoad="1" refMode="R1C1"/>
</workbook>
</file>

<file path=xl/sharedStrings.xml><?xml version="1.0" encoding="utf-8"?>
<sst xmlns="http://schemas.openxmlformats.org/spreadsheetml/2006/main" count="251" uniqueCount="251">
  <si>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</si>
  <si>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</si>
  <si>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</si>
  <si>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</si>
  <si>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</si>
  <si>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</si>
  <si>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</si>
  <si>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</si>
  <si>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</si>
  <si>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</si>
  <si>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</si>
  <si>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</si>
  <si>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</si>
  <si>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</si>
  <si>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</si>
  <si>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</si>
  <si>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</si>
  <si>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</si>
  <si>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</si>
  <si>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</si>
  <si>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</si>
  <si>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</si>
  <si>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</si>
  <si>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</si>
  <si>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</si>
  <si>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</si>
  <si>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</si>
  <si>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</si>
  <si>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</si>
  <si>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</si>
  <si>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</si>
  <si>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</si>
  <si>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</si>
  <si>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</si>
  <si>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</si>
  <si>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</si>
  <si>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</si>
  <si>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</si>
  <si>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</si>
  <si>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</si>
  <si>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</si>
  <si>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</si>
  <si>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</si>
  <si>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</si>
  <si>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</si>
  <si>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</si>
  <si>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</si>
  <si>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</si>
  <si>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</si>
  <si>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</si>
  <si>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</si>
  <si>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</si>
  <si>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</si>
  <si>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</si>
  <si>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</si>
  <si>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</si>
  <si>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</si>
  <si>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</si>
  <si>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</si>
  <si>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</si>
  <si>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</si>
  <si>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</si>
  <si>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</si>
  <si>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</si>
  <si>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</si>
  <si>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</si>
  <si>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</si>
  <si>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</si>
  <si>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</si>
  <si>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</si>
  <si>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</si>
  <si>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</si>
  <si>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</si>
  <si>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</si>
  <si>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</si>
  <si>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</si>
  <si>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</si>
  <si>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</si>
  <si>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</si>
  <si>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</si>
  <si>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</si>
  <si>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</si>
  <si>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</si>
  <si>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</si>
  <si>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</si>
  <si>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</si>
  <si>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</si>
  <si>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</si>
  <si>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</si>
  <si>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</si>
  <si>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</si>
  <si>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</si>
  <si>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</si>
  <si>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</si>
  <si>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</si>
  <si>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</si>
  <si>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</si>
  <si>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</si>
  <si>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</si>
  <si>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</si>
  <si>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</si>
  <si>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</si>
  <si>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</si>
  <si>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</si>
  <si>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</si>
  <si>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</si>
  <si>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</si>
  <si>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</si>
  <si>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</si>
  <si>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</si>
  <si>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</si>
  <si>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</si>
  <si>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</si>
  <si>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</si>
  <si>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</si>
  <si>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</si>
  <si>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</si>
  <si>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</si>
  <si>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</si>
  <si>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</si>
  <si>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</si>
  <si>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</si>
  <si>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</si>
  <si>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</si>
  <si>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</si>
  <si>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</si>
  <si>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</si>
  <si>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</si>
  <si>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</si>
  <si>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</si>
  <si>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</si>
  <si>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</si>
  <si>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</si>
  <si>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</si>
  <si>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</si>
  <si>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</si>
  <si>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</si>
  <si>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</si>
  <si>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0100</t>
  </si>
  <si>
    <t>0101</t>
  </si>
  <si>
    <t>200000</t>
  </si>
  <si>
    <t>800000</t>
  </si>
  <si>
    <t>160630</t>
  </si>
  <si>
    <t>выплата прочих компенсаций и доплат</t>
  </si>
  <si>
    <t>160155</t>
  </si>
  <si>
    <t>160315</t>
  </si>
  <si>
    <t xml:space="preserve">240000 </t>
  </si>
  <si>
    <t>Капитальные вложения в основные фонды</t>
  </si>
  <si>
    <t>153800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</si>
  <si>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</si>
  <si>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</si>
  <si>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</si>
  <si>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</si>
  <si>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</si>
  <si>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</si>
  <si>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</si>
  <si>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</si>
  <si>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</si>
  <si>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</si>
  <si>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</si>
  <si>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</si>
  <si>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</si>
  <si>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</si>
  <si>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</si>
  <si>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</si>
  <si>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</si>
  <si>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</si>
  <si>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</si>
  <si>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</si>
  <si>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</si>
  <si>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</si>
  <si>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</si>
  <si>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</si>
  <si>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</si>
  <si>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получателям трудовых и социальных пенсий за счет средств республиканского бюджета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</si>
  <si>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</si>
  <si>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</si>
  <si>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</si>
  <si>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</si>
  <si>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</si>
  <si>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дополнительного материального обеспечения гражданам, награжденным Орденом Республики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</si>
  <si>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</si>
  <si>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160640</t>
  </si>
  <si>
    <t>160900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</si>
  <si>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</si>
  <si>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</si>
  <si>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</si>
  <si>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</si>
  <si>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</si>
  <si>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</si>
  <si>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</si>
  <si>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152400</t>
  </si>
  <si>
    <t>Выплата иных пособий на детей отдельным категориям граждан</t>
  </si>
  <si>
    <t>160317</t>
  </si>
  <si>
    <t>160157</t>
  </si>
  <si>
    <t>раз-дел</t>
  </si>
  <si>
    <t>под-раз-дел</t>
  </si>
  <si>
    <t>выплата повышений к пенсиям гражданам, родившимся по 31 декабря 1931 года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</si>
  <si>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с исполнением этих обязанностей 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</si>
  <si>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</si>
  <si>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</si>
  <si>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</si>
  <si>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 в случае потери кормильца</t>
  </si>
  <si>
    <t>выплата получателям трудовых пенсий по случаю потери                                                кормильца – членам семей военнослужащих</t>
  </si>
  <si>
    <t>240310</t>
  </si>
  <si>
    <t>оплата тепловой энергии</t>
  </si>
  <si>
    <t>выплата повышений к пенсиям вдовам и родителям лиц, погибших либо умерших вследствие военной травмы или заболевания, полученных в результате участия в боевых действиях по защите СССР или на территории Республики Афганистан</t>
  </si>
  <si>
    <t>Выплата дополнительного материального обеспечения гражданам за выдающиеся достижения и особые заслуги</t>
  </si>
  <si>
    <t>Расходы по выплате гуманитарной помощи и безвоздмездной помощи</t>
  </si>
  <si>
    <t>Выплата иных пособий,  компенсаций, выплат</t>
  </si>
  <si>
    <t>выплата вторых пенсий:            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</si>
  <si>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на 2024 год"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</si>
  <si>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полученных в период боевых действий в годы Великой Отечественной войны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</si>
  <si>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</t>
  </si>
  <si>
    <t>выплата вторых пенсий вдовам погибших в период Великой Отечественной войны и вдовам умерших инвалидов Великой Отечественной войны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</si>
  <si>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</si>
  <si>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 годы Великой Отечественной войны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</si>
  <si>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</si>
  <si>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гражданам за выдающиеся достижения и особые заслуги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</si>
  <si>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Расходы по выплате ежемесячной и единовременной финансовой помощи  </t>
  </si>
  <si>
    <t>240300</t>
  </si>
  <si>
    <t>Капитальный ремонт</t>
  </si>
  <si>
    <t>Содержание органов управления Фонда</t>
  </si>
  <si>
    <t>Выплата ежемесячных пособий по уходу за ребенком до достижения им возраста двух лет отдельным категориям граждан</t>
  </si>
  <si>
    <t>выплата ежемесячных возмещений вреда здоровью инвалидам I, II, III групп и гражданам без установления им инвалидности</t>
  </si>
  <si>
    <t>выплата трудовых пенсий:                                                  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</si>
  <si>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</si>
  <si>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</si>
  <si>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</si>
  <si>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</si>
  <si>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получателям социальных пенсий</t>
  </si>
  <si>
    <t>выплата получателям социальных пенсий – детям-инвалидам в возрасте                                                                 до 18 (восемнадцати) лет</t>
  </si>
  <si>
    <t>выплата вторых пенсий:                                                                                          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</si>
  <si>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пенсий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</si>
  <si>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повышений к пенсиям гражданам, не менее 4 (четырех) месяцев находившимся на военной службе в период с 22 июня 1941 года по 3 сентября                                                                                  1945 года</t>
  </si>
  <si>
    <t xml:space="preserve">выплата дополнительного материального обеспечения  гражданам, награжденным орденом Славы  II степени, III степени </t>
  </si>
  <si>
    <t xml:space="preserve">выплата дополнительного материального обеспечения  гражданам, награжденным орденом Трудовой Славы II степени, III степени </t>
  </si>
  <si>
    <t>выплата дополнительного материального обеспечения  гражданам, награжденным орденом Отечественной войны I степени, II степени</t>
  </si>
  <si>
    <t>выплата единовременных выплат некоторым категориям получателей пенсий к знаменательным датам</t>
  </si>
  <si>
    <t>Капитальные расходы</t>
  </si>
  <si>
    <t>Капитальный ремонт административных зданий</t>
  </si>
  <si>
    <t>Текущая редакция, руб.</t>
  </si>
  <si>
    <t>Предлагаемая редакция, руб.</t>
  </si>
  <si>
    <t>отклонение</t>
  </si>
  <si>
    <t>к проекту закона Приднестровской Молдавской Республики</t>
  </si>
  <si>
    <t xml:space="preserve">"О внесении изменений  в Закон Приднестровской Молдавской Республики </t>
  </si>
  <si>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</si>
  <si>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</si>
  <si>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t xml:space="preserve">Сравнительная таблица Приложение № 2  </t>
  </si>
  <si>
    <t xml:space="preserve"> Приднестровской Молдавской Республики на 2024 год </t>
  </si>
  <si>
    <t xml:space="preserve">Расходы бюджета Единого государственного фонда социального страхования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</si>
</sst>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"/>
    <numFmt numFmtId="182" formatCode="#,##0_ ;\-#,##0\ "/>
    <numFmt numFmtId="183" formatCode="#,##0.0000"/>
    <numFmt numFmtId="184" formatCode="0.0000"/>
    <numFmt numFmtId="185" formatCode="#,##0.000"/>
    <numFmt numFmtId="186" formatCode="_-* #,##0.000_р_._-;\-* #,##0.000_р_._-;_-* &quot;-&quot;??_р_._-;_-@_-"/>
    <numFmt numFmtId="187" formatCode="0.000%"/>
    <numFmt numFmtId="188" formatCode="#,##0.00000000"/>
    <numFmt numFmtId="189" formatCode="_-* #,##0.000\ _₽_-;\-* #,##0.000\ _₽_-;_-* &quot;-&quot;???\ _₽_-;_-@_-"/>
    <numFmt numFmtId="190" formatCode="0.0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left" vertical="top"/>
    </xf>
    <xf numFmtId="0" fontId="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3" fontId="2" fillId="33" borderId="11" xfId="74" applyNumberFormat="1" applyFont="1" applyFill="1" applyBorder="1" applyAlignment="1">
      <alignment horizontal="right" vertical="center" wrapText="1"/>
      <protection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25" fillId="33" borderId="0" xfId="0" applyFont="1" applyFill="1" applyBorder="1" applyAlignment="1">
      <alignment horizontal="right" vertical="center" wrapText="1"/>
    </xf>
    <xf numFmtId="3" fontId="3" fillId="33" borderId="11" xfId="0" applyNumberFormat="1" applyFont="1" applyFill="1" applyBorder="1" applyAlignment="1">
      <alignment horizontal="right" vertical="center" wrapText="1"/>
    </xf>
    <xf numFmtId="3" fontId="3" fillId="33" borderId="11" xfId="74" applyNumberFormat="1" applyFont="1" applyFill="1" applyBorder="1" applyAlignment="1">
      <alignment horizontal="right" vertical="center" wrapText="1"/>
      <protection/>
    </xf>
    <xf numFmtId="0" fontId="2" fillId="33" borderId="0" xfId="0" applyFont="1" applyFill="1" applyBorder="1" applyAlignment="1">
      <alignment horizontal="right"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</cellXfs>
  <cellStyles count="12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2 3" xfId="48"/>
    <cellStyle name="Денежный 2 3" xfId="49"/>
    <cellStyle name="Денежный 2 3 2" xfId="50"/>
    <cellStyle name="Денежный 2 3 3" xfId="51"/>
    <cellStyle name="Денежный 2 4" xfId="52"/>
    <cellStyle name="Денежный 2 5" xfId="53"/>
    <cellStyle name="Денежный 3" xfId="54"/>
    <cellStyle name="Денежный 3 2" xfId="55"/>
    <cellStyle name="Денежный 3 2 2" xfId="56"/>
    <cellStyle name="Денежный 3 2 3" xfId="57"/>
    <cellStyle name="Денежный 3 3" xfId="58"/>
    <cellStyle name="Денежный 3 3 2" xfId="59"/>
    <cellStyle name="Денежный 3 3 3" xfId="60"/>
    <cellStyle name="Денежный 3 4" xfId="61"/>
    <cellStyle name="Денежный 3 5" xfId="62"/>
    <cellStyle name="Денежный 4" xfId="63"/>
    <cellStyle name="Денежный 4 2" xfId="64"/>
    <cellStyle name="Денежный 4 3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Финансовый 2 2 2" xfId="88"/>
    <cellStyle name="Финансовый 2 2 2 2" xfId="89"/>
    <cellStyle name="Финансовый 2 2 2 3" xfId="90"/>
    <cellStyle name="Финансовый 2 2 3" xfId="91"/>
    <cellStyle name="Финансовый 2 2 3 2" xfId="92"/>
    <cellStyle name="Финансовый 2 2 3 3" xfId="93"/>
    <cellStyle name="Финансовый 2 2 4" xfId="94"/>
    <cellStyle name="Финансовый 2 2 5" xfId="95"/>
    <cellStyle name="Финансовый 2 3" xfId="96"/>
    <cellStyle name="Финансовый 2 3 2" xfId="97"/>
    <cellStyle name="Финансовый 2 3 2 2" xfId="98"/>
    <cellStyle name="Финансовый 2 3 2 3" xfId="99"/>
    <cellStyle name="Финансовый 2 3 3" xfId="100"/>
    <cellStyle name="Финансовый 2 3 3 2" xfId="101"/>
    <cellStyle name="Финансовый 2 3 3 3" xfId="102"/>
    <cellStyle name="Финансовый 2 3 4" xfId="103"/>
    <cellStyle name="Финансовый 2 3 5" xfId="104"/>
    <cellStyle name="Финансовый 2 4" xfId="105"/>
    <cellStyle name="Финансовый 2 4 2" xfId="106"/>
    <cellStyle name="Финансовый 2 4 2 2" xfId="107"/>
    <cellStyle name="Финансовый 2 4 2 3" xfId="108"/>
    <cellStyle name="Финансовый 2 4 3" xfId="109"/>
    <cellStyle name="Финансовый 2 4 4" xfId="110"/>
    <cellStyle name="Финансовый 2 5" xfId="111"/>
    <cellStyle name="Финансовый 2 5 2" xfId="112"/>
    <cellStyle name="Финансовый 2 5 3" xfId="113"/>
    <cellStyle name="Финансовый 2 6" xfId="114"/>
    <cellStyle name="Финансовый 2 7" xfId="115"/>
    <cellStyle name="Финансовый 3" xfId="116"/>
    <cellStyle name="Финансовый 3 2" xfId="117"/>
    <cellStyle name="Финансовый 3 2 2" xfId="118"/>
    <cellStyle name="Финансовый 3 2 3" xfId="119"/>
    <cellStyle name="Финансовый 3 3" xfId="120"/>
    <cellStyle name="Финансовый 3 3 2" xfId="121"/>
    <cellStyle name="Финансовый 3 3 3" xfId="122"/>
    <cellStyle name="Финансовый 3 4" xfId="123"/>
    <cellStyle name="Финансовый 3 5" xfId="124"/>
    <cellStyle name="Финансовый 4" xfId="125"/>
    <cellStyle name="Финансовый 4 2" xfId="126"/>
    <cellStyle name="Финансовый 4 2 2" xfId="127"/>
    <cellStyle name="Финансовый 4 2 3" xfId="128"/>
    <cellStyle name="Финансовый 4 3" xfId="129"/>
    <cellStyle name="Финансовый 4 3 2" xfId="130"/>
    <cellStyle name="Финансовый 4 3 3" xfId="131"/>
    <cellStyle name="Финансовый 4 4" xfId="132"/>
    <cellStyle name="Финансовый 4 5" xfId="133"/>
    <cellStyle name="Финансовый 5" xfId="134"/>
    <cellStyle name="Финансовый 5 2" xfId="135"/>
    <cellStyle name="Финансовый 5 3" xfId="136"/>
    <cellStyle name="Финансовый 6" xfId="137"/>
    <cellStyle name="Хороший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36"/>
  <sheetViews>
    <sheetView tabSelected="1" view="pageBreakPreview" zoomScaleSheetLayoutView="100" workbookViewId="0" topLeftCell="A52">
      <selection activeCell="G69" sqref="G69"/>
    </sheetView>
  </sheetViews>
  <sheetFormatPr defaultColWidth="8.7109375" defaultRowHeight="17.25" customHeight="1"/>
  <cols>
    <col min="1" max="1" width="5.57421875" style="1" customWidth="1"/>
    <col min="2" max="2" width="5.7109375" style="1" customWidth="1"/>
    <col min="3" max="3" width="10.7109375" style="1" customWidth="1"/>
    <col min="4" max="4" width="80.7109375" style="19" customWidth="1"/>
    <col min="5" max="7" width="15.57421875" style="17" customWidth="1"/>
    <col min="8" max="16384" width="8.7109375" style="17" customWidth="1"/>
  </cols>
  <sheetData>
    <row r="1" spans="1:7" s="30" customFormat="1" ht="15.75" customHeight="1">
      <c r="A1" s="28"/>
      <c r="B1" s="29"/>
      <c r="C1" s="36" t="s">
        <v>248</v>
      </c>
      <c r="D1" s="36"/>
      <c r="E1" s="36"/>
      <c r="F1" s="36"/>
      <c r="G1" s="36"/>
    </row>
    <row r="2" spans="1:7" s="30" customFormat="1" ht="15.75" customHeight="1">
      <c r="A2" s="28"/>
      <c r="B2" s="36" t="s">
        <v>244</v>
      </c>
      <c r="C2" s="36"/>
      <c r="D2" s="36"/>
      <c r="E2" s="36"/>
      <c r="F2" s="36"/>
      <c r="G2" s="36"/>
    </row>
    <row r="3" spans="1:7" s="30" customFormat="1" ht="15.75" customHeight="1">
      <c r="A3" s="28"/>
      <c r="B3" s="36" t="s">
        <v>245</v>
      </c>
      <c r="C3" s="36"/>
      <c r="D3" s="36"/>
      <c r="E3" s="36"/>
      <c r="F3" s="36"/>
      <c r="G3" s="36"/>
    </row>
    <row r="4" spans="1:7" s="30" customFormat="1" ht="15.75" customHeight="1">
      <c r="A4" s="28"/>
      <c r="B4" s="36" t="s">
        <v>246</v>
      </c>
      <c r="C4" s="36"/>
      <c r="D4" s="36"/>
      <c r="E4" s="36"/>
      <c r="F4" s="36"/>
      <c r="G4" s="36"/>
    </row>
    <row r="5" spans="1:7" s="30" customFormat="1" ht="15.75" customHeight="1">
      <c r="A5" s="28"/>
      <c r="B5" s="36" t="s">
        <v>247</v>
      </c>
      <c r="C5" s="36"/>
      <c r="D5" s="36"/>
      <c r="E5" s="36"/>
      <c r="F5" s="36"/>
      <c r="G5" s="36"/>
    </row>
    <row r="6" spans="1:7" s="30" customFormat="1" ht="15.75" customHeight="1">
      <c r="A6" s="28"/>
      <c r="B6" s="36" t="s">
        <v>211</v>
      </c>
      <c r="C6" s="36"/>
      <c r="D6" s="36"/>
      <c r="E6" s="36"/>
      <c r="F6" s="36"/>
      <c r="G6" s="36"/>
    </row>
    <row r="7" spans="1:7" s="30" customFormat="1" ht="15.75">
      <c r="A7" s="28"/>
      <c r="B7" s="26"/>
      <c r="C7" s="26"/>
      <c r="D7" s="26"/>
      <c r="E7" s="26"/>
      <c r="F7" s="31"/>
      <c r="G7" s="32"/>
    </row>
    <row r="8" spans="3:8" ht="15.75">
      <c r="C8" s="22"/>
      <c r="D8" s="26"/>
      <c r="E8" s="26"/>
      <c r="F8" s="26"/>
      <c r="G8" s="26"/>
      <c r="H8" s="27"/>
    </row>
    <row r="9" spans="4:8" ht="15.75">
      <c r="D9" s="21"/>
      <c r="H9" s="27"/>
    </row>
    <row r="10" spans="1:8" ht="21" customHeight="1">
      <c r="A10" s="35" t="s">
        <v>250</v>
      </c>
      <c r="B10" s="35"/>
      <c r="C10" s="35"/>
      <c r="D10" s="35"/>
      <c r="E10" s="35"/>
      <c r="F10" s="35"/>
      <c r="G10" s="35"/>
      <c r="H10" s="27"/>
    </row>
    <row r="11" spans="1:10" ht="17.25" customHeight="1">
      <c r="A11" s="35" t="s">
        <v>249</v>
      </c>
      <c r="B11" s="35"/>
      <c r="C11" s="35"/>
      <c r="D11" s="35"/>
      <c r="E11" s="35"/>
      <c r="F11" s="35"/>
      <c r="G11" s="35"/>
      <c r="H11" s="34"/>
      <c r="I11" s="34"/>
      <c r="J11" s="34"/>
    </row>
    <row r="12" spans="1:8" ht="17.25" customHeight="1">
      <c r="A12" s="2"/>
      <c r="B12" s="3"/>
      <c r="C12" s="4"/>
      <c r="D12" s="33"/>
      <c r="H12" s="27"/>
    </row>
    <row r="13" spans="1:8" s="5" customFormat="1" ht="17.25" customHeight="1">
      <c r="A13" s="39" t="s">
        <v>137</v>
      </c>
      <c r="B13" s="40"/>
      <c r="C13" s="43" t="s">
        <v>0</v>
      </c>
      <c r="D13" s="41" t="s">
        <v>1</v>
      </c>
      <c r="E13" s="37" t="s">
        <v>241</v>
      </c>
      <c r="F13" s="37" t="s">
        <v>242</v>
      </c>
      <c r="G13" s="37" t="s">
        <v>243</v>
      </c>
      <c r="H13" s="23"/>
    </row>
    <row r="14" spans="1:8" s="5" customFormat="1" ht="45.75" customHeight="1">
      <c r="A14" s="20" t="s">
        <v>195</v>
      </c>
      <c r="B14" s="20" t="s">
        <v>196</v>
      </c>
      <c r="C14" s="44"/>
      <c r="D14" s="42"/>
      <c r="E14" s="38"/>
      <c r="F14" s="38"/>
      <c r="G14" s="38"/>
      <c r="H14" s="27"/>
    </row>
    <row r="15" spans="1:8" s="10" customFormat="1" ht="15.75">
      <c r="A15" s="9" t="s">
        <v>138</v>
      </c>
      <c r="B15" s="9"/>
      <c r="C15" s="11"/>
      <c r="D15" s="6" t="s">
        <v>222</v>
      </c>
      <c r="E15" s="7">
        <f>E16</f>
        <v>38842362</v>
      </c>
      <c r="F15" s="7">
        <f>F16</f>
        <v>38842362</v>
      </c>
      <c r="G15" s="7">
        <f>F15-E15</f>
        <v>0</v>
      </c>
      <c r="H15" s="27"/>
    </row>
    <row r="16" spans="1:8" s="10" customFormat="1" ht="31.5">
      <c r="A16" s="9"/>
      <c r="B16" s="11" t="s">
        <v>139</v>
      </c>
      <c r="C16" s="11"/>
      <c r="D16" s="6" t="s">
        <v>170</v>
      </c>
      <c r="E16" s="7">
        <f>E17+E218</f>
        <v>38842362</v>
      </c>
      <c r="F16" s="7">
        <f>F17+F218</f>
        <v>38842362</v>
      </c>
      <c r="G16" s="7">
        <f aca="true" t="shared" si="0" ref="G16:G79">F16-E16</f>
        <v>0</v>
      </c>
      <c r="H16" s="27"/>
    </row>
    <row r="17" spans="1:8" s="12" customFormat="1" ht="15.75">
      <c r="A17" s="9"/>
      <c r="B17" s="9"/>
      <c r="C17" s="11">
        <v>100000</v>
      </c>
      <c r="D17" s="6" t="s">
        <v>2</v>
      </c>
      <c r="E17" s="7">
        <f>E18+E47</f>
        <v>37242362</v>
      </c>
      <c r="F17" s="7">
        <f>F18+F47</f>
        <v>37242362</v>
      </c>
      <c r="G17" s="7">
        <f t="shared" si="0"/>
        <v>0</v>
      </c>
      <c r="H17" s="27"/>
    </row>
    <row r="18" spans="1:8" s="12" customFormat="1" ht="15.75">
      <c r="A18" s="9"/>
      <c r="B18" s="9"/>
      <c r="C18" s="11">
        <v>110000</v>
      </c>
      <c r="D18" s="6" t="s">
        <v>3</v>
      </c>
      <c r="E18" s="7">
        <f>E19+E20+E21+E24+E27+E28+E36</f>
        <v>37238869</v>
      </c>
      <c r="F18" s="7">
        <f>F19+F20+F21+F24+F27+F28+F36</f>
        <v>37238869</v>
      </c>
      <c r="G18" s="7">
        <f t="shared" si="0"/>
        <v>0</v>
      </c>
      <c r="H18" s="27"/>
    </row>
    <row r="19" spans="1:7" s="12" customFormat="1" ht="15.75">
      <c r="A19" s="9"/>
      <c r="B19" s="9"/>
      <c r="C19" s="11">
        <v>110100</v>
      </c>
      <c r="D19" s="6" t="s">
        <v>4</v>
      </c>
      <c r="E19" s="7">
        <v>26003487</v>
      </c>
      <c r="F19" s="7">
        <v>26003487</v>
      </c>
      <c r="G19" s="7">
        <f t="shared" si="0"/>
        <v>0</v>
      </c>
    </row>
    <row r="20" spans="1:7" s="12" customFormat="1" ht="31.5">
      <c r="A20" s="9"/>
      <c r="B20" s="9"/>
      <c r="C20" s="11">
        <v>110200</v>
      </c>
      <c r="D20" s="6" t="s">
        <v>6</v>
      </c>
      <c r="E20" s="7">
        <v>6211372</v>
      </c>
      <c r="F20" s="7">
        <v>6211372</v>
      </c>
      <c r="G20" s="7">
        <f t="shared" si="0"/>
        <v>0</v>
      </c>
    </row>
    <row r="21" spans="1:7" s="12" customFormat="1" ht="15.75">
      <c r="A21" s="9"/>
      <c r="B21" s="9"/>
      <c r="C21" s="11">
        <v>110300</v>
      </c>
      <c r="D21" s="6" t="s">
        <v>7</v>
      </c>
      <c r="E21" s="7">
        <f>E22+E23</f>
        <v>1474472</v>
      </c>
      <c r="F21" s="7">
        <f>F22+F23</f>
        <v>1474472</v>
      </c>
      <c r="G21" s="7">
        <f t="shared" si="0"/>
        <v>0</v>
      </c>
    </row>
    <row r="22" spans="1:7" s="12" customFormat="1" ht="15.75">
      <c r="A22" s="9"/>
      <c r="B22" s="9"/>
      <c r="C22" s="11">
        <v>110350</v>
      </c>
      <c r="D22" s="6" t="s">
        <v>8</v>
      </c>
      <c r="E22" s="7">
        <v>746374</v>
      </c>
      <c r="F22" s="7">
        <v>746374</v>
      </c>
      <c r="G22" s="7">
        <f t="shared" si="0"/>
        <v>0</v>
      </c>
    </row>
    <row r="23" spans="1:7" s="12" customFormat="1" ht="15.75">
      <c r="A23" s="9"/>
      <c r="B23" s="9"/>
      <c r="C23" s="11">
        <v>110360</v>
      </c>
      <c r="D23" s="6" t="s">
        <v>9</v>
      </c>
      <c r="E23" s="7">
        <v>728098</v>
      </c>
      <c r="F23" s="7">
        <v>728098</v>
      </c>
      <c r="G23" s="7">
        <f t="shared" si="0"/>
        <v>0</v>
      </c>
    </row>
    <row r="24" spans="1:7" s="12" customFormat="1" ht="15.75">
      <c r="A24" s="9"/>
      <c r="B24" s="9"/>
      <c r="C24" s="11">
        <v>110400</v>
      </c>
      <c r="D24" s="6" t="s">
        <v>10</v>
      </c>
      <c r="E24" s="7">
        <f>E25+E26</f>
        <v>35678</v>
      </c>
      <c r="F24" s="7">
        <f>F25+F26</f>
        <v>35678</v>
      </c>
      <c r="G24" s="7">
        <f t="shared" si="0"/>
        <v>0</v>
      </c>
    </row>
    <row r="25" spans="1:7" s="12" customFormat="1" ht="15.75">
      <c r="A25" s="9"/>
      <c r="B25" s="9"/>
      <c r="C25" s="11">
        <v>110410</v>
      </c>
      <c r="D25" s="6" t="s">
        <v>11</v>
      </c>
      <c r="E25" s="7">
        <v>2407</v>
      </c>
      <c r="F25" s="7">
        <v>2407</v>
      </c>
      <c r="G25" s="7">
        <f t="shared" si="0"/>
        <v>0</v>
      </c>
    </row>
    <row r="26" spans="1:7" s="12" customFormat="1" ht="15.75">
      <c r="A26" s="9"/>
      <c r="B26" s="9"/>
      <c r="C26" s="11" t="s">
        <v>151</v>
      </c>
      <c r="D26" s="6" t="s">
        <v>152</v>
      </c>
      <c r="E26" s="7">
        <v>33271</v>
      </c>
      <c r="F26" s="7">
        <v>33271</v>
      </c>
      <c r="G26" s="7">
        <f t="shared" si="0"/>
        <v>0</v>
      </c>
    </row>
    <row r="27" spans="1:7" s="12" customFormat="1" ht="15.75">
      <c r="A27" s="9"/>
      <c r="B27" s="9"/>
      <c r="C27" s="11">
        <v>110600</v>
      </c>
      <c r="D27" s="6" t="s">
        <v>12</v>
      </c>
      <c r="E27" s="7">
        <v>1107625</v>
      </c>
      <c r="F27" s="7">
        <v>1107625</v>
      </c>
      <c r="G27" s="7">
        <f t="shared" si="0"/>
        <v>0</v>
      </c>
    </row>
    <row r="28" spans="1:7" s="12" customFormat="1" ht="15.75">
      <c r="A28" s="9"/>
      <c r="B28" s="9"/>
      <c r="C28" s="11">
        <v>110700</v>
      </c>
      <c r="D28" s="6" t="s">
        <v>13</v>
      </c>
      <c r="E28" s="7">
        <f>SUM(E29:E35)</f>
        <v>758404</v>
      </c>
      <c r="F28" s="7">
        <f>SUM(F29:F35)</f>
        <v>758404</v>
      </c>
      <c r="G28" s="7">
        <f t="shared" si="0"/>
        <v>0</v>
      </c>
    </row>
    <row r="29" spans="1:7" s="12" customFormat="1" ht="15.75">
      <c r="A29" s="9"/>
      <c r="B29" s="9"/>
      <c r="C29" s="11">
        <v>110710</v>
      </c>
      <c r="D29" s="6" t="s">
        <v>14</v>
      </c>
      <c r="E29" s="7">
        <v>343191</v>
      </c>
      <c r="F29" s="7">
        <v>343191</v>
      </c>
      <c r="G29" s="7">
        <f t="shared" si="0"/>
        <v>0</v>
      </c>
    </row>
    <row r="30" spans="1:7" s="12" customFormat="1" ht="15.75">
      <c r="A30" s="9"/>
      <c r="B30" s="9"/>
      <c r="C30" s="11">
        <v>110720</v>
      </c>
      <c r="D30" s="6" t="s">
        <v>205</v>
      </c>
      <c r="E30" s="7">
        <v>183234</v>
      </c>
      <c r="F30" s="7">
        <v>183234</v>
      </c>
      <c r="G30" s="7">
        <f t="shared" si="0"/>
        <v>0</v>
      </c>
    </row>
    <row r="31" spans="1:7" s="12" customFormat="1" ht="15.75">
      <c r="A31" s="9"/>
      <c r="B31" s="9"/>
      <c r="C31" s="11">
        <v>110730</v>
      </c>
      <c r="D31" s="6" t="s">
        <v>15</v>
      </c>
      <c r="E31" s="7">
        <v>160877</v>
      </c>
      <c r="F31" s="7">
        <v>160877</v>
      </c>
      <c r="G31" s="7">
        <f t="shared" si="0"/>
        <v>0</v>
      </c>
    </row>
    <row r="32" spans="1:7" s="12" customFormat="1" ht="15.75">
      <c r="A32" s="9"/>
      <c r="B32" s="9"/>
      <c r="C32" s="11">
        <v>110740</v>
      </c>
      <c r="D32" s="6" t="s">
        <v>16</v>
      </c>
      <c r="E32" s="7">
        <v>31619</v>
      </c>
      <c r="F32" s="7">
        <v>31619</v>
      </c>
      <c r="G32" s="7">
        <f t="shared" si="0"/>
        <v>0</v>
      </c>
    </row>
    <row r="33" spans="1:7" s="12" customFormat="1" ht="15.75">
      <c r="A33" s="9"/>
      <c r="B33" s="9"/>
      <c r="C33" s="11">
        <v>110750</v>
      </c>
      <c r="D33" s="6" t="s">
        <v>17</v>
      </c>
      <c r="E33" s="7">
        <v>24066</v>
      </c>
      <c r="F33" s="7">
        <v>24066</v>
      </c>
      <c r="G33" s="7">
        <f t="shared" si="0"/>
        <v>0</v>
      </c>
    </row>
    <row r="34" spans="1:7" s="12" customFormat="1" ht="15.75">
      <c r="A34" s="9"/>
      <c r="B34" s="9"/>
      <c r="C34" s="11">
        <v>110760</v>
      </c>
      <c r="D34" s="6" t="s">
        <v>18</v>
      </c>
      <c r="E34" s="7">
        <v>4431</v>
      </c>
      <c r="F34" s="7">
        <v>4431</v>
      </c>
      <c r="G34" s="7">
        <f t="shared" si="0"/>
        <v>0</v>
      </c>
    </row>
    <row r="35" spans="1:7" s="12" customFormat="1" ht="15.75">
      <c r="A35" s="9"/>
      <c r="B35" s="9"/>
      <c r="C35" s="11">
        <v>110780</v>
      </c>
      <c r="D35" s="6" t="s">
        <v>19</v>
      </c>
      <c r="E35" s="7">
        <v>10986</v>
      </c>
      <c r="F35" s="7">
        <v>10986</v>
      </c>
      <c r="G35" s="7">
        <f t="shared" si="0"/>
        <v>0</v>
      </c>
    </row>
    <row r="36" spans="1:7" s="12" customFormat="1" ht="15.75">
      <c r="A36" s="9"/>
      <c r="B36" s="9"/>
      <c r="C36" s="11">
        <v>111000</v>
      </c>
      <c r="D36" s="6" t="s">
        <v>20</v>
      </c>
      <c r="E36" s="7">
        <f>SUM(E37:E46)</f>
        <v>1647831</v>
      </c>
      <c r="F36" s="7">
        <f>SUM(F37:F46)</f>
        <v>1647831</v>
      </c>
      <c r="G36" s="7">
        <f t="shared" si="0"/>
        <v>0</v>
      </c>
    </row>
    <row r="37" spans="1:7" s="12" customFormat="1" ht="15.75">
      <c r="A37" s="9"/>
      <c r="B37" s="9"/>
      <c r="C37" s="11">
        <v>111020</v>
      </c>
      <c r="D37" s="6" t="s">
        <v>21</v>
      </c>
      <c r="E37" s="7">
        <v>225000</v>
      </c>
      <c r="F37" s="7">
        <v>225000</v>
      </c>
      <c r="G37" s="7">
        <f t="shared" si="0"/>
        <v>0</v>
      </c>
    </row>
    <row r="38" spans="1:7" s="12" customFormat="1" ht="15.75">
      <c r="A38" s="9"/>
      <c r="B38" s="9"/>
      <c r="C38" s="11">
        <v>111030</v>
      </c>
      <c r="D38" s="6" t="s">
        <v>22</v>
      </c>
      <c r="E38" s="7">
        <v>46421</v>
      </c>
      <c r="F38" s="7">
        <v>46421</v>
      </c>
      <c r="G38" s="7">
        <f t="shared" si="0"/>
        <v>0</v>
      </c>
    </row>
    <row r="39" spans="1:7" s="12" customFormat="1" ht="15.75">
      <c r="A39" s="9"/>
      <c r="B39" s="9"/>
      <c r="C39" s="11">
        <v>111042</v>
      </c>
      <c r="D39" s="6" t="s">
        <v>23</v>
      </c>
      <c r="E39" s="7">
        <v>77415</v>
      </c>
      <c r="F39" s="7">
        <v>77415</v>
      </c>
      <c r="G39" s="7">
        <f t="shared" si="0"/>
        <v>0</v>
      </c>
    </row>
    <row r="40" spans="1:7" s="12" customFormat="1" ht="15.75">
      <c r="A40" s="9"/>
      <c r="B40" s="9"/>
      <c r="C40" s="11" t="s">
        <v>158</v>
      </c>
      <c r="D40" s="6" t="s">
        <v>159</v>
      </c>
      <c r="E40" s="7">
        <v>51000</v>
      </c>
      <c r="F40" s="7">
        <v>51000</v>
      </c>
      <c r="G40" s="7">
        <f t="shared" si="0"/>
        <v>0</v>
      </c>
    </row>
    <row r="41" spans="1:7" s="12" customFormat="1" ht="15.75">
      <c r="A41" s="9"/>
      <c r="B41" s="9"/>
      <c r="C41" s="11">
        <v>111044</v>
      </c>
      <c r="D41" s="6" t="s">
        <v>24</v>
      </c>
      <c r="E41" s="7">
        <v>10000</v>
      </c>
      <c r="F41" s="7">
        <v>10000</v>
      </c>
      <c r="G41" s="7">
        <f t="shared" si="0"/>
        <v>0</v>
      </c>
    </row>
    <row r="42" spans="1:7" s="12" customFormat="1" ht="15.75">
      <c r="A42" s="9"/>
      <c r="B42" s="9"/>
      <c r="C42" s="11">
        <v>111045</v>
      </c>
      <c r="D42" s="6" t="s">
        <v>25</v>
      </c>
      <c r="E42" s="7">
        <v>500000</v>
      </c>
      <c r="F42" s="7">
        <v>500000</v>
      </c>
      <c r="G42" s="7">
        <f t="shared" si="0"/>
        <v>0</v>
      </c>
    </row>
    <row r="43" spans="1:7" s="12" customFormat="1" ht="15.75">
      <c r="A43" s="9"/>
      <c r="B43" s="9"/>
      <c r="C43" s="11">
        <v>111046</v>
      </c>
      <c r="D43" s="6" t="s">
        <v>26</v>
      </c>
      <c r="E43" s="7">
        <v>5238</v>
      </c>
      <c r="F43" s="7">
        <v>5238</v>
      </c>
      <c r="G43" s="7">
        <f t="shared" si="0"/>
        <v>0</v>
      </c>
    </row>
    <row r="44" spans="1:7" s="12" customFormat="1" ht="15.75">
      <c r="A44" s="9"/>
      <c r="B44" s="9"/>
      <c r="C44" s="11">
        <v>111050</v>
      </c>
      <c r="D44" s="6" t="s">
        <v>27</v>
      </c>
      <c r="E44" s="7">
        <v>245851</v>
      </c>
      <c r="F44" s="7">
        <v>245851</v>
      </c>
      <c r="G44" s="7">
        <f t="shared" si="0"/>
        <v>0</v>
      </c>
    </row>
    <row r="45" spans="1:7" s="12" customFormat="1" ht="15.75">
      <c r="A45" s="9"/>
      <c r="B45" s="9"/>
      <c r="C45" s="11" t="s">
        <v>149</v>
      </c>
      <c r="D45" s="6" t="s">
        <v>150</v>
      </c>
      <c r="E45" s="7">
        <v>300000</v>
      </c>
      <c r="F45" s="7">
        <v>300000</v>
      </c>
      <c r="G45" s="7">
        <f t="shared" si="0"/>
        <v>0</v>
      </c>
    </row>
    <row r="46" spans="1:7" s="12" customFormat="1" ht="15.75">
      <c r="A46" s="9"/>
      <c r="B46" s="9"/>
      <c r="C46" s="11">
        <v>111070</v>
      </c>
      <c r="D46" s="6" t="s">
        <v>28</v>
      </c>
      <c r="E46" s="7">
        <v>186906</v>
      </c>
      <c r="F46" s="7">
        <v>186906</v>
      </c>
      <c r="G46" s="7">
        <f t="shared" si="0"/>
        <v>0</v>
      </c>
    </row>
    <row r="47" spans="1:7" s="12" customFormat="1" ht="15.75">
      <c r="A47" s="9"/>
      <c r="B47" s="9"/>
      <c r="C47" s="11">
        <v>130650</v>
      </c>
      <c r="D47" s="6" t="s">
        <v>29</v>
      </c>
      <c r="E47" s="7">
        <v>3493</v>
      </c>
      <c r="F47" s="7">
        <v>3493</v>
      </c>
      <c r="G47" s="7">
        <f t="shared" si="0"/>
        <v>0</v>
      </c>
    </row>
    <row r="48" spans="1:7" s="12" customFormat="1" ht="31.5">
      <c r="A48" s="9"/>
      <c r="B48" s="9"/>
      <c r="C48" s="11">
        <v>140000</v>
      </c>
      <c r="D48" s="6" t="s">
        <v>32</v>
      </c>
      <c r="E48" s="7">
        <f>E49+E59+E65</f>
        <v>9827977</v>
      </c>
      <c r="F48" s="7">
        <f>F49+F59+F65</f>
        <v>9827977</v>
      </c>
      <c r="G48" s="7">
        <f t="shared" si="0"/>
        <v>0</v>
      </c>
    </row>
    <row r="49" spans="1:7" s="12" customFormat="1" ht="15.75">
      <c r="A49" s="9"/>
      <c r="B49" s="9"/>
      <c r="C49" s="11">
        <v>140200</v>
      </c>
      <c r="D49" s="6" t="s">
        <v>33</v>
      </c>
      <c r="E49" s="7">
        <f>E50+E51+E54+E55+E56</f>
        <v>3083922</v>
      </c>
      <c r="F49" s="7">
        <f>F50+F51+F54+F55+F56</f>
        <v>3083922</v>
      </c>
      <c r="G49" s="7">
        <f t="shared" si="0"/>
        <v>0</v>
      </c>
    </row>
    <row r="50" spans="1:7" s="12" customFormat="1" ht="15.75">
      <c r="A50" s="9"/>
      <c r="B50" s="9"/>
      <c r="C50" s="11">
        <v>140210</v>
      </c>
      <c r="D50" s="6" t="s">
        <v>34</v>
      </c>
      <c r="E50" s="7">
        <v>477817</v>
      </c>
      <c r="F50" s="7">
        <v>477817</v>
      </c>
      <c r="G50" s="7">
        <f t="shared" si="0"/>
        <v>0</v>
      </c>
    </row>
    <row r="51" spans="1:7" s="12" customFormat="1" ht="15.75">
      <c r="A51" s="9"/>
      <c r="B51" s="9"/>
      <c r="C51" s="11">
        <v>140220</v>
      </c>
      <c r="D51" s="6" t="s">
        <v>35</v>
      </c>
      <c r="E51" s="7">
        <f>SUM(E52:E53)</f>
        <v>216759</v>
      </c>
      <c r="F51" s="7">
        <f>SUM(F52:F53)</f>
        <v>216759</v>
      </c>
      <c r="G51" s="7">
        <f t="shared" si="0"/>
        <v>0</v>
      </c>
    </row>
    <row r="52" spans="1:7" s="12" customFormat="1" ht="31.5">
      <c r="A52" s="9"/>
      <c r="B52" s="9"/>
      <c r="C52" s="11">
        <v>140221</v>
      </c>
      <c r="D52" s="6" t="s">
        <v>36</v>
      </c>
      <c r="E52" s="7">
        <f>72253+69474</f>
        <v>141727</v>
      </c>
      <c r="F52" s="7">
        <f>72253+69474</f>
        <v>141727</v>
      </c>
      <c r="G52" s="7">
        <f t="shared" si="0"/>
        <v>0</v>
      </c>
    </row>
    <row r="53" spans="1:7" s="12" customFormat="1" ht="15.75">
      <c r="A53" s="9"/>
      <c r="B53" s="9"/>
      <c r="C53" s="11">
        <v>140222</v>
      </c>
      <c r="D53" s="6" t="s">
        <v>37</v>
      </c>
      <c r="E53" s="7">
        <v>75032</v>
      </c>
      <c r="F53" s="7">
        <v>75032</v>
      </c>
      <c r="G53" s="7">
        <f t="shared" si="0"/>
        <v>0</v>
      </c>
    </row>
    <row r="54" spans="1:7" s="12" customFormat="1" ht="15.75">
      <c r="A54" s="9"/>
      <c r="B54" s="9"/>
      <c r="C54" s="11">
        <v>140230</v>
      </c>
      <c r="D54" s="6" t="s">
        <v>38</v>
      </c>
      <c r="E54" s="7">
        <v>1071096</v>
      </c>
      <c r="F54" s="7">
        <v>1071096</v>
      </c>
      <c r="G54" s="7">
        <f t="shared" si="0"/>
        <v>0</v>
      </c>
    </row>
    <row r="55" spans="1:7" s="12" customFormat="1" ht="15.75">
      <c r="A55" s="9"/>
      <c r="B55" s="9"/>
      <c r="C55" s="11">
        <v>140240</v>
      </c>
      <c r="D55" s="6" t="s">
        <v>39</v>
      </c>
      <c r="E55" s="7">
        <v>1305650</v>
      </c>
      <c r="F55" s="7">
        <v>1305650</v>
      </c>
      <c r="G55" s="7">
        <f t="shared" si="0"/>
        <v>0</v>
      </c>
    </row>
    <row r="56" spans="1:7" s="12" customFormat="1" ht="15.75">
      <c r="A56" s="9"/>
      <c r="B56" s="9"/>
      <c r="C56" s="11">
        <v>140250</v>
      </c>
      <c r="D56" s="6" t="s">
        <v>40</v>
      </c>
      <c r="E56" s="7">
        <f>SUM(E57:E58)</f>
        <v>12600</v>
      </c>
      <c r="F56" s="7">
        <f>SUM(F57:F58)</f>
        <v>12600</v>
      </c>
      <c r="G56" s="7">
        <f t="shared" si="0"/>
        <v>0</v>
      </c>
    </row>
    <row r="57" spans="1:7" s="12" customFormat="1" ht="15.75">
      <c r="A57" s="9"/>
      <c r="B57" s="9"/>
      <c r="C57" s="11">
        <v>140251</v>
      </c>
      <c r="D57" s="6" t="s">
        <v>41</v>
      </c>
      <c r="E57" s="7">
        <v>8700</v>
      </c>
      <c r="F57" s="7">
        <v>8700</v>
      </c>
      <c r="G57" s="7">
        <f t="shared" si="0"/>
        <v>0</v>
      </c>
    </row>
    <row r="58" spans="1:7" s="12" customFormat="1" ht="15.75">
      <c r="A58" s="9"/>
      <c r="B58" s="9"/>
      <c r="C58" s="11">
        <v>140252</v>
      </c>
      <c r="D58" s="6" t="s">
        <v>42</v>
      </c>
      <c r="E58" s="7">
        <v>3900</v>
      </c>
      <c r="F58" s="7">
        <v>3900</v>
      </c>
      <c r="G58" s="7">
        <f t="shared" si="0"/>
        <v>0</v>
      </c>
    </row>
    <row r="59" spans="1:7" s="12" customFormat="1" ht="15.75">
      <c r="A59" s="9"/>
      <c r="B59" s="9"/>
      <c r="C59" s="11">
        <v>140400</v>
      </c>
      <c r="D59" s="6" t="s">
        <v>43</v>
      </c>
      <c r="E59" s="7">
        <f>SUM(E60:E62)+E63</f>
        <v>6738705</v>
      </c>
      <c r="F59" s="7">
        <f>SUM(F60:F62)+F63</f>
        <v>6738705</v>
      </c>
      <c r="G59" s="7">
        <f t="shared" si="0"/>
        <v>0</v>
      </c>
    </row>
    <row r="60" spans="1:7" s="12" customFormat="1" ht="15.75">
      <c r="A60" s="9"/>
      <c r="B60" s="9"/>
      <c r="C60" s="11">
        <v>140410</v>
      </c>
      <c r="D60" s="6" t="s">
        <v>44</v>
      </c>
      <c r="E60" s="7">
        <v>6492025</v>
      </c>
      <c r="F60" s="7">
        <v>6492025</v>
      </c>
      <c r="G60" s="7">
        <f t="shared" si="0"/>
        <v>0</v>
      </c>
    </row>
    <row r="61" spans="1:7" s="12" customFormat="1" ht="15.75">
      <c r="A61" s="9"/>
      <c r="B61" s="9"/>
      <c r="C61" s="11">
        <v>140420</v>
      </c>
      <c r="D61" s="6" t="s">
        <v>45</v>
      </c>
      <c r="E61" s="7">
        <v>70140</v>
      </c>
      <c r="F61" s="7">
        <v>70140</v>
      </c>
      <c r="G61" s="7">
        <f t="shared" si="0"/>
        <v>0</v>
      </c>
    </row>
    <row r="62" spans="1:7" s="12" customFormat="1" ht="15.75">
      <c r="A62" s="9"/>
      <c r="B62" s="9"/>
      <c r="C62" s="11">
        <v>140440</v>
      </c>
      <c r="D62" s="6" t="s">
        <v>5</v>
      </c>
      <c r="E62" s="7">
        <v>5500</v>
      </c>
      <c r="F62" s="7">
        <v>5500</v>
      </c>
      <c r="G62" s="7">
        <f t="shared" si="0"/>
        <v>0</v>
      </c>
    </row>
    <row r="63" spans="1:7" s="12" customFormat="1" ht="15.75">
      <c r="A63" s="9"/>
      <c r="B63" s="9"/>
      <c r="C63" s="11">
        <v>140450</v>
      </c>
      <c r="D63" s="6" t="s">
        <v>46</v>
      </c>
      <c r="E63" s="7">
        <f>E64</f>
        <v>171040</v>
      </c>
      <c r="F63" s="7">
        <f>F64</f>
        <v>171040</v>
      </c>
      <c r="G63" s="7">
        <f t="shared" si="0"/>
        <v>0</v>
      </c>
    </row>
    <row r="64" spans="1:7" s="12" customFormat="1" ht="15.75">
      <c r="A64" s="9"/>
      <c r="B64" s="9"/>
      <c r="C64" s="11">
        <v>140451</v>
      </c>
      <c r="D64" s="6" t="s">
        <v>47</v>
      </c>
      <c r="E64" s="7">
        <v>171040</v>
      </c>
      <c r="F64" s="7">
        <v>171040</v>
      </c>
      <c r="G64" s="7">
        <f t="shared" si="0"/>
        <v>0</v>
      </c>
    </row>
    <row r="65" spans="1:7" s="12" customFormat="1" ht="15.75">
      <c r="A65" s="9"/>
      <c r="B65" s="9"/>
      <c r="C65" s="11">
        <v>140900</v>
      </c>
      <c r="D65" s="6" t="s">
        <v>49</v>
      </c>
      <c r="E65" s="7">
        <v>5350</v>
      </c>
      <c r="F65" s="7">
        <v>5350</v>
      </c>
      <c r="G65" s="7">
        <f t="shared" si="0"/>
        <v>0</v>
      </c>
    </row>
    <row r="66" spans="1:7" s="12" customFormat="1" ht="47.25">
      <c r="A66" s="9"/>
      <c r="B66" s="9"/>
      <c r="C66" s="11">
        <v>150000</v>
      </c>
      <c r="D66" s="6" t="s">
        <v>50</v>
      </c>
      <c r="E66" s="7">
        <f>E67+E83+E87</f>
        <v>327990786</v>
      </c>
      <c r="F66" s="24">
        <f>F67+F83+F87</f>
        <v>339490500</v>
      </c>
      <c r="G66" s="7">
        <f t="shared" si="0"/>
        <v>11499714</v>
      </c>
    </row>
    <row r="67" spans="1:7" s="12" customFormat="1" ht="31.5">
      <c r="A67" s="9"/>
      <c r="B67" s="9"/>
      <c r="C67" s="11">
        <v>151000</v>
      </c>
      <c r="D67" s="6" t="s">
        <v>51</v>
      </c>
      <c r="E67" s="7">
        <f>E68+E71+E74+E77+E79+E80</f>
        <v>190949945</v>
      </c>
      <c r="F67" s="24">
        <f>F68+F71+F74+F77+F79+F80</f>
        <v>192650021</v>
      </c>
      <c r="G67" s="7">
        <f t="shared" si="0"/>
        <v>1700076</v>
      </c>
    </row>
    <row r="68" spans="1:7" s="12" customFormat="1" ht="31.5">
      <c r="A68" s="9"/>
      <c r="B68" s="9"/>
      <c r="C68" s="11">
        <v>151100</v>
      </c>
      <c r="D68" s="6" t="s">
        <v>52</v>
      </c>
      <c r="E68" s="7">
        <f>E69+E70</f>
        <v>175625795</v>
      </c>
      <c r="F68" s="24">
        <f>F69+F70</f>
        <v>177309155</v>
      </c>
      <c r="G68" s="7">
        <f t="shared" si="0"/>
        <v>1683360</v>
      </c>
    </row>
    <row r="69" spans="1:7" s="12" customFormat="1" ht="31.5">
      <c r="A69" s="9"/>
      <c r="B69" s="9"/>
      <c r="C69" s="11">
        <v>151110</v>
      </c>
      <c r="D69" s="6" t="s">
        <v>53</v>
      </c>
      <c r="E69" s="7">
        <v>120625795</v>
      </c>
      <c r="F69" s="24">
        <f>120625795+40000000</f>
        <v>160625795</v>
      </c>
      <c r="G69" s="7">
        <f t="shared" si="0"/>
        <v>40000000</v>
      </c>
    </row>
    <row r="70" spans="1:7" s="12" customFormat="1" ht="31.5">
      <c r="A70" s="9"/>
      <c r="B70" s="9"/>
      <c r="C70" s="11">
        <v>151120</v>
      </c>
      <c r="D70" s="6" t="s">
        <v>54</v>
      </c>
      <c r="E70" s="7">
        <v>55000000</v>
      </c>
      <c r="F70" s="24">
        <f>55000000-40000000+1683360</f>
        <v>16683360</v>
      </c>
      <c r="G70" s="7">
        <f t="shared" si="0"/>
        <v>-38316640</v>
      </c>
    </row>
    <row r="71" spans="1:7" s="12" customFormat="1" ht="15.75">
      <c r="A71" s="9"/>
      <c r="B71" s="9"/>
      <c r="C71" s="11">
        <v>151200</v>
      </c>
      <c r="D71" s="6" t="s">
        <v>55</v>
      </c>
      <c r="E71" s="7">
        <f>E72+E73</f>
        <v>14894544</v>
      </c>
      <c r="F71" s="7">
        <f>F72+F73</f>
        <v>14894544</v>
      </c>
      <c r="G71" s="7">
        <f t="shared" si="0"/>
        <v>0</v>
      </c>
    </row>
    <row r="72" spans="1:7" s="12" customFormat="1" ht="15.75">
      <c r="A72" s="9"/>
      <c r="B72" s="9"/>
      <c r="C72" s="11">
        <v>151210</v>
      </c>
      <c r="D72" s="6" t="s">
        <v>56</v>
      </c>
      <c r="E72" s="7">
        <v>4195800</v>
      </c>
      <c r="F72" s="7">
        <v>4195800</v>
      </c>
      <c r="G72" s="7">
        <f t="shared" si="0"/>
        <v>0</v>
      </c>
    </row>
    <row r="73" spans="1:7" s="12" customFormat="1" ht="15.75">
      <c r="A73" s="9"/>
      <c r="B73" s="9"/>
      <c r="C73" s="11">
        <v>151220</v>
      </c>
      <c r="D73" s="6" t="s">
        <v>57</v>
      </c>
      <c r="E73" s="7">
        <v>10698744</v>
      </c>
      <c r="F73" s="7">
        <v>10698744</v>
      </c>
      <c r="G73" s="7">
        <f t="shared" si="0"/>
        <v>0</v>
      </c>
    </row>
    <row r="74" spans="1:7" s="12" customFormat="1" ht="15.75">
      <c r="A74" s="9"/>
      <c r="B74" s="9"/>
      <c r="C74" s="11">
        <v>151300</v>
      </c>
      <c r="D74" s="6" t="s">
        <v>58</v>
      </c>
      <c r="E74" s="7">
        <f>SUM(E75:E76)</f>
        <v>0</v>
      </c>
      <c r="F74" s="7">
        <f>SUM(F75:F76)</f>
        <v>0</v>
      </c>
      <c r="G74" s="7">
        <f t="shared" si="0"/>
        <v>0</v>
      </c>
    </row>
    <row r="75" spans="1:7" s="12" customFormat="1" ht="15.75">
      <c r="A75" s="9"/>
      <c r="B75" s="9"/>
      <c r="C75" s="11">
        <v>151310</v>
      </c>
      <c r="D75" s="6" t="s">
        <v>59</v>
      </c>
      <c r="E75" s="7">
        <v>0</v>
      </c>
      <c r="F75" s="7">
        <v>0</v>
      </c>
      <c r="G75" s="7">
        <f t="shared" si="0"/>
        <v>0</v>
      </c>
    </row>
    <row r="76" spans="1:7" s="12" customFormat="1" ht="15.75">
      <c r="A76" s="9"/>
      <c r="B76" s="9"/>
      <c r="C76" s="11">
        <v>151320</v>
      </c>
      <c r="D76" s="6" t="s">
        <v>60</v>
      </c>
      <c r="E76" s="7">
        <v>0</v>
      </c>
      <c r="F76" s="7">
        <v>0</v>
      </c>
      <c r="G76" s="7">
        <f t="shared" si="0"/>
        <v>0</v>
      </c>
    </row>
    <row r="77" spans="1:7" s="12" customFormat="1" ht="31.5">
      <c r="A77" s="9"/>
      <c r="B77" s="9"/>
      <c r="C77" s="11">
        <v>151400</v>
      </c>
      <c r="D77" s="6" t="s">
        <v>61</v>
      </c>
      <c r="E77" s="7">
        <f>E78</f>
        <v>200606</v>
      </c>
      <c r="F77" s="24">
        <f>F78</f>
        <v>217322</v>
      </c>
      <c r="G77" s="7">
        <f t="shared" si="0"/>
        <v>16716</v>
      </c>
    </row>
    <row r="78" spans="1:7" s="12" customFormat="1" ht="31.5">
      <c r="A78" s="9"/>
      <c r="B78" s="9"/>
      <c r="C78" s="11">
        <v>151420</v>
      </c>
      <c r="D78" s="6" t="s">
        <v>62</v>
      </c>
      <c r="E78" s="7">
        <v>200606</v>
      </c>
      <c r="F78" s="24">
        <f>200606+16716</f>
        <v>217322</v>
      </c>
      <c r="G78" s="7">
        <f t="shared" si="0"/>
        <v>16716</v>
      </c>
    </row>
    <row r="79" spans="1:7" s="12" customFormat="1" ht="63">
      <c r="A79" s="9"/>
      <c r="B79" s="9"/>
      <c r="C79" s="11">
        <v>151500</v>
      </c>
      <c r="D79" s="6" t="s">
        <v>63</v>
      </c>
      <c r="E79" s="7">
        <v>150000</v>
      </c>
      <c r="F79" s="7">
        <v>150000</v>
      </c>
      <c r="G79" s="7">
        <f t="shared" si="0"/>
        <v>0</v>
      </c>
    </row>
    <row r="80" spans="1:7" s="12" customFormat="1" ht="15.75">
      <c r="A80" s="9"/>
      <c r="B80" s="9"/>
      <c r="C80" s="11">
        <v>151600</v>
      </c>
      <c r="D80" s="6" t="s">
        <v>48</v>
      </c>
      <c r="E80" s="7">
        <f>E81</f>
        <v>79000</v>
      </c>
      <c r="F80" s="7">
        <f>F81</f>
        <v>79000</v>
      </c>
      <c r="G80" s="7">
        <f aca="true" t="shared" si="1" ref="G80:G143">F80-E80</f>
        <v>0</v>
      </c>
    </row>
    <row r="81" spans="1:7" s="12" customFormat="1" ht="15.75">
      <c r="A81" s="9"/>
      <c r="B81" s="9"/>
      <c r="C81" s="11">
        <v>151630</v>
      </c>
      <c r="D81" s="6" t="s">
        <v>64</v>
      </c>
      <c r="E81" s="7">
        <f>E82</f>
        <v>79000</v>
      </c>
      <c r="F81" s="7">
        <f>F82</f>
        <v>79000</v>
      </c>
      <c r="G81" s="7">
        <f t="shared" si="1"/>
        <v>0</v>
      </c>
    </row>
    <row r="82" spans="1:7" s="12" customFormat="1" ht="15.75">
      <c r="A82" s="9"/>
      <c r="B82" s="9"/>
      <c r="C82" s="11">
        <v>151631</v>
      </c>
      <c r="D82" s="6" t="s">
        <v>65</v>
      </c>
      <c r="E82" s="7">
        <v>79000</v>
      </c>
      <c r="F82" s="7">
        <v>79000</v>
      </c>
      <c r="G82" s="7">
        <f t="shared" si="1"/>
        <v>0</v>
      </c>
    </row>
    <row r="83" spans="1:7" s="12" customFormat="1" ht="15.75">
      <c r="A83" s="9"/>
      <c r="B83" s="9"/>
      <c r="C83" s="11">
        <v>152000</v>
      </c>
      <c r="D83" s="6" t="s">
        <v>66</v>
      </c>
      <c r="E83" s="7">
        <f>SUM(E84:E86)</f>
        <v>42512120</v>
      </c>
      <c r="F83" s="24">
        <f>SUM(F84:F86)</f>
        <v>45092744</v>
      </c>
      <c r="G83" s="7">
        <f t="shared" si="1"/>
        <v>2580624</v>
      </c>
    </row>
    <row r="84" spans="1:7" s="12" customFormat="1" ht="31.5">
      <c r="A84" s="9"/>
      <c r="B84" s="9"/>
      <c r="C84" s="11">
        <v>152100</v>
      </c>
      <c r="D84" s="6" t="s">
        <v>67</v>
      </c>
      <c r="E84" s="7">
        <v>7196957</v>
      </c>
      <c r="F84" s="24">
        <v>7864585</v>
      </c>
      <c r="G84" s="7">
        <f t="shared" si="1"/>
        <v>667628</v>
      </c>
    </row>
    <row r="85" spans="1:7" s="12" customFormat="1" ht="31.5">
      <c r="A85" s="9"/>
      <c r="B85" s="9"/>
      <c r="C85" s="11">
        <v>152300</v>
      </c>
      <c r="D85" s="6" t="s">
        <v>223</v>
      </c>
      <c r="E85" s="7">
        <v>31779528</v>
      </c>
      <c r="F85" s="24">
        <v>33358579</v>
      </c>
      <c r="G85" s="7">
        <f t="shared" si="1"/>
        <v>1579051</v>
      </c>
    </row>
    <row r="86" spans="1:7" s="12" customFormat="1" ht="15.75">
      <c r="A86" s="9"/>
      <c r="B86" s="9"/>
      <c r="C86" s="11" t="s">
        <v>191</v>
      </c>
      <c r="D86" s="6" t="s">
        <v>192</v>
      </c>
      <c r="E86" s="7">
        <f>3462885+72750</f>
        <v>3535635</v>
      </c>
      <c r="F86" s="24">
        <f>79625+3790180-225</f>
        <v>3869580</v>
      </c>
      <c r="G86" s="7">
        <f t="shared" si="1"/>
        <v>333945</v>
      </c>
    </row>
    <row r="87" spans="1:7" s="12" customFormat="1" ht="31.5">
      <c r="A87" s="9"/>
      <c r="B87" s="9"/>
      <c r="C87" s="11">
        <v>153000</v>
      </c>
      <c r="D87" s="6" t="s">
        <v>68</v>
      </c>
      <c r="E87" s="7">
        <f>E88+E92+E93+E94+E95+E96+E103</f>
        <v>94528721</v>
      </c>
      <c r="F87" s="24">
        <f>F88+F92+F93+F94+F95+F96+F103</f>
        <v>101747735</v>
      </c>
      <c r="G87" s="7">
        <f t="shared" si="1"/>
        <v>7219014</v>
      </c>
    </row>
    <row r="88" spans="1:7" s="12" customFormat="1" ht="17.25" customHeight="1">
      <c r="A88" s="9"/>
      <c r="B88" s="9"/>
      <c r="C88" s="11">
        <v>153100</v>
      </c>
      <c r="D88" s="6" t="s">
        <v>69</v>
      </c>
      <c r="E88" s="7">
        <f>E89+E90+E91</f>
        <v>66210214</v>
      </c>
      <c r="F88" s="24">
        <f>F89+F90+F91</f>
        <v>70809238</v>
      </c>
      <c r="G88" s="7">
        <f t="shared" si="1"/>
        <v>4599024</v>
      </c>
    </row>
    <row r="89" spans="1:7" s="12" customFormat="1" ht="15.75">
      <c r="A89" s="9"/>
      <c r="B89" s="9"/>
      <c r="C89" s="11">
        <v>153110</v>
      </c>
      <c r="D89" s="6" t="s">
        <v>70</v>
      </c>
      <c r="E89" s="7">
        <v>2013321</v>
      </c>
      <c r="F89" s="24">
        <v>2018608</v>
      </c>
      <c r="G89" s="7">
        <f t="shared" si="1"/>
        <v>5287</v>
      </c>
    </row>
    <row r="90" spans="1:7" s="12" customFormat="1" ht="31.5">
      <c r="A90" s="9"/>
      <c r="B90" s="9"/>
      <c r="C90" s="11">
        <v>153120</v>
      </c>
      <c r="D90" s="6" t="s">
        <v>71</v>
      </c>
      <c r="E90" s="7">
        <v>26190</v>
      </c>
      <c r="F90" s="24">
        <v>28665</v>
      </c>
      <c r="G90" s="7">
        <f t="shared" si="1"/>
        <v>2475</v>
      </c>
    </row>
    <row r="91" spans="1:7" s="12" customFormat="1" ht="15.75">
      <c r="A91" s="9"/>
      <c r="B91" s="9"/>
      <c r="C91" s="11">
        <v>153130</v>
      </c>
      <c r="D91" s="6" t="s">
        <v>72</v>
      </c>
      <c r="E91" s="7">
        <v>64170703</v>
      </c>
      <c r="F91" s="24">
        <v>68761965</v>
      </c>
      <c r="G91" s="7">
        <f t="shared" si="1"/>
        <v>4591262</v>
      </c>
    </row>
    <row r="92" spans="1:7" s="12" customFormat="1" ht="15.75">
      <c r="A92" s="9"/>
      <c r="B92" s="9"/>
      <c r="C92" s="11">
        <v>153200</v>
      </c>
      <c r="D92" s="6" t="s">
        <v>73</v>
      </c>
      <c r="E92" s="7">
        <v>331563</v>
      </c>
      <c r="F92" s="7">
        <v>331563</v>
      </c>
      <c r="G92" s="7">
        <f t="shared" si="1"/>
        <v>0</v>
      </c>
    </row>
    <row r="93" spans="1:7" s="12" customFormat="1" ht="15.75">
      <c r="A93" s="9"/>
      <c r="B93" s="9"/>
      <c r="C93" s="11">
        <v>153300</v>
      </c>
      <c r="D93" s="6" t="s">
        <v>74</v>
      </c>
      <c r="E93" s="7">
        <v>963210</v>
      </c>
      <c r="F93" s="24">
        <v>1054235</v>
      </c>
      <c r="G93" s="7">
        <f t="shared" si="1"/>
        <v>91025</v>
      </c>
    </row>
    <row r="94" spans="1:7" s="12" customFormat="1" ht="31.5">
      <c r="A94" s="9"/>
      <c r="B94" s="9"/>
      <c r="C94" s="11">
        <v>153400</v>
      </c>
      <c r="D94" s="6" t="s">
        <v>75</v>
      </c>
      <c r="E94" s="7">
        <v>12416</v>
      </c>
      <c r="F94" s="24">
        <v>13589</v>
      </c>
      <c r="G94" s="7">
        <f t="shared" si="1"/>
        <v>1173</v>
      </c>
    </row>
    <row r="95" spans="1:7" s="12" customFormat="1" ht="15.75">
      <c r="A95" s="9"/>
      <c r="B95" s="9"/>
      <c r="C95" s="11">
        <v>153500</v>
      </c>
      <c r="D95" s="6" t="s">
        <v>76</v>
      </c>
      <c r="E95" s="7">
        <v>296784</v>
      </c>
      <c r="F95" s="7">
        <v>296784</v>
      </c>
      <c r="G95" s="7">
        <f t="shared" si="1"/>
        <v>0</v>
      </c>
    </row>
    <row r="96" spans="1:7" s="12" customFormat="1" ht="47.25">
      <c r="A96" s="9"/>
      <c r="B96" s="9"/>
      <c r="C96" s="11">
        <v>153600</v>
      </c>
      <c r="D96" s="6" t="s">
        <v>77</v>
      </c>
      <c r="E96" s="7">
        <f>E97+E98+E99+E100+E101+E102</f>
        <v>5614145</v>
      </c>
      <c r="F96" s="24">
        <f>F97+F98+F99+F100+F101+F102</f>
        <v>6144244</v>
      </c>
      <c r="G96" s="7">
        <f t="shared" si="1"/>
        <v>530099</v>
      </c>
    </row>
    <row r="97" spans="1:7" s="12" customFormat="1" ht="15.75">
      <c r="A97" s="9"/>
      <c r="B97" s="9"/>
      <c r="C97" s="11">
        <v>153610</v>
      </c>
      <c r="D97" s="6" t="s">
        <v>78</v>
      </c>
      <c r="E97" s="7">
        <v>15403</v>
      </c>
      <c r="F97" s="24">
        <v>16859</v>
      </c>
      <c r="G97" s="7">
        <f t="shared" si="1"/>
        <v>1456</v>
      </c>
    </row>
    <row r="98" spans="1:7" s="12" customFormat="1" ht="31.5">
      <c r="A98" s="9"/>
      <c r="B98" s="9"/>
      <c r="C98" s="11">
        <v>153630</v>
      </c>
      <c r="D98" s="6" t="s">
        <v>224</v>
      </c>
      <c r="E98" s="7">
        <v>4857114</v>
      </c>
      <c r="F98" s="24">
        <v>5315720</v>
      </c>
      <c r="G98" s="7">
        <f t="shared" si="1"/>
        <v>458606</v>
      </c>
    </row>
    <row r="99" spans="1:7" s="12" customFormat="1" ht="31.5">
      <c r="A99" s="9"/>
      <c r="B99" s="9"/>
      <c r="C99" s="11">
        <v>153640</v>
      </c>
      <c r="D99" s="6" t="s">
        <v>79</v>
      </c>
      <c r="E99" s="7">
        <v>626513</v>
      </c>
      <c r="F99" s="24">
        <v>685671</v>
      </c>
      <c r="G99" s="7">
        <f t="shared" si="1"/>
        <v>59158</v>
      </c>
    </row>
    <row r="100" spans="1:7" s="12" customFormat="1" ht="31.5">
      <c r="A100" s="9"/>
      <c r="B100" s="9"/>
      <c r="C100" s="11">
        <v>153650</v>
      </c>
      <c r="D100" s="6" t="s">
        <v>80</v>
      </c>
      <c r="E100" s="7">
        <v>10084</v>
      </c>
      <c r="F100" s="24">
        <v>11037</v>
      </c>
      <c r="G100" s="7">
        <f t="shared" si="1"/>
        <v>953</v>
      </c>
    </row>
    <row r="101" spans="1:7" s="12" customFormat="1" ht="15.75">
      <c r="A101" s="9"/>
      <c r="B101" s="9"/>
      <c r="C101" s="11">
        <v>153680</v>
      </c>
      <c r="D101" s="6" t="s">
        <v>81</v>
      </c>
      <c r="E101" s="7">
        <v>73524</v>
      </c>
      <c r="F101" s="24">
        <v>80473</v>
      </c>
      <c r="G101" s="7">
        <f t="shared" si="1"/>
        <v>6949</v>
      </c>
    </row>
    <row r="102" spans="1:7" s="12" customFormat="1" ht="15.75">
      <c r="A102" s="9"/>
      <c r="B102" s="9"/>
      <c r="C102" s="11">
        <v>153690</v>
      </c>
      <c r="D102" s="6" t="s">
        <v>82</v>
      </c>
      <c r="E102" s="7">
        <v>31507</v>
      </c>
      <c r="F102" s="24">
        <v>34484</v>
      </c>
      <c r="G102" s="7">
        <f t="shared" si="1"/>
        <v>2977</v>
      </c>
    </row>
    <row r="103" spans="1:7" s="12" customFormat="1" ht="15.75">
      <c r="A103" s="9"/>
      <c r="B103" s="9"/>
      <c r="C103" s="11" t="s">
        <v>148</v>
      </c>
      <c r="D103" s="6" t="s">
        <v>209</v>
      </c>
      <c r="E103" s="7">
        <f>12466440+2095200+6471819+66930</f>
        <v>21100389</v>
      </c>
      <c r="F103" s="24">
        <f>12466440+2095200+6471819+66930+1178100+198000+615268+6325</f>
        <v>23098082</v>
      </c>
      <c r="G103" s="7">
        <f t="shared" si="1"/>
        <v>1997693</v>
      </c>
    </row>
    <row r="104" spans="1:7" s="12" customFormat="1" ht="31.5">
      <c r="A104" s="9"/>
      <c r="B104" s="9"/>
      <c r="C104" s="11">
        <v>160000</v>
      </c>
      <c r="D104" s="6" t="s">
        <v>83</v>
      </c>
      <c r="E104" s="7">
        <f>E105+E118+E136+E177+E202+E207+E210+E213+E216</f>
        <v>1998815830.4</v>
      </c>
      <c r="F104" s="24">
        <f>F105+F118+F136+F177+F202+F207+F210+F213+F216</f>
        <v>2171827297.3</v>
      </c>
      <c r="G104" s="7">
        <f t="shared" si="1"/>
        <v>173011466.9000001</v>
      </c>
    </row>
    <row r="105" spans="1:7" s="13" customFormat="1" ht="15.75">
      <c r="A105" s="9"/>
      <c r="B105" s="9"/>
      <c r="C105" s="11">
        <v>160100</v>
      </c>
      <c r="D105" s="6" t="s">
        <v>171</v>
      </c>
      <c r="E105" s="7">
        <f>E106+E107+E110+E111+E112</f>
        <v>1683466287</v>
      </c>
      <c r="F105" s="24">
        <f>F106+F107+F110+F111+F112</f>
        <v>1842392737</v>
      </c>
      <c r="G105" s="7">
        <f t="shared" si="1"/>
        <v>158926450</v>
      </c>
    </row>
    <row r="106" spans="1:7" s="12" customFormat="1" ht="15.75">
      <c r="A106" s="9"/>
      <c r="B106" s="9"/>
      <c r="C106" s="11">
        <v>160110</v>
      </c>
      <c r="D106" s="6" t="s">
        <v>84</v>
      </c>
      <c r="E106" s="7">
        <v>1380804591</v>
      </c>
      <c r="F106" s="24">
        <v>1512200242</v>
      </c>
      <c r="G106" s="7">
        <f t="shared" si="1"/>
        <v>131395651</v>
      </c>
    </row>
    <row r="107" spans="1:7" s="12" customFormat="1" ht="15.75">
      <c r="A107" s="9"/>
      <c r="B107" s="9"/>
      <c r="C107" s="11">
        <v>160120</v>
      </c>
      <c r="D107" s="6" t="s">
        <v>85</v>
      </c>
      <c r="E107" s="7">
        <f>E108+E109</f>
        <v>155607548</v>
      </c>
      <c r="F107" s="24">
        <f>F108+F109</f>
        <v>169796375</v>
      </c>
      <c r="G107" s="7">
        <f t="shared" si="1"/>
        <v>14188827</v>
      </c>
    </row>
    <row r="108" spans="1:7" s="12" customFormat="1" ht="31.5">
      <c r="A108" s="9"/>
      <c r="B108" s="9"/>
      <c r="C108" s="11">
        <v>160121</v>
      </c>
      <c r="D108" s="6" t="s">
        <v>172</v>
      </c>
      <c r="E108" s="7">
        <v>152517357</v>
      </c>
      <c r="F108" s="24">
        <f>166450385-25000</f>
        <v>166425385</v>
      </c>
      <c r="G108" s="7">
        <f t="shared" si="1"/>
        <v>13908028</v>
      </c>
    </row>
    <row r="109" spans="1:7" s="12" customFormat="1" ht="31.5">
      <c r="A109" s="9"/>
      <c r="B109" s="9"/>
      <c r="C109" s="11">
        <v>160122</v>
      </c>
      <c r="D109" s="6" t="s">
        <v>173</v>
      </c>
      <c r="E109" s="7">
        <v>3090191</v>
      </c>
      <c r="F109" s="24">
        <v>3370990</v>
      </c>
      <c r="G109" s="7">
        <f t="shared" si="1"/>
        <v>280799</v>
      </c>
    </row>
    <row r="110" spans="1:7" s="12" customFormat="1" ht="15.75">
      <c r="A110" s="9"/>
      <c r="B110" s="9"/>
      <c r="C110" s="11">
        <v>160130</v>
      </c>
      <c r="D110" s="6" t="s">
        <v>86</v>
      </c>
      <c r="E110" s="7">
        <v>141606070</v>
      </c>
      <c r="F110" s="24">
        <v>154503996</v>
      </c>
      <c r="G110" s="7">
        <f t="shared" si="1"/>
        <v>12897926</v>
      </c>
    </row>
    <row r="111" spans="1:7" s="12" customFormat="1" ht="15.75">
      <c r="A111" s="9"/>
      <c r="B111" s="9"/>
      <c r="C111" s="11">
        <v>160140</v>
      </c>
      <c r="D111" s="6" t="s">
        <v>87</v>
      </c>
      <c r="E111" s="7">
        <v>570742</v>
      </c>
      <c r="F111" s="24">
        <v>622045</v>
      </c>
      <c r="G111" s="7">
        <f t="shared" si="1"/>
        <v>51303</v>
      </c>
    </row>
    <row r="112" spans="1:7" s="12" customFormat="1" ht="47.25">
      <c r="A112" s="9"/>
      <c r="B112" s="9"/>
      <c r="C112" s="11">
        <v>160150</v>
      </c>
      <c r="D112" s="6" t="s">
        <v>186</v>
      </c>
      <c r="E112" s="7">
        <f>E113+E114+E115+E116+E117</f>
        <v>4877336</v>
      </c>
      <c r="F112" s="24">
        <f>F113+F114+F115+F116+F117</f>
        <v>5270079</v>
      </c>
      <c r="G112" s="7">
        <f t="shared" si="1"/>
        <v>392743</v>
      </c>
    </row>
    <row r="113" spans="1:7" s="12" customFormat="1" ht="47.25">
      <c r="A113" s="9"/>
      <c r="B113" s="9"/>
      <c r="C113" s="11">
        <v>160152</v>
      </c>
      <c r="D113" s="6" t="s">
        <v>198</v>
      </c>
      <c r="E113" s="7">
        <v>205140</v>
      </c>
      <c r="F113" s="24">
        <v>223941</v>
      </c>
      <c r="G113" s="7">
        <f t="shared" si="1"/>
        <v>18801</v>
      </c>
    </row>
    <row r="114" spans="1:7" s="12" customFormat="1" ht="31.5">
      <c r="A114" s="9"/>
      <c r="B114" s="9"/>
      <c r="C114" s="11">
        <v>160154</v>
      </c>
      <c r="D114" s="6" t="s">
        <v>88</v>
      </c>
      <c r="E114" s="7">
        <v>773427</v>
      </c>
      <c r="F114" s="24">
        <f>773427+25000</f>
        <v>798427</v>
      </c>
      <c r="G114" s="7">
        <f t="shared" si="1"/>
        <v>25000</v>
      </c>
    </row>
    <row r="115" spans="1:7" s="12" customFormat="1" ht="141.75">
      <c r="A115" s="9"/>
      <c r="B115" s="9"/>
      <c r="C115" s="11" t="s">
        <v>144</v>
      </c>
      <c r="D115" s="6" t="s">
        <v>226</v>
      </c>
      <c r="E115" s="7">
        <v>2786833</v>
      </c>
      <c r="F115" s="24">
        <v>3035888</v>
      </c>
      <c r="G115" s="7">
        <f t="shared" si="1"/>
        <v>249055</v>
      </c>
    </row>
    <row r="116" spans="1:7" s="12" customFormat="1" ht="173.25">
      <c r="A116" s="9"/>
      <c r="B116" s="9"/>
      <c r="C116" s="11" t="s">
        <v>153</v>
      </c>
      <c r="D116" s="6" t="s">
        <v>225</v>
      </c>
      <c r="E116" s="7">
        <v>305536</v>
      </c>
      <c r="F116" s="24">
        <v>331518</v>
      </c>
      <c r="G116" s="7">
        <f t="shared" si="1"/>
        <v>25982</v>
      </c>
    </row>
    <row r="117" spans="1:7" s="12" customFormat="1" ht="94.5">
      <c r="A117" s="9"/>
      <c r="B117" s="9"/>
      <c r="C117" s="11" t="s">
        <v>194</v>
      </c>
      <c r="D117" s="6" t="s">
        <v>227</v>
      </c>
      <c r="E117" s="7">
        <v>806400</v>
      </c>
      <c r="F117" s="24">
        <v>880305</v>
      </c>
      <c r="G117" s="7">
        <f t="shared" si="1"/>
        <v>73905</v>
      </c>
    </row>
    <row r="118" spans="1:7" s="14" customFormat="1" ht="31.5">
      <c r="A118" s="9"/>
      <c r="B118" s="9"/>
      <c r="C118" s="11">
        <v>160200</v>
      </c>
      <c r="D118" s="6" t="s">
        <v>174</v>
      </c>
      <c r="E118" s="7">
        <f>E119+E121+E126+E130</f>
        <v>40027424.400000006</v>
      </c>
      <c r="F118" s="24">
        <f>F119+F121+F126+F130</f>
        <v>43641594</v>
      </c>
      <c r="G118" s="7">
        <f t="shared" si="1"/>
        <v>3614169.599999994</v>
      </c>
    </row>
    <row r="119" spans="1:7" s="15" customFormat="1" ht="31.5">
      <c r="A119" s="9"/>
      <c r="B119" s="9"/>
      <c r="C119" s="11">
        <v>160210</v>
      </c>
      <c r="D119" s="6" t="s">
        <v>228</v>
      </c>
      <c r="E119" s="7">
        <f>E120</f>
        <v>1796293</v>
      </c>
      <c r="F119" s="24">
        <f>F120</f>
        <v>1959695</v>
      </c>
      <c r="G119" s="7">
        <f t="shared" si="1"/>
        <v>163402</v>
      </c>
    </row>
    <row r="120" spans="1:7" s="15" customFormat="1" ht="47.25">
      <c r="A120" s="9"/>
      <c r="B120" s="9"/>
      <c r="C120" s="11">
        <v>160211</v>
      </c>
      <c r="D120" s="6" t="s">
        <v>229</v>
      </c>
      <c r="E120" s="7">
        <v>1796293</v>
      </c>
      <c r="F120" s="24">
        <v>1959695</v>
      </c>
      <c r="G120" s="7">
        <f t="shared" si="1"/>
        <v>163402</v>
      </c>
    </row>
    <row r="121" spans="1:7" s="15" customFormat="1" ht="31.5">
      <c r="A121" s="9"/>
      <c r="B121" s="9"/>
      <c r="C121" s="11">
        <v>160220</v>
      </c>
      <c r="D121" s="6" t="s">
        <v>89</v>
      </c>
      <c r="E121" s="7">
        <f>E122+E123+E124+E125</f>
        <v>4141764</v>
      </c>
      <c r="F121" s="24">
        <f>F122+F123+F124+F125</f>
        <v>4514269</v>
      </c>
      <c r="G121" s="7">
        <f t="shared" si="1"/>
        <v>372505</v>
      </c>
    </row>
    <row r="122" spans="1:7" s="15" customFormat="1" ht="31.5">
      <c r="A122" s="9"/>
      <c r="B122" s="9"/>
      <c r="C122" s="11">
        <v>160221</v>
      </c>
      <c r="D122" s="6" t="s">
        <v>160</v>
      </c>
      <c r="E122" s="7">
        <v>854529</v>
      </c>
      <c r="F122" s="24">
        <v>932104</v>
      </c>
      <c r="G122" s="7">
        <f t="shared" si="1"/>
        <v>77575</v>
      </c>
    </row>
    <row r="123" spans="1:7" s="15" customFormat="1" ht="47.25">
      <c r="A123" s="9"/>
      <c r="B123" s="9"/>
      <c r="C123" s="11">
        <v>160222</v>
      </c>
      <c r="D123" s="6" t="s">
        <v>161</v>
      </c>
      <c r="E123" s="7">
        <v>1135735</v>
      </c>
      <c r="F123" s="24">
        <v>1236929</v>
      </c>
      <c r="G123" s="7">
        <f t="shared" si="1"/>
        <v>101194</v>
      </c>
    </row>
    <row r="124" spans="1:7" s="15" customFormat="1" ht="31.5">
      <c r="A124" s="9"/>
      <c r="B124" s="9"/>
      <c r="C124" s="11">
        <v>160223</v>
      </c>
      <c r="D124" s="6" t="s">
        <v>162</v>
      </c>
      <c r="E124" s="7">
        <v>787037</v>
      </c>
      <c r="F124" s="24">
        <v>856986</v>
      </c>
      <c r="G124" s="7">
        <f t="shared" si="1"/>
        <v>69949</v>
      </c>
    </row>
    <row r="125" spans="1:7" s="15" customFormat="1" ht="31.5">
      <c r="A125" s="9"/>
      <c r="B125" s="9"/>
      <c r="C125" s="11">
        <v>160224</v>
      </c>
      <c r="D125" s="6" t="s">
        <v>163</v>
      </c>
      <c r="E125" s="7">
        <v>1364463</v>
      </c>
      <c r="F125" s="24">
        <f>1488263-13</f>
        <v>1488250</v>
      </c>
      <c r="G125" s="7">
        <f t="shared" si="1"/>
        <v>123787</v>
      </c>
    </row>
    <row r="126" spans="1:7" s="15" customFormat="1" ht="31.5">
      <c r="A126" s="9"/>
      <c r="B126" s="9"/>
      <c r="C126" s="11">
        <v>160230</v>
      </c>
      <c r="D126" s="6" t="s">
        <v>90</v>
      </c>
      <c r="E126" s="7">
        <f>E127+E128+E129</f>
        <v>1972069</v>
      </c>
      <c r="F126" s="24">
        <f>F127+F128+F129</f>
        <v>2148424</v>
      </c>
      <c r="G126" s="7">
        <f t="shared" si="1"/>
        <v>176355</v>
      </c>
    </row>
    <row r="127" spans="1:7" s="15" customFormat="1" ht="31.5">
      <c r="A127" s="9"/>
      <c r="B127" s="9"/>
      <c r="C127" s="11">
        <v>160231</v>
      </c>
      <c r="D127" s="6" t="s">
        <v>203</v>
      </c>
      <c r="E127" s="7">
        <v>117677</v>
      </c>
      <c r="F127" s="24">
        <v>127623</v>
      </c>
      <c r="G127" s="7">
        <f t="shared" si="1"/>
        <v>9946</v>
      </c>
    </row>
    <row r="128" spans="1:7" s="15" customFormat="1" ht="63">
      <c r="A128" s="9"/>
      <c r="B128" s="9"/>
      <c r="C128" s="11">
        <v>160232</v>
      </c>
      <c r="D128" s="6" t="s">
        <v>213</v>
      </c>
      <c r="E128" s="7">
        <v>1817660</v>
      </c>
      <c r="F128" s="24">
        <v>1981061</v>
      </c>
      <c r="G128" s="7">
        <f t="shared" si="1"/>
        <v>163401</v>
      </c>
    </row>
    <row r="129" spans="1:7" s="15" customFormat="1" ht="47.25">
      <c r="A129" s="9"/>
      <c r="B129" s="9"/>
      <c r="C129" s="11">
        <v>160234</v>
      </c>
      <c r="D129" s="6" t="s">
        <v>212</v>
      </c>
      <c r="E129" s="7">
        <v>36732</v>
      </c>
      <c r="F129" s="24">
        <v>39740</v>
      </c>
      <c r="G129" s="7">
        <f t="shared" si="1"/>
        <v>3008</v>
      </c>
    </row>
    <row r="130" spans="1:7" s="15" customFormat="1" ht="15.75">
      <c r="A130" s="9"/>
      <c r="B130" s="9"/>
      <c r="C130" s="11">
        <v>160240</v>
      </c>
      <c r="D130" s="6" t="s">
        <v>230</v>
      </c>
      <c r="E130" s="7">
        <f>E131+E132+E133+E134+E135</f>
        <v>32117298.400000002</v>
      </c>
      <c r="F130" s="24">
        <f>F131+F132+F133+F134+F135</f>
        <v>35019206</v>
      </c>
      <c r="G130" s="7">
        <f t="shared" si="1"/>
        <v>2901907.5999999978</v>
      </c>
    </row>
    <row r="131" spans="1:7" s="15" customFormat="1" ht="15.75">
      <c r="A131" s="9"/>
      <c r="B131" s="9"/>
      <c r="C131" s="11">
        <v>160241</v>
      </c>
      <c r="D131" s="6" t="s">
        <v>91</v>
      </c>
      <c r="E131" s="7">
        <v>332829</v>
      </c>
      <c r="F131" s="24">
        <v>362838</v>
      </c>
      <c r="G131" s="7">
        <f t="shared" si="1"/>
        <v>30009</v>
      </c>
    </row>
    <row r="132" spans="1:7" s="15" customFormat="1" ht="31.5">
      <c r="A132" s="9"/>
      <c r="B132" s="9"/>
      <c r="C132" s="11">
        <v>160243</v>
      </c>
      <c r="D132" s="6" t="s">
        <v>200</v>
      </c>
      <c r="E132" s="7">
        <v>3188479</v>
      </c>
      <c r="F132" s="24">
        <v>3465966</v>
      </c>
      <c r="G132" s="7">
        <f t="shared" si="1"/>
        <v>277487</v>
      </c>
    </row>
    <row r="133" spans="1:7" s="15" customFormat="1" ht="31.5">
      <c r="A133" s="9"/>
      <c r="B133" s="9"/>
      <c r="C133" s="11">
        <v>160244</v>
      </c>
      <c r="D133" s="6" t="s">
        <v>201</v>
      </c>
      <c r="E133" s="7">
        <v>14017367.400000002</v>
      </c>
      <c r="F133" s="24">
        <v>15292166</v>
      </c>
      <c r="G133" s="7">
        <f t="shared" si="1"/>
        <v>1274798.5999999978</v>
      </c>
    </row>
    <row r="134" spans="1:7" s="15" customFormat="1" ht="31.5">
      <c r="A134" s="9"/>
      <c r="B134" s="9"/>
      <c r="C134" s="11">
        <v>160245</v>
      </c>
      <c r="D134" s="6" t="s">
        <v>231</v>
      </c>
      <c r="E134" s="7">
        <v>11405872</v>
      </c>
      <c r="F134" s="24">
        <v>12437395</v>
      </c>
      <c r="G134" s="7">
        <f t="shared" si="1"/>
        <v>1031523</v>
      </c>
    </row>
    <row r="135" spans="1:7" s="15" customFormat="1" ht="15.75">
      <c r="A135" s="9"/>
      <c r="B135" s="9"/>
      <c r="C135" s="11">
        <v>160246</v>
      </c>
      <c r="D135" s="6" t="s">
        <v>202</v>
      </c>
      <c r="E135" s="7">
        <v>3172751</v>
      </c>
      <c r="F135" s="24">
        <v>3460841</v>
      </c>
      <c r="G135" s="7">
        <f t="shared" si="1"/>
        <v>288090</v>
      </c>
    </row>
    <row r="136" spans="1:7" s="13" customFormat="1" ht="31.5">
      <c r="A136" s="9"/>
      <c r="B136" s="9"/>
      <c r="C136" s="11">
        <v>160300</v>
      </c>
      <c r="D136" s="6" t="s">
        <v>92</v>
      </c>
      <c r="E136" s="7">
        <f>E137+E143+E149+E150+E159</f>
        <v>93035422</v>
      </c>
      <c r="F136" s="24">
        <f>F137+F143+F149+F150+F159</f>
        <v>101528685.3</v>
      </c>
      <c r="G136" s="7">
        <f t="shared" si="1"/>
        <v>8493263.299999997</v>
      </c>
    </row>
    <row r="137" spans="1:7" s="12" customFormat="1" ht="47.25">
      <c r="A137" s="9"/>
      <c r="B137" s="9"/>
      <c r="C137" s="11" t="s">
        <v>164</v>
      </c>
      <c r="D137" s="6" t="s">
        <v>187</v>
      </c>
      <c r="E137" s="7">
        <f>E138+E139+E140+E141+E142</f>
        <v>6028584</v>
      </c>
      <c r="F137" s="24">
        <f>F138+F139+F140+F141+F142</f>
        <v>6585677</v>
      </c>
      <c r="G137" s="7">
        <f t="shared" si="1"/>
        <v>557093</v>
      </c>
    </row>
    <row r="138" spans="1:7" s="12" customFormat="1" ht="47.25">
      <c r="A138" s="9"/>
      <c r="B138" s="9"/>
      <c r="C138" s="11">
        <v>160312</v>
      </c>
      <c r="D138" s="6" t="s">
        <v>199</v>
      </c>
      <c r="E138" s="7">
        <v>143742</v>
      </c>
      <c r="F138" s="24">
        <v>156856</v>
      </c>
      <c r="G138" s="7">
        <f t="shared" si="1"/>
        <v>13114</v>
      </c>
    </row>
    <row r="139" spans="1:7" s="12" customFormat="1" ht="31.5">
      <c r="A139" s="9"/>
      <c r="B139" s="9"/>
      <c r="C139" s="11">
        <v>160314</v>
      </c>
      <c r="D139" s="6" t="s">
        <v>214</v>
      </c>
      <c r="E139" s="7">
        <v>546946</v>
      </c>
      <c r="F139" s="24">
        <v>595983</v>
      </c>
      <c r="G139" s="7">
        <f t="shared" si="1"/>
        <v>49037</v>
      </c>
    </row>
    <row r="140" spans="1:7" s="12" customFormat="1" ht="141.75">
      <c r="A140" s="9"/>
      <c r="B140" s="9"/>
      <c r="C140" s="11" t="s">
        <v>145</v>
      </c>
      <c r="D140" s="6" t="s">
        <v>210</v>
      </c>
      <c r="E140" s="7">
        <f>4836413-71627</f>
        <v>4764786</v>
      </c>
      <c r="F140" s="24">
        <v>5209547</v>
      </c>
      <c r="G140" s="7">
        <f t="shared" si="1"/>
        <v>444761</v>
      </c>
    </row>
    <row r="141" spans="1:7" s="12" customFormat="1" ht="173.25">
      <c r="A141" s="9"/>
      <c r="B141" s="9"/>
      <c r="C141" s="11" t="s">
        <v>154</v>
      </c>
      <c r="D141" s="6" t="s">
        <v>232</v>
      </c>
      <c r="E141" s="7">
        <v>223611</v>
      </c>
      <c r="F141" s="24">
        <v>241762</v>
      </c>
      <c r="G141" s="7">
        <f t="shared" si="1"/>
        <v>18151</v>
      </c>
    </row>
    <row r="142" spans="1:7" s="12" customFormat="1" ht="93.75" customHeight="1">
      <c r="A142" s="9"/>
      <c r="B142" s="9"/>
      <c r="C142" s="11" t="s">
        <v>193</v>
      </c>
      <c r="D142" s="6" t="s">
        <v>233</v>
      </c>
      <c r="E142" s="7">
        <v>349499</v>
      </c>
      <c r="F142" s="24">
        <v>381529</v>
      </c>
      <c r="G142" s="7">
        <f t="shared" si="1"/>
        <v>32030</v>
      </c>
    </row>
    <row r="143" spans="1:7" s="12" customFormat="1" ht="15.75">
      <c r="A143" s="9"/>
      <c r="B143" s="9"/>
      <c r="C143" s="11">
        <v>160320</v>
      </c>
      <c r="D143" s="6" t="s">
        <v>93</v>
      </c>
      <c r="E143" s="7">
        <f>E144+E145+E146+E147+E148</f>
        <v>2508121</v>
      </c>
      <c r="F143" s="24">
        <f>F144+F145+F146+F147+F148</f>
        <v>2734992</v>
      </c>
      <c r="G143" s="7">
        <f t="shared" si="1"/>
        <v>226871</v>
      </c>
    </row>
    <row r="144" spans="1:7" s="12" customFormat="1" ht="63">
      <c r="A144" s="9"/>
      <c r="B144" s="9"/>
      <c r="C144" s="11">
        <v>160321</v>
      </c>
      <c r="D144" s="6" t="s">
        <v>94</v>
      </c>
      <c r="E144" s="7">
        <v>327690</v>
      </c>
      <c r="F144" s="24">
        <v>357700</v>
      </c>
      <c r="G144" s="7">
        <f aca="true" t="shared" si="2" ref="G144:G207">F144-E144</f>
        <v>30010</v>
      </c>
    </row>
    <row r="145" spans="1:7" s="12" customFormat="1" ht="47.25">
      <c r="A145" s="9"/>
      <c r="B145" s="9"/>
      <c r="C145" s="11">
        <v>160322</v>
      </c>
      <c r="D145" s="6" t="s">
        <v>95</v>
      </c>
      <c r="E145" s="7">
        <v>1005759</v>
      </c>
      <c r="F145" s="24">
        <v>1095787</v>
      </c>
      <c r="G145" s="7">
        <f t="shared" si="2"/>
        <v>90028</v>
      </c>
    </row>
    <row r="146" spans="1:7" s="12" customFormat="1" ht="47.25">
      <c r="A146" s="9"/>
      <c r="B146" s="9"/>
      <c r="C146" s="11">
        <v>160323</v>
      </c>
      <c r="D146" s="6" t="s">
        <v>175</v>
      </c>
      <c r="E146" s="7">
        <v>1108788.0000000002</v>
      </c>
      <c r="F146" s="24">
        <v>1209620</v>
      </c>
      <c r="G146" s="7">
        <f t="shared" si="2"/>
        <v>100831.99999999977</v>
      </c>
    </row>
    <row r="147" spans="1:7" s="12" customFormat="1" ht="63">
      <c r="A147" s="9"/>
      <c r="B147" s="9"/>
      <c r="C147" s="11">
        <v>160324</v>
      </c>
      <c r="D147" s="6" t="s">
        <v>176</v>
      </c>
      <c r="E147" s="7">
        <v>8732</v>
      </c>
      <c r="F147" s="24">
        <v>9532</v>
      </c>
      <c r="G147" s="7">
        <f t="shared" si="2"/>
        <v>800</v>
      </c>
    </row>
    <row r="148" spans="1:7" s="12" customFormat="1" ht="63">
      <c r="A148" s="9"/>
      <c r="B148" s="9"/>
      <c r="C148" s="11">
        <v>160325</v>
      </c>
      <c r="D148" s="6" t="s">
        <v>177</v>
      </c>
      <c r="E148" s="7">
        <v>57152</v>
      </c>
      <c r="F148" s="24">
        <v>62353</v>
      </c>
      <c r="G148" s="7">
        <f t="shared" si="2"/>
        <v>5201</v>
      </c>
    </row>
    <row r="149" spans="1:7" s="12" customFormat="1" ht="31.5">
      <c r="A149" s="9"/>
      <c r="B149" s="9"/>
      <c r="C149" s="11">
        <v>160330</v>
      </c>
      <c r="D149" s="6" t="s">
        <v>165</v>
      </c>
      <c r="E149" s="7">
        <v>41913</v>
      </c>
      <c r="F149" s="24">
        <v>45754</v>
      </c>
      <c r="G149" s="7">
        <f t="shared" si="2"/>
        <v>3841</v>
      </c>
    </row>
    <row r="150" spans="1:7" s="13" customFormat="1" ht="15.75">
      <c r="A150" s="9"/>
      <c r="B150" s="9"/>
      <c r="C150" s="11">
        <v>160340</v>
      </c>
      <c r="D150" s="6" t="s">
        <v>96</v>
      </c>
      <c r="E150" s="7">
        <f>E151+E152+E153+E154+E155+E156+E157+E158</f>
        <v>52516384</v>
      </c>
      <c r="F150" s="24">
        <f>F151+F152+F153+F154+F155+F156+F157+F158</f>
        <v>57308192</v>
      </c>
      <c r="G150" s="7">
        <f t="shared" si="2"/>
        <v>4791808</v>
      </c>
    </row>
    <row r="151" spans="1:7" s="12" customFormat="1" ht="31.5">
      <c r="A151" s="9"/>
      <c r="B151" s="9"/>
      <c r="C151" s="11">
        <v>160341</v>
      </c>
      <c r="D151" s="6" t="s">
        <v>97</v>
      </c>
      <c r="E151" s="7">
        <v>3224573</v>
      </c>
      <c r="F151" s="24">
        <v>3515163</v>
      </c>
      <c r="G151" s="7">
        <f t="shared" si="2"/>
        <v>290590</v>
      </c>
    </row>
    <row r="152" spans="1:7" s="12" customFormat="1" ht="15.75">
      <c r="A152" s="9"/>
      <c r="B152" s="9"/>
      <c r="C152" s="11">
        <v>160342</v>
      </c>
      <c r="D152" s="6" t="s">
        <v>98</v>
      </c>
      <c r="E152" s="7">
        <v>30732247</v>
      </c>
      <c r="F152" s="24">
        <v>33545299</v>
      </c>
      <c r="G152" s="7">
        <f t="shared" si="2"/>
        <v>2813052</v>
      </c>
    </row>
    <row r="153" spans="1:7" s="12" customFormat="1" ht="15.75">
      <c r="A153" s="9"/>
      <c r="B153" s="9"/>
      <c r="C153" s="11">
        <v>160343</v>
      </c>
      <c r="D153" s="6" t="s">
        <v>99</v>
      </c>
      <c r="E153" s="7">
        <v>83576</v>
      </c>
      <c r="F153" s="24">
        <v>91235</v>
      </c>
      <c r="G153" s="7">
        <f t="shared" si="2"/>
        <v>7659</v>
      </c>
    </row>
    <row r="154" spans="1:7" s="12" customFormat="1" ht="15.75">
      <c r="A154" s="9"/>
      <c r="B154" s="9"/>
      <c r="C154" s="11">
        <v>160344</v>
      </c>
      <c r="D154" s="6" t="s">
        <v>100</v>
      </c>
      <c r="E154" s="7">
        <v>12385747</v>
      </c>
      <c r="F154" s="24">
        <v>13513753</v>
      </c>
      <c r="G154" s="7">
        <f t="shared" si="2"/>
        <v>1128006</v>
      </c>
    </row>
    <row r="155" spans="1:7" s="12" customFormat="1" ht="31.5">
      <c r="A155" s="9"/>
      <c r="B155" s="9"/>
      <c r="C155" s="11">
        <v>160345</v>
      </c>
      <c r="D155" s="6" t="s">
        <v>178</v>
      </c>
      <c r="E155" s="7">
        <v>59770</v>
      </c>
      <c r="F155" s="24">
        <v>65108</v>
      </c>
      <c r="G155" s="7">
        <f t="shared" si="2"/>
        <v>5338</v>
      </c>
    </row>
    <row r="156" spans="1:7" s="12" customFormat="1" ht="36" customHeight="1">
      <c r="A156" s="9"/>
      <c r="B156" s="9"/>
      <c r="C156" s="11">
        <v>160346</v>
      </c>
      <c r="D156" s="6" t="s">
        <v>179</v>
      </c>
      <c r="E156" s="7">
        <v>2102136</v>
      </c>
      <c r="F156" s="24">
        <v>2293619</v>
      </c>
      <c r="G156" s="7">
        <f t="shared" si="2"/>
        <v>191483</v>
      </c>
    </row>
    <row r="157" spans="1:7" s="12" customFormat="1" ht="31.5">
      <c r="A157" s="9"/>
      <c r="B157" s="9"/>
      <c r="C157" s="11">
        <v>160347</v>
      </c>
      <c r="D157" s="6" t="s">
        <v>101</v>
      </c>
      <c r="E157" s="7">
        <v>214974</v>
      </c>
      <c r="F157" s="24">
        <v>234340</v>
      </c>
      <c r="G157" s="7">
        <f t="shared" si="2"/>
        <v>19366</v>
      </c>
    </row>
    <row r="158" spans="1:7" s="12" customFormat="1" ht="15.75">
      <c r="A158" s="9"/>
      <c r="B158" s="9"/>
      <c r="C158" s="11" t="s">
        <v>155</v>
      </c>
      <c r="D158" s="6" t="s">
        <v>156</v>
      </c>
      <c r="E158" s="7">
        <v>3713361</v>
      </c>
      <c r="F158" s="24">
        <v>4049675</v>
      </c>
      <c r="G158" s="7">
        <f t="shared" si="2"/>
        <v>336314</v>
      </c>
    </row>
    <row r="159" spans="1:7" s="13" customFormat="1" ht="15.75">
      <c r="A159" s="9"/>
      <c r="B159" s="9"/>
      <c r="C159" s="11">
        <v>160360</v>
      </c>
      <c r="D159" s="6" t="s">
        <v>102</v>
      </c>
      <c r="E159" s="7">
        <f>E160+E161+E162+E163+E164+E165+E166+E167+E168+E169+E170+E171+E172+E173+E174+E175+E176</f>
        <v>31940420</v>
      </c>
      <c r="F159" s="24">
        <f>F160+F161+F162+F163+F164+F165+F166+F167+F168+F169+F170+F171+F172+F173+F174+F175+F176</f>
        <v>34854070.3</v>
      </c>
      <c r="G159" s="7">
        <f t="shared" si="2"/>
        <v>2913650.299999997</v>
      </c>
    </row>
    <row r="160" spans="1:7" s="12" customFormat="1" ht="31.5">
      <c r="A160" s="9"/>
      <c r="B160" s="9"/>
      <c r="C160" s="11">
        <v>160361</v>
      </c>
      <c r="D160" s="6" t="s">
        <v>103</v>
      </c>
      <c r="E160" s="7">
        <v>25326</v>
      </c>
      <c r="F160" s="24">
        <v>27647</v>
      </c>
      <c r="G160" s="7">
        <f t="shared" si="2"/>
        <v>2321</v>
      </c>
    </row>
    <row r="161" spans="1:7" s="12" customFormat="1" ht="31.5">
      <c r="A161" s="9"/>
      <c r="B161" s="9"/>
      <c r="C161" s="11">
        <v>160362</v>
      </c>
      <c r="D161" s="6" t="s">
        <v>104</v>
      </c>
      <c r="E161" s="7">
        <v>25757976</v>
      </c>
      <c r="F161" s="24">
        <v>28107989</v>
      </c>
      <c r="G161" s="7">
        <f t="shared" si="2"/>
        <v>2350013</v>
      </c>
    </row>
    <row r="162" spans="1:7" s="12" customFormat="1" ht="50.25" customHeight="1">
      <c r="A162" s="9"/>
      <c r="B162" s="9"/>
      <c r="C162" s="11">
        <v>160363</v>
      </c>
      <c r="D162" s="6" t="s">
        <v>166</v>
      </c>
      <c r="E162" s="7">
        <v>2351580</v>
      </c>
      <c r="F162" s="24">
        <v>2565112</v>
      </c>
      <c r="G162" s="7">
        <f t="shared" si="2"/>
        <v>213532</v>
      </c>
    </row>
    <row r="163" spans="1:7" s="12" customFormat="1" ht="47.25">
      <c r="A163" s="9"/>
      <c r="B163" s="9"/>
      <c r="C163" s="11">
        <v>160364</v>
      </c>
      <c r="D163" s="6" t="s">
        <v>105</v>
      </c>
      <c r="E163" s="7">
        <v>139293</v>
      </c>
      <c r="F163" s="24">
        <v>152059</v>
      </c>
      <c r="G163" s="7">
        <f t="shared" si="2"/>
        <v>12766</v>
      </c>
    </row>
    <row r="164" spans="1:7" s="12" customFormat="1" ht="31.5">
      <c r="A164" s="9"/>
      <c r="B164" s="9"/>
      <c r="C164" s="11">
        <v>160365</v>
      </c>
      <c r="D164" s="6" t="s">
        <v>106</v>
      </c>
      <c r="E164" s="7">
        <v>6332</v>
      </c>
      <c r="F164" s="24">
        <v>6912</v>
      </c>
      <c r="G164" s="7">
        <f t="shared" si="2"/>
        <v>580</v>
      </c>
    </row>
    <row r="165" spans="1:7" s="12" customFormat="1" ht="47.25">
      <c r="A165" s="9"/>
      <c r="B165" s="9"/>
      <c r="C165" s="11">
        <v>160366</v>
      </c>
      <c r="D165" s="6" t="s">
        <v>234</v>
      </c>
      <c r="E165" s="7">
        <v>18996</v>
      </c>
      <c r="F165" s="24">
        <v>20737</v>
      </c>
      <c r="G165" s="7">
        <f t="shared" si="2"/>
        <v>1741</v>
      </c>
    </row>
    <row r="166" spans="1:7" s="12" customFormat="1" ht="47.25">
      <c r="A166" s="9"/>
      <c r="B166" s="9"/>
      <c r="C166" s="11">
        <v>160367</v>
      </c>
      <c r="D166" s="6" t="s">
        <v>215</v>
      </c>
      <c r="E166" s="7">
        <v>570405</v>
      </c>
      <c r="F166" s="24">
        <v>621375</v>
      </c>
      <c r="G166" s="7">
        <f t="shared" si="2"/>
        <v>50970</v>
      </c>
    </row>
    <row r="167" spans="1:7" s="12" customFormat="1" ht="50.25" customHeight="1">
      <c r="A167" s="9"/>
      <c r="B167" s="9"/>
      <c r="C167" s="11">
        <v>160368</v>
      </c>
      <c r="D167" s="6" t="s">
        <v>216</v>
      </c>
      <c r="E167" s="7">
        <v>209969</v>
      </c>
      <c r="F167" s="24">
        <v>228630</v>
      </c>
      <c r="G167" s="7">
        <f t="shared" si="2"/>
        <v>18661</v>
      </c>
    </row>
    <row r="168" spans="1:7" s="12" customFormat="1" ht="63">
      <c r="A168" s="9"/>
      <c r="B168" s="9"/>
      <c r="C168" s="11">
        <v>160369</v>
      </c>
      <c r="D168" s="6" t="s">
        <v>107</v>
      </c>
      <c r="E168" s="7">
        <v>91789</v>
      </c>
      <c r="F168" s="24">
        <v>99797</v>
      </c>
      <c r="G168" s="7">
        <f t="shared" si="2"/>
        <v>8008</v>
      </c>
    </row>
    <row r="169" spans="1:7" s="12" customFormat="1" ht="31.5">
      <c r="A169" s="9"/>
      <c r="B169" s="9"/>
      <c r="C169" s="11">
        <v>160370</v>
      </c>
      <c r="D169" s="6" t="s">
        <v>108</v>
      </c>
      <c r="E169" s="7">
        <v>1111811</v>
      </c>
      <c r="F169" s="24">
        <v>1213703.3</v>
      </c>
      <c r="G169" s="7">
        <f t="shared" si="2"/>
        <v>101892.30000000005</v>
      </c>
    </row>
    <row r="170" spans="1:7" s="12" customFormat="1" ht="48.75" customHeight="1">
      <c r="A170" s="9"/>
      <c r="B170" s="9"/>
      <c r="C170" s="11">
        <v>160371</v>
      </c>
      <c r="D170" s="6" t="s">
        <v>206</v>
      </c>
      <c r="E170" s="7">
        <v>20261</v>
      </c>
      <c r="F170" s="24">
        <v>22118</v>
      </c>
      <c r="G170" s="7">
        <f t="shared" si="2"/>
        <v>1857</v>
      </c>
    </row>
    <row r="171" spans="1:7" s="12" customFormat="1" ht="21.75" customHeight="1">
      <c r="A171" s="9"/>
      <c r="B171" s="9"/>
      <c r="C171" s="11">
        <v>160372</v>
      </c>
      <c r="D171" s="6" t="s">
        <v>197</v>
      </c>
      <c r="E171" s="7">
        <v>407242</v>
      </c>
      <c r="F171" s="24">
        <v>444564</v>
      </c>
      <c r="G171" s="7">
        <f t="shared" si="2"/>
        <v>37322</v>
      </c>
    </row>
    <row r="172" spans="1:7" s="12" customFormat="1" ht="31.5">
      <c r="A172" s="9"/>
      <c r="B172" s="9"/>
      <c r="C172" s="11">
        <v>160373</v>
      </c>
      <c r="D172" s="6" t="s">
        <v>109</v>
      </c>
      <c r="E172" s="7">
        <v>94760</v>
      </c>
      <c r="F172" s="24">
        <v>103348</v>
      </c>
      <c r="G172" s="7">
        <f t="shared" si="2"/>
        <v>8588</v>
      </c>
    </row>
    <row r="173" spans="1:7" s="12" customFormat="1" ht="47.25">
      <c r="A173" s="9"/>
      <c r="B173" s="9"/>
      <c r="C173" s="11">
        <v>160374</v>
      </c>
      <c r="D173" s="6" t="s">
        <v>167</v>
      </c>
      <c r="E173" s="7">
        <v>10130</v>
      </c>
      <c r="F173" s="24">
        <v>11059</v>
      </c>
      <c r="G173" s="7">
        <f t="shared" si="2"/>
        <v>929</v>
      </c>
    </row>
    <row r="174" spans="1:7" s="12" customFormat="1" ht="47.25">
      <c r="A174" s="9"/>
      <c r="B174" s="9"/>
      <c r="C174" s="11">
        <v>160375</v>
      </c>
      <c r="D174" s="6" t="s">
        <v>188</v>
      </c>
      <c r="E174" s="7">
        <v>985763</v>
      </c>
      <c r="F174" s="24">
        <v>1078163</v>
      </c>
      <c r="G174" s="7">
        <f t="shared" si="2"/>
        <v>92400</v>
      </c>
    </row>
    <row r="175" spans="1:7" s="12" customFormat="1" ht="32.25" customHeight="1">
      <c r="A175" s="9"/>
      <c r="B175" s="9"/>
      <c r="C175" s="11">
        <v>160378</v>
      </c>
      <c r="D175" s="6" t="s">
        <v>168</v>
      </c>
      <c r="E175" s="7">
        <v>113461</v>
      </c>
      <c r="F175" s="24">
        <v>123210</v>
      </c>
      <c r="G175" s="7">
        <f t="shared" si="2"/>
        <v>9749</v>
      </c>
    </row>
    <row r="176" spans="1:7" s="12" customFormat="1" ht="47.25">
      <c r="A176" s="9"/>
      <c r="B176" s="9"/>
      <c r="C176" s="11" t="s">
        <v>157</v>
      </c>
      <c r="D176" s="6" t="s">
        <v>217</v>
      </c>
      <c r="E176" s="7">
        <v>25326</v>
      </c>
      <c r="F176" s="24">
        <v>27647</v>
      </c>
      <c r="G176" s="7">
        <f t="shared" si="2"/>
        <v>2321</v>
      </c>
    </row>
    <row r="177" spans="1:7" s="13" customFormat="1" ht="78.75">
      <c r="A177" s="9"/>
      <c r="B177" s="9"/>
      <c r="C177" s="11">
        <v>160400</v>
      </c>
      <c r="D177" s="6" t="s">
        <v>218</v>
      </c>
      <c r="E177" s="7">
        <f>E178+E197</f>
        <v>31943646</v>
      </c>
      <c r="F177" s="24">
        <f>F178+F197</f>
        <v>32042104</v>
      </c>
      <c r="G177" s="7">
        <f t="shared" si="2"/>
        <v>98458</v>
      </c>
    </row>
    <row r="178" spans="1:7" s="13" customFormat="1" ht="31.5">
      <c r="A178" s="9"/>
      <c r="B178" s="9"/>
      <c r="C178" s="11">
        <v>160410</v>
      </c>
      <c r="D178" s="6" t="s">
        <v>207</v>
      </c>
      <c r="E178" s="7">
        <f>SUM(E179:E196)</f>
        <v>30852288</v>
      </c>
      <c r="F178" s="7">
        <f>SUM(F179:F196)</f>
        <v>30852288</v>
      </c>
      <c r="G178" s="7">
        <f t="shared" si="2"/>
        <v>0</v>
      </c>
    </row>
    <row r="179" spans="1:7" s="12" customFormat="1" ht="31.5">
      <c r="A179" s="9"/>
      <c r="B179" s="9"/>
      <c r="C179" s="11">
        <v>160415</v>
      </c>
      <c r="D179" s="6" t="s">
        <v>180</v>
      </c>
      <c r="E179" s="7">
        <v>438480</v>
      </c>
      <c r="F179" s="7">
        <v>438480</v>
      </c>
      <c r="G179" s="7">
        <f t="shared" si="2"/>
        <v>0</v>
      </c>
    </row>
    <row r="180" spans="1:7" s="12" customFormat="1" ht="33.75" customHeight="1">
      <c r="A180" s="9"/>
      <c r="B180" s="9"/>
      <c r="C180" s="11">
        <v>160420</v>
      </c>
      <c r="D180" s="6" t="s">
        <v>110</v>
      </c>
      <c r="E180" s="7">
        <v>626400</v>
      </c>
      <c r="F180" s="7">
        <v>626400</v>
      </c>
      <c r="G180" s="7">
        <f t="shared" si="2"/>
        <v>0</v>
      </c>
    </row>
    <row r="181" spans="1:7" s="12" customFormat="1" ht="31.5">
      <c r="A181" s="9"/>
      <c r="B181" s="9"/>
      <c r="C181" s="11">
        <v>160421</v>
      </c>
      <c r="D181" s="6" t="s">
        <v>111</v>
      </c>
      <c r="E181" s="7">
        <v>104400</v>
      </c>
      <c r="F181" s="7">
        <v>104400</v>
      </c>
      <c r="G181" s="7">
        <f t="shared" si="2"/>
        <v>0</v>
      </c>
    </row>
    <row r="182" spans="1:7" s="12" customFormat="1" ht="31.5">
      <c r="A182" s="9"/>
      <c r="B182" s="9"/>
      <c r="C182" s="11">
        <v>160422</v>
      </c>
      <c r="D182" s="6" t="s">
        <v>112</v>
      </c>
      <c r="E182" s="7">
        <v>2081040</v>
      </c>
      <c r="F182" s="7">
        <v>2081040</v>
      </c>
      <c r="G182" s="7">
        <f t="shared" si="2"/>
        <v>0</v>
      </c>
    </row>
    <row r="183" spans="1:7" s="12" customFormat="1" ht="31.5">
      <c r="A183" s="9"/>
      <c r="B183" s="9"/>
      <c r="C183" s="11">
        <v>160423</v>
      </c>
      <c r="D183" s="6" t="s">
        <v>113</v>
      </c>
      <c r="E183" s="7">
        <v>3286280</v>
      </c>
      <c r="F183" s="7">
        <v>3286280</v>
      </c>
      <c r="G183" s="7">
        <f t="shared" si="2"/>
        <v>0</v>
      </c>
    </row>
    <row r="184" spans="1:7" s="12" customFormat="1" ht="31.5">
      <c r="A184" s="9"/>
      <c r="B184" s="9"/>
      <c r="C184" s="11">
        <v>160424</v>
      </c>
      <c r="D184" s="6" t="s">
        <v>235</v>
      </c>
      <c r="E184" s="7">
        <v>132240</v>
      </c>
      <c r="F184" s="7">
        <v>132240</v>
      </c>
      <c r="G184" s="7">
        <f t="shared" si="2"/>
        <v>0</v>
      </c>
    </row>
    <row r="185" spans="1:7" s="12" customFormat="1" ht="31.5">
      <c r="A185" s="9"/>
      <c r="B185" s="9"/>
      <c r="C185" s="11">
        <v>160425</v>
      </c>
      <c r="D185" s="6" t="s">
        <v>236</v>
      </c>
      <c r="E185" s="7">
        <v>2846640</v>
      </c>
      <c r="F185" s="7">
        <v>2846640</v>
      </c>
      <c r="G185" s="7">
        <f t="shared" si="2"/>
        <v>0</v>
      </c>
    </row>
    <row r="186" spans="1:7" s="12" customFormat="1" ht="47.25">
      <c r="A186" s="9"/>
      <c r="B186" s="9"/>
      <c r="C186" s="11">
        <v>160426</v>
      </c>
      <c r="D186" s="6" t="s">
        <v>114</v>
      </c>
      <c r="E186" s="7">
        <v>19596460</v>
      </c>
      <c r="F186" s="7">
        <v>19596460</v>
      </c>
      <c r="G186" s="7">
        <f t="shared" si="2"/>
        <v>0</v>
      </c>
    </row>
    <row r="187" spans="1:7" s="12" customFormat="1" ht="31.5">
      <c r="A187" s="9"/>
      <c r="B187" s="9"/>
      <c r="C187" s="11">
        <v>160427</v>
      </c>
      <c r="D187" s="6" t="s">
        <v>115</v>
      </c>
      <c r="E187" s="7">
        <v>55680</v>
      </c>
      <c r="F187" s="7">
        <v>55680</v>
      </c>
      <c r="G187" s="7">
        <f t="shared" si="2"/>
        <v>0</v>
      </c>
    </row>
    <row r="188" spans="1:7" s="12" customFormat="1" ht="31.5">
      <c r="A188" s="9"/>
      <c r="B188" s="9"/>
      <c r="C188" s="11">
        <v>160428</v>
      </c>
      <c r="D188" s="6" t="s">
        <v>116</v>
      </c>
      <c r="E188" s="7">
        <v>1009200</v>
      </c>
      <c r="F188" s="7">
        <v>1009200</v>
      </c>
      <c r="G188" s="7">
        <f t="shared" si="2"/>
        <v>0</v>
      </c>
    </row>
    <row r="189" spans="1:7" s="12" customFormat="1" ht="31.5">
      <c r="A189" s="9"/>
      <c r="B189" s="9"/>
      <c r="C189" s="11">
        <v>160429</v>
      </c>
      <c r="D189" s="6" t="s">
        <v>117</v>
      </c>
      <c r="E189" s="7">
        <v>132240</v>
      </c>
      <c r="F189" s="7">
        <v>132240</v>
      </c>
      <c r="G189" s="7">
        <f t="shared" si="2"/>
        <v>0</v>
      </c>
    </row>
    <row r="190" spans="1:7" s="12" customFormat="1" ht="31.5">
      <c r="A190" s="9"/>
      <c r="B190" s="9"/>
      <c r="C190" s="11">
        <v>160430</v>
      </c>
      <c r="D190" s="6" t="s">
        <v>118</v>
      </c>
      <c r="E190" s="7">
        <v>41760</v>
      </c>
      <c r="F190" s="7">
        <v>41760</v>
      </c>
      <c r="G190" s="7">
        <f t="shared" si="2"/>
        <v>0</v>
      </c>
    </row>
    <row r="191" spans="1:7" s="12" customFormat="1" ht="31.5">
      <c r="A191" s="9"/>
      <c r="B191" s="9"/>
      <c r="C191" s="11">
        <v>160431</v>
      </c>
      <c r="D191" s="6" t="s">
        <v>119</v>
      </c>
      <c r="E191" s="7">
        <v>187920</v>
      </c>
      <c r="F191" s="7">
        <v>187920</v>
      </c>
      <c r="G191" s="7">
        <f t="shared" si="2"/>
        <v>0</v>
      </c>
    </row>
    <row r="192" spans="1:7" s="12" customFormat="1" ht="31.5">
      <c r="A192" s="9"/>
      <c r="B192" s="9"/>
      <c r="C192" s="11">
        <v>160432</v>
      </c>
      <c r="D192" s="6" t="s">
        <v>237</v>
      </c>
      <c r="E192" s="7">
        <v>59160</v>
      </c>
      <c r="F192" s="7">
        <v>59160</v>
      </c>
      <c r="G192" s="7">
        <f t="shared" si="2"/>
        <v>0</v>
      </c>
    </row>
    <row r="193" spans="1:7" s="12" customFormat="1" ht="31.5">
      <c r="A193" s="9"/>
      <c r="B193" s="9"/>
      <c r="C193" s="11">
        <v>160440</v>
      </c>
      <c r="D193" s="6" t="s">
        <v>169</v>
      </c>
      <c r="E193" s="7">
        <v>109620</v>
      </c>
      <c r="F193" s="7">
        <v>109620</v>
      </c>
      <c r="G193" s="7">
        <f t="shared" si="2"/>
        <v>0</v>
      </c>
    </row>
    <row r="194" spans="1:7" s="12" customFormat="1" ht="31.5">
      <c r="A194" s="9"/>
      <c r="B194" s="9"/>
      <c r="C194" s="11">
        <v>160442</v>
      </c>
      <c r="D194" s="6" t="s">
        <v>120</v>
      </c>
      <c r="E194" s="7">
        <v>83520</v>
      </c>
      <c r="F194" s="7">
        <v>83520</v>
      </c>
      <c r="G194" s="7">
        <f t="shared" si="2"/>
        <v>0</v>
      </c>
    </row>
    <row r="195" spans="1:7" s="12" customFormat="1" ht="33" customHeight="1">
      <c r="A195" s="9"/>
      <c r="B195" s="9"/>
      <c r="C195" s="11">
        <v>160444</v>
      </c>
      <c r="D195" s="6" t="s">
        <v>121</v>
      </c>
      <c r="E195" s="7">
        <v>47328</v>
      </c>
      <c r="F195" s="7">
        <v>47328</v>
      </c>
      <c r="G195" s="7">
        <f t="shared" si="2"/>
        <v>0</v>
      </c>
    </row>
    <row r="196" spans="1:7" s="12" customFormat="1" ht="31.5">
      <c r="A196" s="9"/>
      <c r="B196" s="9"/>
      <c r="C196" s="11">
        <v>160445</v>
      </c>
      <c r="D196" s="6" t="s">
        <v>122</v>
      </c>
      <c r="E196" s="7">
        <v>13920</v>
      </c>
      <c r="F196" s="7">
        <v>13920</v>
      </c>
      <c r="G196" s="7">
        <f t="shared" si="2"/>
        <v>0</v>
      </c>
    </row>
    <row r="197" spans="1:7" s="13" customFormat="1" ht="47.25">
      <c r="A197" s="9"/>
      <c r="B197" s="9"/>
      <c r="C197" s="11">
        <v>160450</v>
      </c>
      <c r="D197" s="6" t="s">
        <v>123</v>
      </c>
      <c r="E197" s="7">
        <f>E198+E199+E200+E201</f>
        <v>1091358</v>
      </c>
      <c r="F197" s="24">
        <f>F198+F199+F200+F201</f>
        <v>1189816</v>
      </c>
      <c r="G197" s="7">
        <f t="shared" si="2"/>
        <v>98458</v>
      </c>
    </row>
    <row r="198" spans="1:7" s="12" customFormat="1" ht="31.5">
      <c r="A198" s="9"/>
      <c r="B198" s="9"/>
      <c r="C198" s="11">
        <v>160451</v>
      </c>
      <c r="D198" s="6" t="s">
        <v>124</v>
      </c>
      <c r="E198" s="7">
        <v>46093</v>
      </c>
      <c r="F198" s="24">
        <v>50318</v>
      </c>
      <c r="G198" s="7">
        <f t="shared" si="2"/>
        <v>4225</v>
      </c>
    </row>
    <row r="199" spans="1:7" s="12" customFormat="1" ht="31.5">
      <c r="A199" s="9"/>
      <c r="B199" s="9"/>
      <c r="C199" s="11">
        <v>160452</v>
      </c>
      <c r="D199" s="6" t="s">
        <v>125</v>
      </c>
      <c r="E199" s="7">
        <v>123109</v>
      </c>
      <c r="F199" s="24">
        <v>133507</v>
      </c>
      <c r="G199" s="7">
        <f t="shared" si="2"/>
        <v>10398</v>
      </c>
    </row>
    <row r="200" spans="1:7" s="12" customFormat="1" ht="47.25">
      <c r="A200" s="9"/>
      <c r="B200" s="9"/>
      <c r="C200" s="11">
        <v>160453</v>
      </c>
      <c r="D200" s="6" t="s">
        <v>189</v>
      </c>
      <c r="E200" s="7">
        <v>28365</v>
      </c>
      <c r="F200" s="24">
        <v>30965</v>
      </c>
      <c r="G200" s="7">
        <f t="shared" si="2"/>
        <v>2600</v>
      </c>
    </row>
    <row r="201" spans="1:7" s="12" customFormat="1" ht="31.5">
      <c r="A201" s="9"/>
      <c r="B201" s="9"/>
      <c r="C201" s="11">
        <v>160454</v>
      </c>
      <c r="D201" s="6" t="s">
        <v>126</v>
      </c>
      <c r="E201" s="7">
        <v>893791</v>
      </c>
      <c r="F201" s="24">
        <v>975026</v>
      </c>
      <c r="G201" s="7">
        <f t="shared" si="2"/>
        <v>81235</v>
      </c>
    </row>
    <row r="202" spans="1:7" s="13" customFormat="1" ht="15.75">
      <c r="A202" s="9"/>
      <c r="B202" s="9"/>
      <c r="C202" s="11">
        <v>160500</v>
      </c>
      <c r="D202" s="6" t="s">
        <v>127</v>
      </c>
      <c r="E202" s="7">
        <f>E203+E204</f>
        <v>16581430</v>
      </c>
      <c r="F202" s="24">
        <f>F203+F204</f>
        <v>16980315</v>
      </c>
      <c r="G202" s="7">
        <f t="shared" si="2"/>
        <v>398885</v>
      </c>
    </row>
    <row r="203" spans="1:7" s="12" customFormat="1" ht="31.5">
      <c r="A203" s="9"/>
      <c r="B203" s="9"/>
      <c r="C203" s="11">
        <v>160510</v>
      </c>
      <c r="D203" s="6" t="s">
        <v>128</v>
      </c>
      <c r="E203" s="7">
        <v>16128300</v>
      </c>
      <c r="F203" s="24">
        <v>16513850</v>
      </c>
      <c r="G203" s="7">
        <f t="shared" si="2"/>
        <v>385550</v>
      </c>
    </row>
    <row r="204" spans="1:7" s="12" customFormat="1" ht="31.5">
      <c r="A204" s="9"/>
      <c r="B204" s="9"/>
      <c r="C204" s="11">
        <v>160530</v>
      </c>
      <c r="D204" s="6" t="s">
        <v>129</v>
      </c>
      <c r="E204" s="7">
        <f>E205+E206</f>
        <v>453130</v>
      </c>
      <c r="F204" s="24">
        <f>F205+F206</f>
        <v>466465</v>
      </c>
      <c r="G204" s="7">
        <f t="shared" si="2"/>
        <v>13335</v>
      </c>
    </row>
    <row r="205" spans="1:7" s="12" customFormat="1" ht="31.5">
      <c r="A205" s="9"/>
      <c r="B205" s="9"/>
      <c r="C205" s="11">
        <v>160531</v>
      </c>
      <c r="D205" s="6" t="s">
        <v>130</v>
      </c>
      <c r="E205" s="7">
        <v>311995</v>
      </c>
      <c r="F205" s="7">
        <v>311995</v>
      </c>
      <c r="G205" s="7">
        <f t="shared" si="2"/>
        <v>0</v>
      </c>
    </row>
    <row r="206" spans="1:7" s="12" customFormat="1" ht="15.75">
      <c r="A206" s="9"/>
      <c r="B206" s="9"/>
      <c r="C206" s="11">
        <v>160532</v>
      </c>
      <c r="D206" s="6" t="s">
        <v>131</v>
      </c>
      <c r="E206" s="7">
        <v>141135</v>
      </c>
      <c r="F206" s="24">
        <v>154470</v>
      </c>
      <c r="G206" s="7">
        <f t="shared" si="2"/>
        <v>13335</v>
      </c>
    </row>
    <row r="207" spans="1:7" s="13" customFormat="1" ht="15.75">
      <c r="A207" s="9"/>
      <c r="B207" s="9"/>
      <c r="C207" s="11">
        <v>160600</v>
      </c>
      <c r="D207" s="6" t="s">
        <v>219</v>
      </c>
      <c r="E207" s="7">
        <f>E208+E209</f>
        <v>46210604</v>
      </c>
      <c r="F207" s="7">
        <f>F208+F209</f>
        <v>46210604</v>
      </c>
      <c r="G207" s="7">
        <f t="shared" si="2"/>
        <v>0</v>
      </c>
    </row>
    <row r="208" spans="1:7" s="12" customFormat="1" ht="15.75">
      <c r="A208" s="9"/>
      <c r="B208" s="9"/>
      <c r="C208" s="11" t="s">
        <v>142</v>
      </c>
      <c r="D208" s="6" t="s">
        <v>143</v>
      </c>
      <c r="E208" s="7">
        <f>38871804+14361048-7361048</f>
        <v>45871804</v>
      </c>
      <c r="F208" s="7">
        <f>38871804+14361048-7361048</f>
        <v>45871804</v>
      </c>
      <c r="G208" s="7">
        <f aca="true" t="shared" si="3" ref="G208:G224">F208-E208</f>
        <v>0</v>
      </c>
    </row>
    <row r="209" spans="1:7" s="12" customFormat="1" ht="31.5">
      <c r="A209" s="9"/>
      <c r="B209" s="9"/>
      <c r="C209" s="11" t="s">
        <v>182</v>
      </c>
      <c r="D209" s="6" t="s">
        <v>238</v>
      </c>
      <c r="E209" s="7">
        <v>338800</v>
      </c>
      <c r="F209" s="7">
        <v>338800</v>
      </c>
      <c r="G209" s="7">
        <f t="shared" si="3"/>
        <v>0</v>
      </c>
    </row>
    <row r="210" spans="1:7" s="13" customFormat="1" ht="47.25">
      <c r="A210" s="9"/>
      <c r="B210" s="9"/>
      <c r="C210" s="11">
        <v>160700</v>
      </c>
      <c r="D210" s="6" t="s">
        <v>181</v>
      </c>
      <c r="E210" s="7">
        <f>E211+E212</f>
        <v>88939</v>
      </c>
      <c r="F210" s="24">
        <f>F211+F212</f>
        <v>96859</v>
      </c>
      <c r="G210" s="7">
        <f t="shared" si="3"/>
        <v>7920</v>
      </c>
    </row>
    <row r="211" spans="1:7" s="12" customFormat="1" ht="47.25">
      <c r="A211" s="9"/>
      <c r="B211" s="9"/>
      <c r="C211" s="11">
        <v>160710</v>
      </c>
      <c r="D211" s="6" t="s">
        <v>190</v>
      </c>
      <c r="E211" s="7">
        <v>84240</v>
      </c>
      <c r="F211" s="24">
        <v>92160</v>
      </c>
      <c r="G211" s="7">
        <f t="shared" si="3"/>
        <v>7920</v>
      </c>
    </row>
    <row r="212" spans="1:7" s="12" customFormat="1" ht="31.5">
      <c r="A212" s="9"/>
      <c r="B212" s="9"/>
      <c r="C212" s="11">
        <v>160730</v>
      </c>
      <c r="D212" s="6" t="s">
        <v>132</v>
      </c>
      <c r="E212" s="7">
        <v>4699</v>
      </c>
      <c r="F212" s="7">
        <v>4699</v>
      </c>
      <c r="G212" s="7">
        <f t="shared" si="3"/>
        <v>0</v>
      </c>
    </row>
    <row r="213" spans="1:7" s="13" customFormat="1" ht="15.75">
      <c r="A213" s="9"/>
      <c r="B213" s="9"/>
      <c r="C213" s="11">
        <v>160800</v>
      </c>
      <c r="D213" s="6" t="s">
        <v>133</v>
      </c>
      <c r="E213" s="7">
        <f>E214+E215</f>
        <v>2173564</v>
      </c>
      <c r="F213" s="24">
        <f>F214+F215</f>
        <v>2369860</v>
      </c>
      <c r="G213" s="7">
        <f t="shared" si="3"/>
        <v>196296</v>
      </c>
    </row>
    <row r="214" spans="1:7" s="16" customFormat="1" ht="15.75">
      <c r="A214" s="9"/>
      <c r="B214" s="9"/>
      <c r="C214" s="11">
        <v>160810</v>
      </c>
      <c r="D214" s="6" t="s">
        <v>134</v>
      </c>
      <c r="E214" s="7">
        <v>2001521</v>
      </c>
      <c r="F214" s="24">
        <v>2185000</v>
      </c>
      <c r="G214" s="7">
        <f t="shared" si="3"/>
        <v>183479</v>
      </c>
    </row>
    <row r="215" spans="1:7" s="12" customFormat="1" ht="47.25">
      <c r="A215" s="9"/>
      <c r="B215" s="9"/>
      <c r="C215" s="11">
        <v>160830</v>
      </c>
      <c r="D215" s="6" t="s">
        <v>135</v>
      </c>
      <c r="E215" s="7">
        <v>172043</v>
      </c>
      <c r="F215" s="24">
        <v>184860</v>
      </c>
      <c r="G215" s="7">
        <f t="shared" si="3"/>
        <v>12817</v>
      </c>
    </row>
    <row r="216" spans="1:7" s="12" customFormat="1" ht="15.75">
      <c r="A216" s="9"/>
      <c r="B216" s="9"/>
      <c r="C216" s="11" t="s">
        <v>183</v>
      </c>
      <c r="D216" s="6" t="s">
        <v>208</v>
      </c>
      <c r="E216" s="7">
        <f>E217</f>
        <v>85288514</v>
      </c>
      <c r="F216" s="24">
        <f>F217</f>
        <v>86564539</v>
      </c>
      <c r="G216" s="7">
        <f t="shared" si="3"/>
        <v>1276025</v>
      </c>
    </row>
    <row r="217" spans="1:7" s="12" customFormat="1" ht="31.5">
      <c r="A217" s="9"/>
      <c r="B217" s="9"/>
      <c r="C217" s="11" t="s">
        <v>184</v>
      </c>
      <c r="D217" s="6" t="s">
        <v>185</v>
      </c>
      <c r="E217" s="8">
        <f>42644257*2</f>
        <v>85288514</v>
      </c>
      <c r="F217" s="25">
        <f>42644257*2+1276025</f>
        <v>86564539</v>
      </c>
      <c r="G217" s="7">
        <f t="shared" si="3"/>
        <v>1276025</v>
      </c>
    </row>
    <row r="218" spans="1:7" s="12" customFormat="1" ht="15.75">
      <c r="A218" s="9"/>
      <c r="B218" s="9"/>
      <c r="C218" s="11" t="s">
        <v>140</v>
      </c>
      <c r="D218" s="6" t="s">
        <v>239</v>
      </c>
      <c r="E218" s="7">
        <f>E219+E222</f>
        <v>1600000</v>
      </c>
      <c r="F218" s="7">
        <f>F219+F222</f>
        <v>1600000</v>
      </c>
      <c r="G218" s="7">
        <f t="shared" si="3"/>
        <v>0</v>
      </c>
    </row>
    <row r="219" spans="1:7" s="12" customFormat="1" ht="15.75">
      <c r="A219" s="9"/>
      <c r="B219" s="9"/>
      <c r="C219" s="11" t="s">
        <v>146</v>
      </c>
      <c r="D219" s="6" t="s">
        <v>147</v>
      </c>
      <c r="E219" s="7">
        <f>E220</f>
        <v>1000000</v>
      </c>
      <c r="F219" s="7">
        <f>F220</f>
        <v>1000000</v>
      </c>
      <c r="G219" s="7">
        <f t="shared" si="3"/>
        <v>0</v>
      </c>
    </row>
    <row r="220" spans="1:7" s="12" customFormat="1" ht="31.5">
      <c r="A220" s="9"/>
      <c r="B220" s="9"/>
      <c r="C220" s="11">
        <v>240100</v>
      </c>
      <c r="D220" s="6" t="s">
        <v>30</v>
      </c>
      <c r="E220" s="7">
        <f>E221</f>
        <v>1000000</v>
      </c>
      <c r="F220" s="7">
        <f>F221</f>
        <v>1000000</v>
      </c>
      <c r="G220" s="7">
        <f t="shared" si="3"/>
        <v>0</v>
      </c>
    </row>
    <row r="221" spans="1:7" s="12" customFormat="1" ht="31.5">
      <c r="A221" s="9"/>
      <c r="B221" s="9"/>
      <c r="C221" s="11">
        <v>240120</v>
      </c>
      <c r="D221" s="6" t="s">
        <v>31</v>
      </c>
      <c r="E221" s="7">
        <v>1000000</v>
      </c>
      <c r="F221" s="7">
        <v>1000000</v>
      </c>
      <c r="G221" s="7">
        <f t="shared" si="3"/>
        <v>0</v>
      </c>
    </row>
    <row r="222" spans="1:7" s="12" customFormat="1" ht="15.75">
      <c r="A222" s="9"/>
      <c r="B222" s="9"/>
      <c r="C222" s="11" t="s">
        <v>220</v>
      </c>
      <c r="D222" s="6" t="s">
        <v>221</v>
      </c>
      <c r="E222" s="7">
        <f>E223</f>
        <v>600000</v>
      </c>
      <c r="F222" s="7">
        <f>F223</f>
        <v>600000</v>
      </c>
      <c r="G222" s="7">
        <f t="shared" si="3"/>
        <v>0</v>
      </c>
    </row>
    <row r="223" spans="1:7" s="12" customFormat="1" ht="15.75">
      <c r="A223" s="9"/>
      <c r="B223" s="9"/>
      <c r="C223" s="11" t="s">
        <v>204</v>
      </c>
      <c r="D223" s="6" t="s">
        <v>240</v>
      </c>
      <c r="E223" s="7">
        <v>600000</v>
      </c>
      <c r="F223" s="7">
        <v>600000</v>
      </c>
      <c r="G223" s="7">
        <f t="shared" si="3"/>
        <v>0</v>
      </c>
    </row>
    <row r="224" spans="1:7" s="12" customFormat="1" ht="15.75">
      <c r="A224" s="9"/>
      <c r="B224" s="9"/>
      <c r="C224" s="11" t="s">
        <v>141</v>
      </c>
      <c r="D224" s="6" t="s">
        <v>136</v>
      </c>
      <c r="E224" s="7">
        <f>E15+E48+E66+E104</f>
        <v>2375476955.4</v>
      </c>
      <c r="F224" s="7">
        <f>F15+F48+F66+F104</f>
        <v>2559988136.3</v>
      </c>
      <c r="G224" s="7">
        <f t="shared" si="3"/>
        <v>184511180.9000001</v>
      </c>
    </row>
    <row r="227" spans="5:7" ht="17.25" customHeight="1">
      <c r="E227" s="18"/>
      <c r="F227" s="18"/>
      <c r="G227" s="18"/>
    </row>
    <row r="228" spans="5:7" ht="17.25" customHeight="1">
      <c r="E228" s="18"/>
      <c r="F228" s="18"/>
      <c r="G228" s="18"/>
    </row>
    <row r="229" spans="5:7" ht="17.25" customHeight="1">
      <c r="E229" s="18"/>
      <c r="F229" s="18"/>
      <c r="G229" s="18"/>
    </row>
    <row r="230" spans="5:7" ht="17.25" customHeight="1">
      <c r="E230" s="18"/>
      <c r="F230" s="18"/>
      <c r="G230" s="18"/>
    </row>
    <row r="231" spans="5:7" ht="17.25" customHeight="1">
      <c r="E231" s="18"/>
      <c r="F231" s="18"/>
      <c r="G231" s="18"/>
    </row>
    <row r="232" spans="5:7" ht="17.25" customHeight="1">
      <c r="E232" s="18"/>
      <c r="F232" s="18"/>
      <c r="G232" s="18"/>
    </row>
    <row r="233" spans="5:7" ht="17.25" customHeight="1">
      <c r="E233" s="18"/>
      <c r="F233" s="18"/>
      <c r="G233" s="18"/>
    </row>
    <row r="234" spans="5:7" ht="17.25" customHeight="1">
      <c r="E234" s="18"/>
      <c r="F234" s="18"/>
      <c r="G234" s="18"/>
    </row>
    <row r="235" spans="5:7" ht="17.25" customHeight="1">
      <c r="E235" s="18"/>
      <c r="F235" s="18"/>
      <c r="G235" s="18"/>
    </row>
    <row r="236" spans="5:7" ht="17.25" customHeight="1">
      <c r="E236" s="18"/>
      <c r="F236" s="18"/>
      <c r="G236" s="18"/>
    </row>
  </sheetData>
  <sheetProtection/>
  <mergeCells count="14">
    <mergeCell ref="G13:G14"/>
    <mergeCell ref="A13:B13"/>
    <mergeCell ref="E13:E14"/>
    <mergeCell ref="D13:D14"/>
    <mergeCell ref="C13:C14"/>
    <mergeCell ref="F13:F14"/>
    <mergeCell ref="A11:G11"/>
    <mergeCell ref="A10:G10"/>
    <mergeCell ref="C1:G1"/>
    <mergeCell ref="B2:G2"/>
    <mergeCell ref="B3:G3"/>
    <mergeCell ref="B4:G4"/>
    <mergeCell ref="B5:G5"/>
    <mergeCell ref="B6:G6"/>
  </mergeCells>
  <printOptions horizontalCentered="1"/>
  <pageMargins left="0.5905511811023623" right="0" top="0.5905511811023623" bottom="0" header="0.3937007874015748" footer="0"/>
  <pageSetup firstPageNumber="43" useFirstPageNumber="1" fitToHeight="2" horizontalDpi="600" verticalDpi="600" orientation="portrait" paperSize="9" scale="6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2024-01-29T13:35:33Z</dcterms:modified>
  <cp:category/>
  <cp:version/>
  <cp:contentType/>
  <cp:contentStatus/>
</cp:coreProperties>
</file>