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6" windowHeight="10812" activeTab="0"/>
  </bookViews>
  <sheets>
    <sheet name="1274" sheetId="1" r:id="rId1"/>
  </sheets>
  <definedNames>
    <definedName name="_xlnm.Print_Titles" localSheetId="0">'1274'!$13:$14</definedName>
  </definedNames>
  <calcPr fullCalcOnLoad="1"/>
</workbook>
</file>

<file path=xl/sharedStrings.xml><?xml version="1.0" encoding="utf-8"?>
<sst xmlns="http://schemas.openxmlformats.org/spreadsheetml/2006/main" count="265" uniqueCount="187">
  <si>
    <t>№ п/п</t>
  </si>
  <si>
    <t>Статьи расходов</t>
  </si>
  <si>
    <t xml:space="preserve"> </t>
  </si>
  <si>
    <t>Ремонт дорог и дорожный сервис: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</si>
  <si>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</si>
  <si>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</si>
  <si>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</si>
  <si>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</si>
  <si>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</si>
  <si>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</si>
  <si>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</si>
  <si>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</si>
  <si>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</si>
  <si>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3)</t>
  </si>
  <si>
    <t>Развитие производственных баз</t>
  </si>
  <si>
    <t xml:space="preserve">ВСЕГО РАСХОДОВ </t>
  </si>
  <si>
    <t>Содержание дорог общего пользования</t>
  </si>
  <si>
    <t>2)</t>
  </si>
  <si>
    <t>Рыбницкий район и                              г. Рыбница</t>
  </si>
  <si>
    <t>Каменский район и                               г. Каменка</t>
  </si>
  <si>
    <t>ремонт асфальтобетонных покрытий</t>
  </si>
  <si>
    <t>поверхностная обработка, устранение неровностей покрытия</t>
  </si>
  <si>
    <t>ремонт гравийных и щебеночных покрытий</t>
  </si>
  <si>
    <t>искусственные сооружения</t>
  </si>
  <si>
    <t>укрепление обочин</t>
  </si>
  <si>
    <t xml:space="preserve">технические средства регулирования дорожного движения </t>
  </si>
  <si>
    <t>Проектные работы</t>
  </si>
  <si>
    <t>ремонт тротуаров</t>
  </si>
  <si>
    <t>д)</t>
  </si>
  <si>
    <t>Слободзей-     ский район и                          г. Слободзея</t>
  </si>
  <si>
    <t>е)</t>
  </si>
  <si>
    <t>ж)</t>
  </si>
  <si>
    <t>СТРОИТЕЛЬСТВО, РЕКОНСТРУКЦИЯ</t>
  </si>
  <si>
    <t>республиканские автодороги</t>
  </si>
  <si>
    <t>местные автодороги</t>
  </si>
  <si>
    <t>магистральные автодороги</t>
  </si>
  <si>
    <t>установка технических средств регулирования дорожного движения</t>
  </si>
  <si>
    <t>реконструкция и строительство новых остановочных пунктов, шт.</t>
  </si>
  <si>
    <t>ремонт производственной базы</t>
  </si>
  <si>
    <t>республиканские дороги</t>
  </si>
  <si>
    <t>Ликвидация аварийных ситуаций</t>
  </si>
  <si>
    <t>местные дороги</t>
  </si>
  <si>
    <t>и)</t>
  </si>
  <si>
    <t>к)</t>
  </si>
  <si>
    <t>Каменка - Красный Октябрь, км 0-3</t>
  </si>
  <si>
    <t>Приобретение техники</t>
  </si>
  <si>
    <t>л)</t>
  </si>
  <si>
    <t>м)</t>
  </si>
  <si>
    <t>н)</t>
  </si>
  <si>
    <t>Григориополь - Карманово - гр. Украины (выборочно)</t>
  </si>
  <si>
    <t>"О республиканском бюджете на 2024 год"</t>
  </si>
  <si>
    <t>Программа развития дорожной отрасли по автомобильным дорогам  общего пользования, находящимся в государственной собственности, на 2024 год</t>
  </si>
  <si>
    <t>Субсидии республиканского бюджета на 2024 год</t>
  </si>
  <si>
    <t>разметка проезжей части (км линии)</t>
  </si>
  <si>
    <t xml:space="preserve">на новые объекты по устройству уличного освещения </t>
  </si>
  <si>
    <t>к Закону Приднестровской Молдавской Республики</t>
  </si>
  <si>
    <t>Каменка - Кузьмин - гр. Украины (перевод гравийно-щебеночного покрытия в асфальтобетонное или бетонное) (по с. Грушка)</t>
  </si>
  <si>
    <t>Гояны - Дубово - Н. Гояны (по с. Койково)  (перевод гравийного покрытия в цементобетонное)</t>
  </si>
  <si>
    <t xml:space="preserve">Рашково - Янтарное - Катериновка (перевод гравийно-щебеночного покрытия в асфальтобетонное или бетонное) </t>
  </si>
  <si>
    <t>Подоймица - Соколовка (перевод гравийно-щебеночного покрытия в асфальтобетонное или бетонное)</t>
  </si>
  <si>
    <t>Победа - Кр. Бессарабия, км 6,63-7,2 (перевод в асфальтобетонное или ц/бетонное)</t>
  </si>
  <si>
    <t>Тирасполь - Каменка, км 11-23 (выборочно)</t>
  </si>
  <si>
    <t>Тирасполь - Каменка, км 38+500-40+500 (выборочно)</t>
  </si>
  <si>
    <t>Тирасполь - Каменка, км 65-88 (выборочно)</t>
  </si>
  <si>
    <t>Тирасполь - Каменка, км 88-143 (выборочно)</t>
  </si>
  <si>
    <t>(Тирасполь - Каменка) - Спея - Бычок - Парканы, км 30-36(выборочно)</t>
  </si>
  <si>
    <t>Владимировка - Фрунзе - Новокотовск, км 0-11</t>
  </si>
  <si>
    <t>Тирасполь - Каменка, км 144-168 (выборочно)</t>
  </si>
  <si>
    <t xml:space="preserve">Рыбница - Броштяны - гр. Украины, км 0-34 (выборочно) </t>
  </si>
  <si>
    <t>Гидирим - Воронково - гр. Украины, км 0-8 (выборочно)</t>
  </si>
  <si>
    <t>Каменка - Хрустовая - гр. Украины (выборочно)</t>
  </si>
  <si>
    <t>Слободзея - пр. р. Днестр</t>
  </si>
  <si>
    <t>Хрустовая - Ротар - Соколовка</t>
  </si>
  <si>
    <t>(Тирасполь - Каменка) - Б. Молокиш - Гараба (выборочно)</t>
  </si>
  <si>
    <t>Ивановка - Кодыма (выборочно)</t>
  </si>
  <si>
    <t>(Тирасполь - Каменка) - Жура - Бутучаны  (выборочно)</t>
  </si>
  <si>
    <t>Рыбница - М. Ульма, км 3-4</t>
  </si>
  <si>
    <t>Воронково - Мокра</t>
  </si>
  <si>
    <t>(Рыбница - Броштяны - гр. Украины) - Ержово</t>
  </si>
  <si>
    <t>Бутор - Виноградное - Малаешты - Красногорка,  км 26-28 (выборочно)</t>
  </si>
  <si>
    <t>Каменка - ст. УЖД - Баданы - гр. Украины, км 2-7 (выборочно)</t>
  </si>
  <si>
    <t>(Тирасполь - Каменка) - Спея - Бычок - Парканы, км 0-4 (выборочно)</t>
  </si>
  <si>
    <t>(Григориополь - Карманово - граница Украины) - Гыртоп - Дороцкое (выборочно)</t>
  </si>
  <si>
    <t>Тирасполь - Каменка, км 123-126</t>
  </si>
  <si>
    <t>Тирасполь - Каменка, км 40+100-41+100 (плитка)</t>
  </si>
  <si>
    <t>Тирасполь - Каменка (с. Дзержинское)</t>
  </si>
  <si>
    <t>гр. РМ - Глиное - Первомайск (с. Глиное, ул. Ленина)</t>
  </si>
  <si>
    <t>Слободзея - пр. р.Днестр (ул. 50 лет Октября)</t>
  </si>
  <si>
    <t>Днестровск - Первомайск (ул. Ленина, пос. Первомайск)</t>
  </si>
  <si>
    <t>Владимировка - Фрунзе - Новокотовск (с. Фрунзе, ул. Ленина)</t>
  </si>
  <si>
    <t>Тирасполь - Каменка, км 168 (выборочно)</t>
  </si>
  <si>
    <t>Гояны - Дубово - Новые Гояны</t>
  </si>
  <si>
    <t>Каменка - Красный Октябрь  (выборочно)</t>
  </si>
  <si>
    <t xml:space="preserve">Каменка - Кузьмин - Грушка - гр. Украины (выборочно) </t>
  </si>
  <si>
    <t xml:space="preserve">Каменка - Хрустовая - граница Украины (выборочно) </t>
  </si>
  <si>
    <t>Тирасполь - Каменка, км 23-40 (выборочно)</t>
  </si>
  <si>
    <t>Тирасполь - Каменка (обход г. Григориополя), км 0-9 (выборочно)</t>
  </si>
  <si>
    <t>(Тирасполь - Каменка) - Спея - Бычок - Парканы, км 22-23 (выборочно)</t>
  </si>
  <si>
    <t>Тирасполь - Незавертайловка, км 28-35</t>
  </si>
  <si>
    <t>(Тирасполь - Каменка) - Терновка</t>
  </si>
  <si>
    <t>Тирасполь - Бендеры (км 16-21)</t>
  </si>
  <si>
    <t xml:space="preserve"> Бендеры - Кицканы - Копанка (км 0-13)</t>
  </si>
  <si>
    <t>Владимировка - Никольское (км 0-5)</t>
  </si>
  <si>
    <t>Красненькое - М. Молокиш - Вадатурково - Белочи - Строенцы (выборочно)</t>
  </si>
  <si>
    <t>Брест - Кишинев - Одесса (км 8-10)</t>
  </si>
  <si>
    <t>За счет переходящих остатков средств Дорожного фонда на счетах местных бюджетов городов и районов</t>
  </si>
  <si>
    <t>В том числе по городам и районам,   руб.</t>
  </si>
  <si>
    <t>Погашение санкционированной кредиторской задолженности по состоянию на 01.01.2024 года, с учетом частичного или полного её погашения за счет переходящих остатков на счетах местных бюджетов по состоянию на 01.01.2024 года</t>
  </si>
  <si>
    <t>Каменка - Красный Октябрь, км 11-12+700</t>
  </si>
  <si>
    <t>Каменка - Кузьмин- гр.Украины, км 7-8</t>
  </si>
  <si>
    <t>Каменка - ст. УЖД - Баданы - гр. Украины, км 0-2 (выборочно)</t>
  </si>
  <si>
    <t>II</t>
  </si>
  <si>
    <t>Всего к распределению</t>
  </si>
  <si>
    <t>Рыбница - Андреевка, выборочно (перевод гравийно-щебеночного покрытия в асфальтобетонное)</t>
  </si>
  <si>
    <t>ВСЕГО РАСХОДОВ с учетом остатков на счетах местных бюджетов</t>
  </si>
  <si>
    <t>модернизация, реконструкция, установка и замена дорожных знаков (шт.)</t>
  </si>
  <si>
    <t>содержание и ремонт светофорных объектов</t>
  </si>
  <si>
    <t>содержание ливневой канализации</t>
  </si>
  <si>
    <t>(Тирасполь - Каменка) - Гармацкое - Цыбулевка (перевод гравийного покрытия в цементобетонное)</t>
  </si>
  <si>
    <t>(Волгоград - Кишинев) - Ново-Комиссаровка (с. Ново-Комиссаровка)  (перевод гравийного покрытия в цементобетонное)</t>
  </si>
  <si>
    <t>з)</t>
  </si>
  <si>
    <t>".</t>
  </si>
  <si>
    <t>ДОХОДЫ, в том числе:</t>
  </si>
  <si>
    <t>РАСХОДЫ,  в том числе:</t>
  </si>
  <si>
    <t>работы по обеспечению безопасности дорожного движения, в том числе:</t>
  </si>
  <si>
    <t>ремонт и содержание ливневой канализации</t>
  </si>
  <si>
    <t>Дубоссарский район и                              г. Дубоссары</t>
  </si>
  <si>
    <t xml:space="preserve">Приложение № 8.1 </t>
  </si>
  <si>
    <t>"О внесении изменений и дополнений</t>
  </si>
  <si>
    <t xml:space="preserve">в Закон Приднестровской Молдавской Республики </t>
  </si>
  <si>
    <t>Приложение № 19</t>
  </si>
  <si>
    <t>ул. Кишиневская на участке от магазина "Гарант" до ул. Кишиневская, 35</t>
  </si>
  <si>
    <t>Строительство светофорного объекта на пересечении а/д (Тирасполь - Бендеры) -ул. К. Маркса в с. Парканы</t>
  </si>
  <si>
    <t>Гидирим - Воронково - гр. Украины, км 12-13 (перевод гравийно-щебеночного покрытия в асфальтобетонное)</t>
  </si>
  <si>
    <t>Переходящие остатки Дорожного фонда на счетах местных бюджетов по состоянию на 01.01.2024 г.</t>
  </si>
  <si>
    <t>Строительство развязки с круговым движением на а/д Тирасполь - Бендеры</t>
  </si>
  <si>
    <t>1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</si>
  <si>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</si>
  <si>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</si>
  <si>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</si>
  <si>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</si>
  <si>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</si>
  <si>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</si>
  <si>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</si>
  <si>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</si>
  <si>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</si>
  <si>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1.3.3</t>
  </si>
  <si>
    <t>1.3.4</t>
  </si>
  <si>
    <t>1.3.4.1</t>
  </si>
  <si>
    <t>1.3.5</t>
  </si>
  <si>
    <t>1.3.5.1</t>
  </si>
  <si>
    <t>1.3.5.2</t>
  </si>
  <si>
    <t>1.3.5.3</t>
  </si>
  <si>
    <t>1.3.5.4</t>
  </si>
  <si>
    <t>1.3.5.5</t>
  </si>
  <si>
    <t>1.3.6</t>
  </si>
  <si>
    <t>2</t>
  </si>
  <si>
    <t>3</t>
  </si>
  <si>
    <t>4</t>
  </si>
  <si>
    <t>5</t>
  </si>
  <si>
    <t>6</t>
  </si>
  <si>
    <t>7</t>
  </si>
  <si>
    <t>8</t>
  </si>
  <si>
    <t>Новая Лунга - Боска (с. Кр. Виноградарь) - перевод гравийного покрытия в цементобетонное</t>
  </si>
  <si>
    <t>4)</t>
  </si>
  <si>
    <t>5)</t>
  </si>
  <si>
    <t>Григориополь - Карманово - гр. Украины, км 0-3+000 (выборочно)</t>
  </si>
  <si>
    <t>6)</t>
  </si>
  <si>
    <t>7)</t>
  </si>
  <si>
    <t>8)</t>
  </si>
  <si>
    <t>9)</t>
  </si>
  <si>
    <t>10)</t>
  </si>
  <si>
    <t>11)</t>
  </si>
  <si>
    <t>12)</t>
  </si>
  <si>
    <t>ГУП "Григориопольский ДЭУ". Согласно контракту № 1/ПР от 19.01.2023 г., доп. соглаш. № 1 от 19.04.2023 г. Содержание, в том числе зимнее содержание, дорог, находящихся в государственной собственности</t>
  </si>
  <si>
    <t>ГУП "Дубоссарский ДЭУ". Согласно контракту № 02.02.2023 г. от 06.02.2023 г., доп. соглаш. № 3 от 25.12.2023 г. Содержание, в том числе зимнее содержание, дорог, находящихся в государственной собственности</t>
  </si>
  <si>
    <t xml:space="preserve"> ГУП "Рыбницкое ДЭСУ". Согласно контракту № 1 от 09.01.2023 г., доп. соглашение № 1 от 14.04.2023 г., доп. соглашение № 2 от 31.07.2023 г., доп. соглашение № 3 от 25.12.2023г. Содержание, в том числе зимнее содержание, дорог, находящихся в государственной собственности</t>
  </si>
  <si>
    <t>ремонт тротуара на а/д Тирасполь - Каменка, км 161 (выборочно)</t>
  </si>
  <si>
    <t>реконструкция и строительство новых остановочных пунктов</t>
  </si>
  <si>
    <t>строительство пешеходного моста через р. Каменку</t>
  </si>
  <si>
    <t>I</t>
  </si>
  <si>
    <t>Григориополь-ский район и                               г. Григориополь</t>
  </si>
  <si>
    <t>г. Бендеры</t>
  </si>
  <si>
    <t>ИТОГО по автомобильным дорогам гос. собственности,  руб.</t>
  </si>
  <si>
    <t>капитальный ремонт ливневой канализации по ул. Панина от въезда в троллейбусное управление до АЗС</t>
  </si>
  <si>
    <t>ГУП "Слободзейское ДЭСУ". Согласно контракту № 22/П-РДФ от 22.05.2023 г., доп. соглаш. № 1 от 04.07.23 г., доп. соглаш. № 2 от 17.08.2023 г., доп. соглаш.                                            № 3 от 30.10.2023 г.</t>
  </si>
  <si>
    <t>ГУП "Рыбницкое ДЭСУ". Согласно контракту № 7 от 19.05.2023 г., доп. соглашение № 1 от 31.07.2023 г., доп. соглашение № 2 от 30.10.2023 г., доп. соглашение № 3 от 24.11.2023 г., доп. соглашение № 4 от 18.12.2023 г., доп. соглашение № 5 от 25.12.2023 г. Средний ремонт дорог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</si>
</sst>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\ _L_-;\-* #,##0\ _L_-;_-* &quot;-&quot;\ _L_-;_-@_-"/>
    <numFmt numFmtId="172" formatCode="_-* #,##0.00\ &quot;L&quot;_-;\-* #,##0.00\ &quot;L&quot;_-;_-* &quot;-&quot;??\ &quot;L&quot;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  <numFmt numFmtId="190" formatCode="#,##0_ ;\-#,##0\ "/>
    <numFmt numFmtId="191" formatCode="0.0%"/>
  </numFmts>
  <fonts count="42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8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61" applyNumberFormat="1" applyFont="1" applyFill="1" applyBorder="1" applyAlignment="1">
      <alignment horizontal="center" vertical="center" wrapText="1"/>
    </xf>
    <xf numFmtId="3" fontId="3" fillId="0" borderId="10" xfId="6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182" fontId="3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61" applyNumberFormat="1" applyFont="1" applyFill="1" applyBorder="1" applyAlignment="1">
      <alignment horizontal="center" vertical="center" wrapText="1"/>
    </xf>
    <xf numFmtId="3" fontId="2" fillId="0" borderId="10" xfId="61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3" fontId="3" fillId="0" borderId="19" xfId="61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3" fontId="2" fillId="0" borderId="20" xfId="6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10" xfId="61" applyNumberFormat="1" applyFont="1" applyFill="1" applyBorder="1" applyAlignment="1">
      <alignment horizontal="right" vertical="center"/>
    </xf>
    <xf numFmtId="3" fontId="2" fillId="0" borderId="22" xfId="61" applyNumberFormat="1" applyFont="1" applyFill="1" applyBorder="1" applyAlignment="1">
      <alignment horizontal="right" vertical="center"/>
    </xf>
    <xf numFmtId="3" fontId="2" fillId="0" borderId="10" xfId="61" applyNumberFormat="1" applyFont="1" applyFill="1" applyBorder="1" applyAlignment="1">
      <alignment horizontal="right" vertical="center" wrapText="1"/>
    </xf>
    <xf numFmtId="3" fontId="3" fillId="0" borderId="22" xfId="61" applyNumberFormat="1" applyFont="1" applyFill="1" applyBorder="1" applyAlignment="1">
      <alignment horizontal="right" vertical="center"/>
    </xf>
    <xf numFmtId="3" fontId="3" fillId="0" borderId="10" xfId="61" applyNumberFormat="1" applyFont="1" applyFill="1" applyBorder="1" applyAlignment="1">
      <alignment horizontal="right" vertical="center"/>
    </xf>
    <xf numFmtId="3" fontId="2" fillId="0" borderId="22" xfId="61" applyNumberFormat="1" applyFont="1" applyFill="1" applyBorder="1" applyAlignment="1">
      <alignment horizontal="right" vertical="center" wrapText="1"/>
    </xf>
    <xf numFmtId="3" fontId="3" fillId="0" borderId="10" xfId="61" applyNumberFormat="1" applyFont="1" applyFill="1" applyBorder="1" applyAlignment="1">
      <alignment horizontal="right" vertical="center" wrapText="1"/>
    </xf>
    <xf numFmtId="3" fontId="3" fillId="0" borderId="22" xfId="61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9" xfId="61" applyNumberFormat="1" applyFont="1" applyFill="1" applyBorder="1" applyAlignment="1">
      <alignment horizontal="right" vertical="center"/>
    </xf>
    <xf numFmtId="3" fontId="3" fillId="0" borderId="23" xfId="61" applyNumberFormat="1" applyFont="1" applyFill="1" applyBorder="1" applyAlignment="1">
      <alignment horizontal="right" vertical="center"/>
    </xf>
    <xf numFmtId="3" fontId="2" fillId="0" borderId="20" xfId="61" applyNumberFormat="1" applyFont="1" applyFill="1" applyBorder="1" applyAlignment="1">
      <alignment horizontal="right" vertical="center" wrapText="1"/>
    </xf>
    <xf numFmtId="3" fontId="2" fillId="0" borderId="20" xfId="61" applyNumberFormat="1" applyFont="1" applyFill="1" applyBorder="1" applyAlignment="1">
      <alignment horizontal="right" vertical="center"/>
    </xf>
    <xf numFmtId="3" fontId="2" fillId="0" borderId="24" xfId="61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82" fontId="2" fillId="0" borderId="25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view="pageBreakPreview" zoomScaleNormal="70" zoomScaleSheetLayoutView="100" zoomScalePageLayoutView="0" workbookViewId="0" topLeftCell="A1">
      <pane xSplit="4" ySplit="14" topLeftCell="E15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50" sqref="A150"/>
    </sheetView>
  </sheetViews>
  <sheetFormatPr defaultColWidth="8.625" defaultRowHeight="12.75"/>
  <cols>
    <col min="1" max="1" width="6.875" style="4" customWidth="1"/>
    <col min="2" max="2" width="77.75390625" style="4" customWidth="1"/>
    <col min="3" max="3" width="12.00390625" style="4" customWidth="1"/>
    <col min="4" max="5" width="18.00390625" style="4" customWidth="1"/>
    <col min="6" max="6" width="15.50390625" style="4" customWidth="1"/>
    <col min="7" max="7" width="19.00390625" style="4" customWidth="1"/>
    <col min="8" max="8" width="17.50390625" style="4" customWidth="1"/>
    <col min="9" max="10" width="15.50390625" style="4" customWidth="1"/>
    <col min="11" max="11" width="12.00390625" style="4" bestFit="1" customWidth="1"/>
    <col min="12" max="16384" width="8.625" style="4" customWidth="1"/>
  </cols>
  <sheetData>
    <row r="1" ht="15">
      <c r="J1" s="47" t="s">
        <v>130</v>
      </c>
    </row>
    <row r="2" ht="15">
      <c r="J2" s="5" t="s">
        <v>55</v>
      </c>
    </row>
    <row r="3" spans="7:10" ht="15">
      <c r="G3" s="71" t="s">
        <v>128</v>
      </c>
      <c r="H3" s="71"/>
      <c r="I3" s="71"/>
      <c r="J3" s="71"/>
    </row>
    <row r="4" spans="7:10" ht="15">
      <c r="G4" s="71" t="s">
        <v>129</v>
      </c>
      <c r="H4" s="71"/>
      <c r="I4" s="71"/>
      <c r="J4" s="71"/>
    </row>
    <row r="5" ht="15">
      <c r="J5" s="5" t="s">
        <v>50</v>
      </c>
    </row>
    <row r="7" ht="15">
      <c r="J7" s="47" t="s">
        <v>127</v>
      </c>
    </row>
    <row r="8" ht="15">
      <c r="J8" s="5" t="s">
        <v>55</v>
      </c>
    </row>
    <row r="9" ht="15">
      <c r="J9" s="5" t="s">
        <v>50</v>
      </c>
    </row>
    <row r="10" ht="12" customHeight="1">
      <c r="A10" s="6"/>
    </row>
    <row r="11" spans="1:10" ht="15">
      <c r="A11" s="74" t="s">
        <v>51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8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22.5" customHeight="1">
      <c r="A13" s="75" t="s">
        <v>0</v>
      </c>
      <c r="B13" s="77" t="s">
        <v>1</v>
      </c>
      <c r="C13" s="77" t="s">
        <v>11</v>
      </c>
      <c r="D13" s="72" t="s">
        <v>183</v>
      </c>
      <c r="E13" s="72" t="s">
        <v>106</v>
      </c>
      <c r="F13" s="79"/>
      <c r="G13" s="79"/>
      <c r="H13" s="79"/>
      <c r="I13" s="79"/>
      <c r="J13" s="80"/>
    </row>
    <row r="14" spans="1:10" ht="66.75" customHeight="1" thickBot="1">
      <c r="A14" s="76"/>
      <c r="B14" s="78"/>
      <c r="C14" s="78"/>
      <c r="D14" s="73"/>
      <c r="E14" s="8" t="s">
        <v>182</v>
      </c>
      <c r="F14" s="8" t="s">
        <v>29</v>
      </c>
      <c r="G14" s="8" t="s">
        <v>181</v>
      </c>
      <c r="H14" s="8" t="s">
        <v>126</v>
      </c>
      <c r="I14" s="8" t="s">
        <v>18</v>
      </c>
      <c r="J14" s="9" t="s">
        <v>19</v>
      </c>
    </row>
    <row r="15" spans="1:10" ht="15">
      <c r="A15" s="10" t="s">
        <v>180</v>
      </c>
      <c r="B15" s="11" t="s">
        <v>122</v>
      </c>
      <c r="C15" s="12"/>
      <c r="D15" s="13"/>
      <c r="E15" s="13"/>
      <c r="F15" s="14"/>
      <c r="G15" s="14"/>
      <c r="H15" s="14"/>
      <c r="I15" s="14"/>
      <c r="J15" s="15"/>
    </row>
    <row r="16" spans="1:10" ht="15">
      <c r="A16" s="16">
        <v>1</v>
      </c>
      <c r="B16" s="17" t="s">
        <v>52</v>
      </c>
      <c r="C16" s="18"/>
      <c r="D16" s="48">
        <f>SUM(E16:J16)</f>
        <v>92780369</v>
      </c>
      <c r="E16" s="48">
        <f>E21+E134+E138+E136+E141+E144</f>
        <v>4541765</v>
      </c>
      <c r="F16" s="48">
        <f>F21+F134+F138+F136+F141+F144+F148</f>
        <v>26764644</v>
      </c>
      <c r="G16" s="48">
        <f>G21+G134+G138+G136+G141+G144+G148</f>
        <v>12542867</v>
      </c>
      <c r="H16" s="48">
        <f>H21+H134+H138+H136+H141+H144+H146+H148</f>
        <v>14827191</v>
      </c>
      <c r="I16" s="48">
        <f>I21+I134+I138+I136+I141+I144+I148</f>
        <v>20800253</v>
      </c>
      <c r="J16" s="49">
        <f>J21+J134+J138+J136+J141+J144</f>
        <v>13303649</v>
      </c>
    </row>
    <row r="17" spans="1:10" ht="30.75">
      <c r="A17" s="16"/>
      <c r="B17" s="1" t="s">
        <v>134</v>
      </c>
      <c r="C17" s="18"/>
      <c r="D17" s="50">
        <f>SUM(E17:J17)</f>
        <v>319360</v>
      </c>
      <c r="E17" s="48"/>
      <c r="F17" s="48"/>
      <c r="G17" s="48"/>
      <c r="H17" s="48"/>
      <c r="I17" s="48"/>
      <c r="J17" s="49">
        <v>319360</v>
      </c>
    </row>
    <row r="18" spans="1:10" ht="15">
      <c r="A18" s="16"/>
      <c r="B18" s="17" t="s">
        <v>112</v>
      </c>
      <c r="C18" s="18"/>
      <c r="D18" s="50">
        <f>SUM(E18:J18)</f>
        <v>93099729</v>
      </c>
      <c r="E18" s="48">
        <f aca="true" t="shared" si="0" ref="E18:J18">E16+E17</f>
        <v>4541765</v>
      </c>
      <c r="F18" s="48">
        <f t="shared" si="0"/>
        <v>26764644</v>
      </c>
      <c r="G18" s="48">
        <f t="shared" si="0"/>
        <v>12542867</v>
      </c>
      <c r="H18" s="48">
        <f t="shared" si="0"/>
        <v>14827191</v>
      </c>
      <c r="I18" s="48">
        <f t="shared" si="0"/>
        <v>20800253</v>
      </c>
      <c r="J18" s="49">
        <f t="shared" si="0"/>
        <v>13623009</v>
      </c>
    </row>
    <row r="19" spans="1:10" ht="7.5" customHeight="1">
      <c r="A19" s="20"/>
      <c r="B19" s="17"/>
      <c r="C19" s="2"/>
      <c r="D19" s="48"/>
      <c r="E19" s="48"/>
      <c r="F19" s="48"/>
      <c r="G19" s="48"/>
      <c r="H19" s="48"/>
      <c r="I19" s="48"/>
      <c r="J19" s="51"/>
    </row>
    <row r="20" spans="1:10" ht="15">
      <c r="A20" s="21" t="s">
        <v>111</v>
      </c>
      <c r="B20" s="22" t="s">
        <v>123</v>
      </c>
      <c r="C20" s="2" t="s">
        <v>2</v>
      </c>
      <c r="D20" s="52"/>
      <c r="E20" s="52"/>
      <c r="F20" s="52"/>
      <c r="G20" s="52"/>
      <c r="H20" s="52"/>
      <c r="I20" s="52"/>
      <c r="J20" s="51"/>
    </row>
    <row r="21" spans="1:10" s="23" customFormat="1" ht="15">
      <c r="A21" s="21" t="s">
        <v>136</v>
      </c>
      <c r="B21" s="17" t="s">
        <v>3</v>
      </c>
      <c r="C21" s="18">
        <f>C31+C45+C23</f>
        <v>78872</v>
      </c>
      <c r="D21" s="48">
        <f>SUM(E21:J21)</f>
        <v>52660715</v>
      </c>
      <c r="E21" s="50">
        <f aca="true" t="shared" si="1" ref="E21:J21">E31+E45+E23</f>
        <v>4081765</v>
      </c>
      <c r="F21" s="50">
        <f t="shared" si="1"/>
        <v>12400000</v>
      </c>
      <c r="G21" s="50">
        <f t="shared" si="1"/>
        <v>8652233</v>
      </c>
      <c r="H21" s="50">
        <f t="shared" si="1"/>
        <v>8529269</v>
      </c>
      <c r="I21" s="50">
        <f t="shared" si="1"/>
        <v>10027448</v>
      </c>
      <c r="J21" s="53">
        <f t="shared" si="1"/>
        <v>8970000</v>
      </c>
    </row>
    <row r="22" spans="1:10" s="23" customFormat="1" ht="7.5" customHeight="1">
      <c r="A22" s="21"/>
      <c r="B22" s="17"/>
      <c r="C22" s="18"/>
      <c r="D22" s="48"/>
      <c r="E22" s="48"/>
      <c r="F22" s="48"/>
      <c r="G22" s="48"/>
      <c r="H22" s="48"/>
      <c r="I22" s="48"/>
      <c r="J22" s="49"/>
    </row>
    <row r="23" spans="1:10" s="23" customFormat="1" ht="15">
      <c r="A23" s="21" t="s">
        <v>137</v>
      </c>
      <c r="B23" s="17" t="s">
        <v>32</v>
      </c>
      <c r="C23" s="18">
        <f>C24+C28</f>
        <v>2850</v>
      </c>
      <c r="D23" s="50">
        <f aca="true" t="shared" si="2" ref="D23:D29">SUM(E23:J23)</f>
        <v>2750000</v>
      </c>
      <c r="E23" s="50">
        <f aca="true" t="shared" si="3" ref="E23:J23">E24+E28</f>
        <v>0</v>
      </c>
      <c r="F23" s="50">
        <f t="shared" si="3"/>
        <v>2750000</v>
      </c>
      <c r="G23" s="50">
        <f t="shared" si="3"/>
        <v>0</v>
      </c>
      <c r="H23" s="50">
        <f t="shared" si="3"/>
        <v>0</v>
      </c>
      <c r="I23" s="50">
        <f t="shared" si="3"/>
        <v>0</v>
      </c>
      <c r="J23" s="53">
        <f t="shared" si="3"/>
        <v>0</v>
      </c>
    </row>
    <row r="24" spans="1:10" ht="15">
      <c r="A24" s="21" t="s">
        <v>138</v>
      </c>
      <c r="B24" s="17" t="s">
        <v>33</v>
      </c>
      <c r="C24" s="19">
        <f>SUM(C25:C26)</f>
        <v>1425</v>
      </c>
      <c r="D24" s="50">
        <f t="shared" si="2"/>
        <v>1750000</v>
      </c>
      <c r="E24" s="48"/>
      <c r="F24" s="48">
        <f>SUM(F25:F27)</f>
        <v>1750000</v>
      </c>
      <c r="G24" s="48">
        <f>SUM(G25:G26)</f>
        <v>0</v>
      </c>
      <c r="H24" s="48">
        <f>SUM(H25:H26)</f>
        <v>0</v>
      </c>
      <c r="I24" s="48">
        <f>SUM(I25:I26)</f>
        <v>0</v>
      </c>
      <c r="J24" s="49">
        <f>SUM(J25:J26)</f>
        <v>0</v>
      </c>
    </row>
    <row r="25" spans="1:10" ht="23.25" customHeight="1">
      <c r="A25" s="24" t="s">
        <v>6</v>
      </c>
      <c r="B25" s="1" t="s">
        <v>135</v>
      </c>
      <c r="C25" s="3"/>
      <c r="D25" s="52">
        <f t="shared" si="2"/>
        <v>200000</v>
      </c>
      <c r="E25" s="52"/>
      <c r="F25" s="52">
        <v>200000</v>
      </c>
      <c r="G25" s="48"/>
      <c r="H25" s="48"/>
      <c r="I25" s="48"/>
      <c r="J25" s="49"/>
    </row>
    <row r="26" spans="1:10" ht="15">
      <c r="A26" s="24" t="s">
        <v>7</v>
      </c>
      <c r="B26" s="1" t="s">
        <v>98</v>
      </c>
      <c r="C26" s="3">
        <v>1425</v>
      </c>
      <c r="D26" s="52">
        <f t="shared" si="2"/>
        <v>1000000</v>
      </c>
      <c r="E26" s="52"/>
      <c r="F26" s="52">
        <v>1000000</v>
      </c>
      <c r="G26" s="48"/>
      <c r="H26" s="48"/>
      <c r="I26" s="48"/>
      <c r="J26" s="49"/>
    </row>
    <row r="27" spans="1:10" ht="30.75">
      <c r="A27" s="24" t="s">
        <v>8</v>
      </c>
      <c r="B27" s="1" t="s">
        <v>132</v>
      </c>
      <c r="C27" s="3"/>
      <c r="D27" s="52">
        <f t="shared" si="2"/>
        <v>550000</v>
      </c>
      <c r="E27" s="52"/>
      <c r="F27" s="52">
        <v>550000</v>
      </c>
      <c r="G27" s="48"/>
      <c r="H27" s="48"/>
      <c r="I27" s="48"/>
      <c r="J27" s="49"/>
    </row>
    <row r="28" spans="1:10" ht="15">
      <c r="A28" s="21" t="s">
        <v>139</v>
      </c>
      <c r="B28" s="17" t="s">
        <v>41</v>
      </c>
      <c r="C28" s="19">
        <f>C29</f>
        <v>1425</v>
      </c>
      <c r="D28" s="50">
        <f t="shared" si="2"/>
        <v>1000000</v>
      </c>
      <c r="E28" s="48">
        <f aca="true" t="shared" si="4" ref="E28:J28">E29</f>
        <v>0</v>
      </c>
      <c r="F28" s="48">
        <f t="shared" si="4"/>
        <v>1000000</v>
      </c>
      <c r="G28" s="48">
        <f t="shared" si="4"/>
        <v>0</v>
      </c>
      <c r="H28" s="48">
        <f t="shared" si="4"/>
        <v>0</v>
      </c>
      <c r="I28" s="48">
        <f t="shared" si="4"/>
        <v>0</v>
      </c>
      <c r="J28" s="49">
        <f t="shared" si="4"/>
        <v>0</v>
      </c>
    </row>
    <row r="29" spans="1:10" ht="15">
      <c r="A29" s="24" t="s">
        <v>6</v>
      </c>
      <c r="B29" s="1" t="s">
        <v>99</v>
      </c>
      <c r="C29" s="3">
        <v>1425</v>
      </c>
      <c r="D29" s="52">
        <f t="shared" si="2"/>
        <v>1000000</v>
      </c>
      <c r="E29" s="52"/>
      <c r="F29" s="52">
        <v>1000000</v>
      </c>
      <c r="G29" s="48"/>
      <c r="H29" s="48"/>
      <c r="I29" s="48"/>
      <c r="J29" s="49"/>
    </row>
    <row r="30" spans="1:10" s="23" customFormat="1" ht="4.5" customHeight="1">
      <c r="A30" s="21"/>
      <c r="B30" s="17"/>
      <c r="C30" s="18"/>
      <c r="D30" s="48"/>
      <c r="E30" s="48"/>
      <c r="F30" s="48"/>
      <c r="G30" s="48"/>
      <c r="H30" s="48"/>
      <c r="I30" s="48"/>
      <c r="J30" s="49"/>
    </row>
    <row r="31" spans="1:10" s="23" customFormat="1" ht="15">
      <c r="A31" s="21" t="s">
        <v>140</v>
      </c>
      <c r="B31" s="17" t="s">
        <v>4</v>
      </c>
      <c r="C31" s="18">
        <f>C32+C35</f>
        <v>21407</v>
      </c>
      <c r="D31" s="50">
        <f aca="true" t="shared" si="5" ref="D31:D43">SUM(E31:J31)</f>
        <v>14712369</v>
      </c>
      <c r="E31" s="50">
        <f aca="true" t="shared" si="6" ref="E31:J31">E32+E35</f>
        <v>0</v>
      </c>
      <c r="F31" s="50">
        <f t="shared" si="6"/>
        <v>0</v>
      </c>
      <c r="G31" s="50">
        <f t="shared" si="6"/>
        <v>1000000</v>
      </c>
      <c r="H31" s="50">
        <f t="shared" si="6"/>
        <v>8212369</v>
      </c>
      <c r="I31" s="50">
        <f t="shared" si="6"/>
        <v>2900000</v>
      </c>
      <c r="J31" s="53">
        <f t="shared" si="6"/>
        <v>2600000</v>
      </c>
    </row>
    <row r="32" spans="1:10" s="23" customFormat="1" ht="15">
      <c r="A32" s="21" t="s">
        <v>141</v>
      </c>
      <c r="B32" s="17" t="s">
        <v>39</v>
      </c>
      <c r="C32" s="18">
        <f>SUM(C33:C34)</f>
        <v>2750</v>
      </c>
      <c r="D32" s="50">
        <f>SUM(E32:J32)</f>
        <v>2000000</v>
      </c>
      <c r="E32" s="50">
        <f aca="true" t="shared" si="7" ref="E32:J32">SUM(E33:E34)</f>
        <v>0</v>
      </c>
      <c r="F32" s="50">
        <f t="shared" si="7"/>
        <v>0</v>
      </c>
      <c r="G32" s="50">
        <f t="shared" si="7"/>
        <v>0</v>
      </c>
      <c r="H32" s="50">
        <f t="shared" si="7"/>
        <v>0</v>
      </c>
      <c r="I32" s="50">
        <f t="shared" si="7"/>
        <v>1000000</v>
      </c>
      <c r="J32" s="53">
        <f t="shared" si="7"/>
        <v>1000000</v>
      </c>
    </row>
    <row r="33" spans="1:10" ht="30.75">
      <c r="A33" s="24" t="s">
        <v>6</v>
      </c>
      <c r="B33" s="1" t="s">
        <v>133</v>
      </c>
      <c r="C33" s="2">
        <v>1650</v>
      </c>
      <c r="D33" s="52">
        <f t="shared" si="5"/>
        <v>1000000</v>
      </c>
      <c r="E33" s="52"/>
      <c r="F33" s="52"/>
      <c r="G33" s="52"/>
      <c r="H33" s="52"/>
      <c r="I33" s="52">
        <v>1000000</v>
      </c>
      <c r="J33" s="51"/>
    </row>
    <row r="34" spans="1:10" ht="30.75">
      <c r="A34" s="24" t="s">
        <v>7</v>
      </c>
      <c r="B34" s="1" t="s">
        <v>56</v>
      </c>
      <c r="C34" s="2">
        <v>1100</v>
      </c>
      <c r="D34" s="52">
        <f t="shared" si="5"/>
        <v>1000000</v>
      </c>
      <c r="E34" s="52"/>
      <c r="F34" s="52"/>
      <c r="G34" s="52"/>
      <c r="H34" s="52"/>
      <c r="I34" s="52"/>
      <c r="J34" s="51">
        <v>1000000</v>
      </c>
    </row>
    <row r="35" spans="1:10" s="23" customFormat="1" ht="15" customHeight="1">
      <c r="A35" s="21" t="s">
        <v>142</v>
      </c>
      <c r="B35" s="17" t="s">
        <v>41</v>
      </c>
      <c r="C35" s="18">
        <f>SUM(C36:C43)</f>
        <v>18657</v>
      </c>
      <c r="D35" s="50">
        <f t="shared" si="5"/>
        <v>12712369</v>
      </c>
      <c r="E35" s="50">
        <f aca="true" t="shared" si="8" ref="E35:J35">SUM(E36:E43)</f>
        <v>0</v>
      </c>
      <c r="F35" s="50">
        <f t="shared" si="8"/>
        <v>0</v>
      </c>
      <c r="G35" s="50">
        <f t="shared" si="8"/>
        <v>1000000</v>
      </c>
      <c r="H35" s="50">
        <f t="shared" si="8"/>
        <v>8212369</v>
      </c>
      <c r="I35" s="50">
        <f t="shared" si="8"/>
        <v>1900000</v>
      </c>
      <c r="J35" s="53">
        <f t="shared" si="8"/>
        <v>1600000</v>
      </c>
    </row>
    <row r="36" spans="1:10" ht="30.75" hidden="1">
      <c r="A36" s="25"/>
      <c r="B36" s="1" t="s">
        <v>57</v>
      </c>
      <c r="C36" s="2">
        <v>0</v>
      </c>
      <c r="D36" s="52">
        <f t="shared" si="5"/>
        <v>0</v>
      </c>
      <c r="E36" s="52"/>
      <c r="F36" s="52"/>
      <c r="G36" s="52"/>
      <c r="H36" s="52">
        <v>0</v>
      </c>
      <c r="I36" s="52"/>
      <c r="J36" s="51"/>
    </row>
    <row r="37" spans="1:10" ht="30.75">
      <c r="A37" s="24" t="s">
        <v>6</v>
      </c>
      <c r="B37" s="1" t="s">
        <v>163</v>
      </c>
      <c r="C37" s="2">
        <v>2100</v>
      </c>
      <c r="D37" s="52">
        <f t="shared" si="5"/>
        <v>1470000</v>
      </c>
      <c r="E37" s="52"/>
      <c r="F37" s="52"/>
      <c r="G37" s="52"/>
      <c r="H37" s="52">
        <v>1470000</v>
      </c>
      <c r="I37" s="52"/>
      <c r="J37" s="51"/>
    </row>
    <row r="38" spans="1:10" ht="30.75">
      <c r="A38" s="24" t="s">
        <v>7</v>
      </c>
      <c r="B38" s="1" t="s">
        <v>119</v>
      </c>
      <c r="C38" s="2">
        <v>2970</v>
      </c>
      <c r="D38" s="52">
        <f t="shared" si="5"/>
        <v>1800000</v>
      </c>
      <c r="E38" s="52"/>
      <c r="F38" s="52"/>
      <c r="G38" s="52"/>
      <c r="H38" s="52">
        <v>1800000</v>
      </c>
      <c r="I38" s="52"/>
      <c r="J38" s="51"/>
    </row>
    <row r="39" spans="1:10" ht="30.75">
      <c r="A39" s="24" t="s">
        <v>8</v>
      </c>
      <c r="B39" s="1" t="s">
        <v>118</v>
      </c>
      <c r="C39" s="2">
        <v>7777</v>
      </c>
      <c r="D39" s="52">
        <f t="shared" si="5"/>
        <v>4942369</v>
      </c>
      <c r="E39" s="52"/>
      <c r="F39" s="52"/>
      <c r="G39" s="52"/>
      <c r="H39" s="52">
        <v>4942369</v>
      </c>
      <c r="I39" s="52"/>
      <c r="J39" s="51"/>
    </row>
    <row r="40" spans="1:10" ht="30.75">
      <c r="A40" s="24" t="s">
        <v>9</v>
      </c>
      <c r="B40" s="1" t="s">
        <v>113</v>
      </c>
      <c r="C40" s="2">
        <v>3160</v>
      </c>
      <c r="D40" s="52">
        <f t="shared" si="5"/>
        <v>1900000</v>
      </c>
      <c r="E40" s="52"/>
      <c r="F40" s="52"/>
      <c r="G40" s="52"/>
      <c r="H40" s="52"/>
      <c r="I40" s="52">
        <f>1547842+352158</f>
        <v>1900000</v>
      </c>
      <c r="J40" s="51"/>
    </row>
    <row r="41" spans="1:10" ht="30.75">
      <c r="A41" s="24" t="s">
        <v>28</v>
      </c>
      <c r="B41" s="1" t="s">
        <v>58</v>
      </c>
      <c r="C41" s="2">
        <f>0+500</f>
        <v>500</v>
      </c>
      <c r="D41" s="52">
        <f t="shared" si="5"/>
        <v>1000000</v>
      </c>
      <c r="E41" s="52"/>
      <c r="F41" s="52"/>
      <c r="G41" s="52"/>
      <c r="H41" s="52"/>
      <c r="I41" s="52"/>
      <c r="J41" s="51">
        <v>1000000</v>
      </c>
    </row>
    <row r="42" spans="1:10" ht="30.75">
      <c r="A42" s="24" t="s">
        <v>30</v>
      </c>
      <c r="B42" s="1" t="s">
        <v>59</v>
      </c>
      <c r="C42" s="2">
        <v>650</v>
      </c>
      <c r="D42" s="52">
        <f t="shared" si="5"/>
        <v>600000</v>
      </c>
      <c r="E42" s="52"/>
      <c r="F42" s="52"/>
      <c r="G42" s="52"/>
      <c r="H42" s="52"/>
      <c r="I42" s="52"/>
      <c r="J42" s="51">
        <v>600000</v>
      </c>
    </row>
    <row r="43" spans="1:10" ht="30.75">
      <c r="A43" s="24" t="s">
        <v>31</v>
      </c>
      <c r="B43" s="1" t="s">
        <v>60</v>
      </c>
      <c r="C43" s="2">
        <v>1500</v>
      </c>
      <c r="D43" s="52">
        <f t="shared" si="5"/>
        <v>1000000</v>
      </c>
      <c r="E43" s="52"/>
      <c r="F43" s="52"/>
      <c r="G43" s="52">
        <v>1000000</v>
      </c>
      <c r="H43" s="52"/>
      <c r="I43" s="52"/>
      <c r="J43" s="51"/>
    </row>
    <row r="44" spans="1:10" ht="7.5" customHeight="1">
      <c r="A44" s="21"/>
      <c r="B44" s="1"/>
      <c r="C44" s="2"/>
      <c r="D44" s="52"/>
      <c r="E44" s="52"/>
      <c r="F44" s="52"/>
      <c r="G44" s="52"/>
      <c r="H44" s="52"/>
      <c r="I44" s="52"/>
      <c r="J44" s="51"/>
    </row>
    <row r="45" spans="1:10" ht="15">
      <c r="A45" s="21" t="s">
        <v>143</v>
      </c>
      <c r="B45" s="17" t="s">
        <v>5</v>
      </c>
      <c r="C45" s="18">
        <f>C46+C63+C85+C93+C96</f>
        <v>54615</v>
      </c>
      <c r="D45" s="50">
        <f aca="true" t="shared" si="9" ref="D45:D61">SUM(E45:J45)</f>
        <v>35198346</v>
      </c>
      <c r="E45" s="48">
        <f aca="true" t="shared" si="10" ref="E45:J45">E46+E63+E85+E93+E96+E130</f>
        <v>4081765</v>
      </c>
      <c r="F45" s="48">
        <f t="shared" si="10"/>
        <v>9650000</v>
      </c>
      <c r="G45" s="48">
        <f t="shared" si="10"/>
        <v>7652233</v>
      </c>
      <c r="H45" s="48">
        <f t="shared" si="10"/>
        <v>316900</v>
      </c>
      <c r="I45" s="48">
        <f t="shared" si="10"/>
        <v>7127448</v>
      </c>
      <c r="J45" s="49">
        <f t="shared" si="10"/>
        <v>6370000</v>
      </c>
    </row>
    <row r="46" spans="1:10" s="23" customFormat="1" ht="15">
      <c r="A46" s="21" t="s">
        <v>144</v>
      </c>
      <c r="B46" s="17" t="s">
        <v>21</v>
      </c>
      <c r="C46" s="18">
        <f>C47+C53+C59</f>
        <v>24380</v>
      </c>
      <c r="D46" s="50">
        <f t="shared" si="9"/>
        <v>11168934</v>
      </c>
      <c r="E46" s="50">
        <f aca="true" t="shared" si="11" ref="E46:J46">E47+E53+E59</f>
        <v>0</v>
      </c>
      <c r="F46" s="50">
        <f t="shared" si="11"/>
        <v>6050000</v>
      </c>
      <c r="G46" s="50">
        <f t="shared" si="11"/>
        <v>5118934</v>
      </c>
      <c r="H46" s="50">
        <f t="shared" si="11"/>
        <v>0</v>
      </c>
      <c r="I46" s="50">
        <f t="shared" si="11"/>
        <v>0</v>
      </c>
      <c r="J46" s="53">
        <f t="shared" si="11"/>
        <v>0</v>
      </c>
    </row>
    <row r="47" spans="1:10" ht="15">
      <c r="A47" s="21" t="s">
        <v>6</v>
      </c>
      <c r="B47" s="17" t="s">
        <v>35</v>
      </c>
      <c r="C47" s="18">
        <f>SUM(C48:C52)</f>
        <v>5715</v>
      </c>
      <c r="D47" s="50">
        <f t="shared" si="9"/>
        <v>2500000</v>
      </c>
      <c r="E47" s="50">
        <f>SUM(E48:E51)</f>
        <v>0</v>
      </c>
      <c r="F47" s="50">
        <f>SUM(F48:F51)</f>
        <v>1800000</v>
      </c>
      <c r="G47" s="50">
        <f>SUM(G48:G51)</f>
        <v>700000</v>
      </c>
      <c r="H47" s="50">
        <f>SUM(H48:H52)</f>
        <v>0</v>
      </c>
      <c r="I47" s="50">
        <f>SUM(I48:I52)</f>
        <v>0</v>
      </c>
      <c r="J47" s="53">
        <f>SUM(J48:J52)</f>
        <v>0</v>
      </c>
    </row>
    <row r="48" spans="1:10" ht="15">
      <c r="A48" s="24" t="s">
        <v>10</v>
      </c>
      <c r="B48" s="1" t="s">
        <v>61</v>
      </c>
      <c r="C48" s="2">
        <v>4115</v>
      </c>
      <c r="D48" s="52">
        <f t="shared" si="9"/>
        <v>1800000</v>
      </c>
      <c r="E48" s="52"/>
      <c r="F48" s="52">
        <v>1800000</v>
      </c>
      <c r="G48" s="52"/>
      <c r="H48" s="52"/>
      <c r="I48" s="52"/>
      <c r="J48" s="51"/>
    </row>
    <row r="49" spans="1:10" ht="15">
      <c r="A49" s="24" t="s">
        <v>17</v>
      </c>
      <c r="B49" s="1" t="s">
        <v>104</v>
      </c>
      <c r="C49" s="2"/>
      <c r="D49" s="52">
        <f t="shared" si="9"/>
        <v>0</v>
      </c>
      <c r="E49" s="52"/>
      <c r="F49" s="52"/>
      <c r="G49" s="52"/>
      <c r="H49" s="52"/>
      <c r="I49" s="52"/>
      <c r="J49" s="51"/>
    </row>
    <row r="50" spans="1:10" ht="15">
      <c r="A50" s="24" t="s">
        <v>13</v>
      </c>
      <c r="B50" s="1" t="s">
        <v>62</v>
      </c>
      <c r="C50" s="2">
        <v>1600</v>
      </c>
      <c r="D50" s="52">
        <f t="shared" si="9"/>
        <v>700000</v>
      </c>
      <c r="E50" s="52"/>
      <c r="F50" s="52"/>
      <c r="G50" s="52">
        <v>700000</v>
      </c>
      <c r="H50" s="52"/>
      <c r="I50" s="52"/>
      <c r="J50" s="51"/>
    </row>
    <row r="51" spans="1:10" ht="15">
      <c r="A51" s="24" t="s">
        <v>164</v>
      </c>
      <c r="B51" s="1" t="s">
        <v>63</v>
      </c>
      <c r="C51" s="2">
        <v>0</v>
      </c>
      <c r="D51" s="52">
        <f t="shared" si="9"/>
        <v>0</v>
      </c>
      <c r="E51" s="52"/>
      <c r="F51" s="52"/>
      <c r="G51" s="52"/>
      <c r="H51" s="52">
        <v>0</v>
      </c>
      <c r="I51" s="52"/>
      <c r="J51" s="51"/>
    </row>
    <row r="52" spans="1:10" ht="15">
      <c r="A52" s="24" t="s">
        <v>165</v>
      </c>
      <c r="B52" s="1" t="s">
        <v>64</v>
      </c>
      <c r="C52" s="2">
        <v>0</v>
      </c>
      <c r="D52" s="52">
        <f t="shared" si="9"/>
        <v>0</v>
      </c>
      <c r="E52" s="52"/>
      <c r="F52" s="52"/>
      <c r="G52" s="52"/>
      <c r="H52" s="52"/>
      <c r="I52" s="52">
        <v>0</v>
      </c>
      <c r="J52" s="51"/>
    </row>
    <row r="53" spans="1:10" ht="15">
      <c r="A53" s="21" t="s">
        <v>7</v>
      </c>
      <c r="B53" s="17" t="s">
        <v>33</v>
      </c>
      <c r="C53" s="18">
        <f>SUM(C54:C58)</f>
        <v>16165</v>
      </c>
      <c r="D53" s="50">
        <f t="shared" si="9"/>
        <v>7468934</v>
      </c>
      <c r="E53" s="50">
        <f aca="true" t="shared" si="12" ref="E53:J53">SUM(E54:E58)</f>
        <v>0</v>
      </c>
      <c r="F53" s="50">
        <f t="shared" si="12"/>
        <v>3050000</v>
      </c>
      <c r="G53" s="50">
        <f t="shared" si="12"/>
        <v>4418934</v>
      </c>
      <c r="H53" s="50">
        <f t="shared" si="12"/>
        <v>0</v>
      </c>
      <c r="I53" s="50">
        <f t="shared" si="12"/>
        <v>0</v>
      </c>
      <c r="J53" s="53">
        <f t="shared" si="12"/>
        <v>0</v>
      </c>
    </row>
    <row r="54" spans="1:10" s="26" customFormat="1" ht="20.25" customHeight="1">
      <c r="A54" s="24" t="s">
        <v>10</v>
      </c>
      <c r="B54" s="1" t="s">
        <v>65</v>
      </c>
      <c r="C54" s="2"/>
      <c r="D54" s="52">
        <f t="shared" si="9"/>
        <v>0</v>
      </c>
      <c r="E54" s="52"/>
      <c r="F54" s="54"/>
      <c r="G54" s="54"/>
      <c r="H54" s="54"/>
      <c r="I54" s="54"/>
      <c r="J54" s="55"/>
    </row>
    <row r="55" spans="1:11" ht="15">
      <c r="A55" s="24" t="s">
        <v>17</v>
      </c>
      <c r="B55" s="1" t="s">
        <v>100</v>
      </c>
      <c r="C55" s="2">
        <v>5250</v>
      </c>
      <c r="D55" s="52">
        <f t="shared" si="9"/>
        <v>2100000</v>
      </c>
      <c r="E55" s="52"/>
      <c r="F55" s="52">
        <v>2100000</v>
      </c>
      <c r="G55" s="52"/>
      <c r="H55" s="52"/>
      <c r="I55" s="52"/>
      <c r="J55" s="51"/>
      <c r="K55" s="26"/>
    </row>
    <row r="56" spans="1:11" s="26" customFormat="1" ht="15.75" customHeight="1">
      <c r="A56" s="24" t="s">
        <v>13</v>
      </c>
      <c r="B56" s="1" t="s">
        <v>101</v>
      </c>
      <c r="C56" s="2">
        <v>2375</v>
      </c>
      <c r="D56" s="52">
        <f t="shared" si="9"/>
        <v>950000</v>
      </c>
      <c r="E56" s="52"/>
      <c r="F56" s="54">
        <v>950000</v>
      </c>
      <c r="G56" s="54"/>
      <c r="H56" s="54"/>
      <c r="I56" s="54"/>
      <c r="J56" s="55"/>
      <c r="K56" s="4"/>
    </row>
    <row r="57" spans="1:10" s="26" customFormat="1" ht="15.75" customHeight="1">
      <c r="A57" s="24" t="s">
        <v>164</v>
      </c>
      <c r="B57" s="1" t="s">
        <v>166</v>
      </c>
      <c r="C57" s="2">
        <v>7400</v>
      </c>
      <c r="D57" s="52">
        <f t="shared" si="9"/>
        <v>3718934</v>
      </c>
      <c r="E57" s="52"/>
      <c r="F57" s="52"/>
      <c r="G57" s="54">
        <v>3718934</v>
      </c>
      <c r="H57" s="54"/>
      <c r="I57" s="54"/>
      <c r="J57" s="55"/>
    </row>
    <row r="58" spans="1:10" s="26" customFormat="1" ht="15.75" customHeight="1">
      <c r="A58" s="24" t="s">
        <v>165</v>
      </c>
      <c r="B58" s="1" t="s">
        <v>97</v>
      </c>
      <c r="C58" s="2">
        <v>1140</v>
      </c>
      <c r="D58" s="52">
        <f t="shared" si="9"/>
        <v>700000</v>
      </c>
      <c r="E58" s="52"/>
      <c r="F58" s="54"/>
      <c r="G58" s="54">
        <v>700000</v>
      </c>
      <c r="H58" s="54"/>
      <c r="I58" s="54"/>
      <c r="J58" s="55"/>
    </row>
    <row r="59" spans="1:10" s="26" customFormat="1" ht="15">
      <c r="A59" s="21" t="s">
        <v>8</v>
      </c>
      <c r="B59" s="17" t="s">
        <v>34</v>
      </c>
      <c r="C59" s="18">
        <f>SUM(C60:C61)</f>
        <v>2500</v>
      </c>
      <c r="D59" s="50">
        <f t="shared" si="9"/>
        <v>1200000</v>
      </c>
      <c r="E59" s="50">
        <f aca="true" t="shared" si="13" ref="E59:J59">SUM(E60:E61)</f>
        <v>0</v>
      </c>
      <c r="F59" s="50">
        <f t="shared" si="13"/>
        <v>1200000</v>
      </c>
      <c r="G59" s="50">
        <f t="shared" si="13"/>
        <v>0</v>
      </c>
      <c r="H59" s="50">
        <f t="shared" si="13"/>
        <v>0</v>
      </c>
      <c r="I59" s="50">
        <f t="shared" si="13"/>
        <v>0</v>
      </c>
      <c r="J59" s="53">
        <f t="shared" si="13"/>
        <v>0</v>
      </c>
    </row>
    <row r="60" spans="1:10" s="26" customFormat="1" ht="15.75" customHeight="1">
      <c r="A60" s="24" t="s">
        <v>10</v>
      </c>
      <c r="B60" s="1" t="s">
        <v>66</v>
      </c>
      <c r="C60" s="2">
        <v>2500</v>
      </c>
      <c r="D60" s="52">
        <f t="shared" si="9"/>
        <v>1200000</v>
      </c>
      <c r="E60" s="52"/>
      <c r="F60" s="54">
        <v>1200000</v>
      </c>
      <c r="G60" s="54"/>
      <c r="H60" s="54"/>
      <c r="I60" s="54"/>
      <c r="J60" s="55"/>
    </row>
    <row r="61" spans="1:10" ht="15.75" customHeight="1">
      <c r="A61" s="24" t="s">
        <v>17</v>
      </c>
      <c r="B61" s="1" t="s">
        <v>102</v>
      </c>
      <c r="C61" s="2"/>
      <c r="D61" s="52">
        <f t="shared" si="9"/>
        <v>0</v>
      </c>
      <c r="E61" s="52"/>
      <c r="F61" s="52">
        <v>0</v>
      </c>
      <c r="G61" s="52"/>
      <c r="H61" s="52"/>
      <c r="I61" s="52"/>
      <c r="J61" s="51"/>
    </row>
    <row r="62" spans="1:10" ht="7.5" customHeight="1">
      <c r="A62" s="24"/>
      <c r="B62" s="1"/>
      <c r="C62" s="2"/>
      <c r="D62" s="52"/>
      <c r="E62" s="52"/>
      <c r="F62" s="52"/>
      <c r="G62" s="52"/>
      <c r="H62" s="52"/>
      <c r="I62" s="52"/>
      <c r="J62" s="51"/>
    </row>
    <row r="63" spans="1:10" ht="15">
      <c r="A63" s="21" t="s">
        <v>145</v>
      </c>
      <c r="B63" s="17" t="s">
        <v>20</v>
      </c>
      <c r="C63" s="18">
        <f>C64+C67+C72</f>
        <v>18585</v>
      </c>
      <c r="D63" s="50">
        <f aca="true" t="shared" si="14" ref="D63:D87">SUM(E63:J63)</f>
        <v>12976691</v>
      </c>
      <c r="E63" s="48">
        <f aca="true" t="shared" si="15" ref="E63:J63">E64+E67+E72</f>
        <v>3461691</v>
      </c>
      <c r="F63" s="48">
        <f t="shared" si="15"/>
        <v>800000</v>
      </c>
      <c r="G63" s="48">
        <f t="shared" si="15"/>
        <v>0</v>
      </c>
      <c r="H63" s="48">
        <f t="shared" si="15"/>
        <v>0</v>
      </c>
      <c r="I63" s="48">
        <f t="shared" si="15"/>
        <v>5915000</v>
      </c>
      <c r="J63" s="49">
        <f t="shared" si="15"/>
        <v>2800000</v>
      </c>
    </row>
    <row r="64" spans="1:10" ht="15">
      <c r="A64" s="21" t="s">
        <v>6</v>
      </c>
      <c r="B64" s="17" t="s">
        <v>35</v>
      </c>
      <c r="C64" s="18">
        <f>SUM(C65:C66)</f>
        <v>2650</v>
      </c>
      <c r="D64" s="50">
        <f t="shared" si="14"/>
        <v>1600000</v>
      </c>
      <c r="E64" s="50">
        <f aca="true" t="shared" si="16" ref="E64:J64">SUM(E65:E66)</f>
        <v>0</v>
      </c>
      <c r="F64" s="50">
        <f t="shared" si="16"/>
        <v>0</v>
      </c>
      <c r="G64" s="50">
        <f t="shared" si="16"/>
        <v>0</v>
      </c>
      <c r="H64" s="50">
        <f t="shared" si="16"/>
        <v>0</v>
      </c>
      <c r="I64" s="50">
        <f t="shared" si="16"/>
        <v>1600000</v>
      </c>
      <c r="J64" s="53">
        <f t="shared" si="16"/>
        <v>0</v>
      </c>
    </row>
    <row r="65" spans="1:10" s="26" customFormat="1" ht="15">
      <c r="A65" s="24" t="s">
        <v>10</v>
      </c>
      <c r="B65" s="1" t="s">
        <v>64</v>
      </c>
      <c r="C65" s="2">
        <v>2650</v>
      </c>
      <c r="D65" s="52">
        <f t="shared" si="14"/>
        <v>1600000</v>
      </c>
      <c r="E65" s="52"/>
      <c r="F65" s="52"/>
      <c r="G65" s="52"/>
      <c r="H65" s="52"/>
      <c r="I65" s="52">
        <f>1100000+500000</f>
        <v>1600000</v>
      </c>
      <c r="J65" s="51"/>
    </row>
    <row r="66" spans="1:10" ht="15">
      <c r="A66" s="24" t="s">
        <v>17</v>
      </c>
      <c r="B66" s="1" t="s">
        <v>67</v>
      </c>
      <c r="C66" s="2">
        <v>0</v>
      </c>
      <c r="D66" s="52">
        <f t="shared" si="14"/>
        <v>0</v>
      </c>
      <c r="E66" s="52"/>
      <c r="F66" s="52"/>
      <c r="G66" s="52"/>
      <c r="H66" s="52"/>
      <c r="I66" s="52"/>
      <c r="J66" s="51">
        <v>0</v>
      </c>
    </row>
    <row r="67" spans="1:10" ht="15">
      <c r="A67" s="21" t="s">
        <v>7</v>
      </c>
      <c r="B67" s="17" t="s">
        <v>33</v>
      </c>
      <c r="C67" s="18">
        <f>SUM(C68:C71)</f>
        <v>6610</v>
      </c>
      <c r="D67" s="50">
        <f t="shared" si="14"/>
        <v>5106691</v>
      </c>
      <c r="E67" s="50">
        <f>SUM(E68:E71)</f>
        <v>3461691</v>
      </c>
      <c r="F67" s="50">
        <f>SUM(F68:F70)</f>
        <v>0</v>
      </c>
      <c r="G67" s="50">
        <f>SUM(G68:G70)</f>
        <v>0</v>
      </c>
      <c r="H67" s="50">
        <f>SUM(H68:H70)</f>
        <v>0</v>
      </c>
      <c r="I67" s="50">
        <f>SUM(I68:I70)</f>
        <v>1645000</v>
      </c>
      <c r="J67" s="53">
        <f>SUM(J68:J70)</f>
        <v>0</v>
      </c>
    </row>
    <row r="68" spans="1:10" ht="15">
      <c r="A68" s="24" t="s">
        <v>10</v>
      </c>
      <c r="B68" s="1" t="s">
        <v>68</v>
      </c>
      <c r="C68" s="2">
        <v>2040</v>
      </c>
      <c r="D68" s="52">
        <f t="shared" si="14"/>
        <v>900000</v>
      </c>
      <c r="E68" s="52"/>
      <c r="F68" s="52"/>
      <c r="G68" s="52"/>
      <c r="H68" s="52"/>
      <c r="I68" s="52">
        <v>900000</v>
      </c>
      <c r="J68" s="51"/>
    </row>
    <row r="69" spans="1:10" ht="15">
      <c r="A69" s="24" t="s">
        <v>17</v>
      </c>
      <c r="B69" s="1" t="s">
        <v>69</v>
      </c>
      <c r="C69" s="2">
        <v>1690</v>
      </c>
      <c r="D69" s="52">
        <f t="shared" si="14"/>
        <v>745000</v>
      </c>
      <c r="E69" s="52"/>
      <c r="F69" s="52"/>
      <c r="G69" s="52"/>
      <c r="H69" s="52"/>
      <c r="I69" s="52">
        <v>745000</v>
      </c>
      <c r="J69" s="51"/>
    </row>
    <row r="70" spans="1:10" ht="15">
      <c r="A70" s="24" t="s">
        <v>13</v>
      </c>
      <c r="B70" s="1" t="s">
        <v>70</v>
      </c>
      <c r="C70" s="2">
        <v>0</v>
      </c>
      <c r="D70" s="52">
        <f t="shared" si="14"/>
        <v>0</v>
      </c>
      <c r="E70" s="52"/>
      <c r="F70" s="52"/>
      <c r="G70" s="52"/>
      <c r="H70" s="52"/>
      <c r="I70" s="52"/>
      <c r="J70" s="51">
        <v>0</v>
      </c>
    </row>
    <row r="71" spans="1:10" ht="15">
      <c r="A71" s="24" t="s">
        <v>164</v>
      </c>
      <c r="B71" s="1" t="s">
        <v>131</v>
      </c>
      <c r="C71" s="2">
        <v>2880</v>
      </c>
      <c r="D71" s="52">
        <f t="shared" si="14"/>
        <v>3461691</v>
      </c>
      <c r="E71" s="52">
        <v>3461691</v>
      </c>
      <c r="F71" s="52"/>
      <c r="G71" s="52"/>
      <c r="H71" s="52"/>
      <c r="I71" s="52"/>
      <c r="J71" s="51"/>
    </row>
    <row r="72" spans="1:10" ht="15">
      <c r="A72" s="21" t="s">
        <v>8</v>
      </c>
      <c r="B72" s="17" t="s">
        <v>34</v>
      </c>
      <c r="C72" s="18">
        <f>SUM(C73:C84)</f>
        <v>9325</v>
      </c>
      <c r="D72" s="50">
        <f t="shared" si="14"/>
        <v>6270000</v>
      </c>
      <c r="E72" s="50">
        <f aca="true" t="shared" si="17" ref="E72:J72">SUM(E73:E84)</f>
        <v>0</v>
      </c>
      <c r="F72" s="50">
        <f t="shared" si="17"/>
        <v>800000</v>
      </c>
      <c r="G72" s="50">
        <f t="shared" si="17"/>
        <v>0</v>
      </c>
      <c r="H72" s="50">
        <f t="shared" si="17"/>
        <v>0</v>
      </c>
      <c r="I72" s="50">
        <f t="shared" si="17"/>
        <v>2670000</v>
      </c>
      <c r="J72" s="53">
        <f t="shared" si="17"/>
        <v>2800000</v>
      </c>
    </row>
    <row r="73" spans="1:10" ht="15">
      <c r="A73" s="24" t="s">
        <v>10</v>
      </c>
      <c r="B73" s="1" t="s">
        <v>71</v>
      </c>
      <c r="C73" s="2">
        <v>1500</v>
      </c>
      <c r="D73" s="52">
        <f t="shared" si="14"/>
        <v>800000</v>
      </c>
      <c r="E73" s="52"/>
      <c r="F73" s="54">
        <v>800000</v>
      </c>
      <c r="G73" s="54"/>
      <c r="H73" s="50"/>
      <c r="I73" s="50"/>
      <c r="J73" s="53"/>
    </row>
    <row r="74" spans="1:10" ht="15">
      <c r="A74" s="24" t="s">
        <v>17</v>
      </c>
      <c r="B74" s="1" t="s">
        <v>44</v>
      </c>
      <c r="C74" s="2">
        <v>1100</v>
      </c>
      <c r="D74" s="52">
        <f t="shared" si="14"/>
        <v>1000000</v>
      </c>
      <c r="E74" s="52"/>
      <c r="F74" s="50"/>
      <c r="G74" s="50"/>
      <c r="H74" s="50"/>
      <c r="I74" s="50"/>
      <c r="J74" s="55">
        <v>1000000</v>
      </c>
    </row>
    <row r="75" spans="1:10" ht="15">
      <c r="A75" s="24" t="s">
        <v>13</v>
      </c>
      <c r="B75" s="1" t="s">
        <v>108</v>
      </c>
      <c r="C75" s="2">
        <v>550</v>
      </c>
      <c r="D75" s="52">
        <f t="shared" si="14"/>
        <v>500000</v>
      </c>
      <c r="E75" s="52"/>
      <c r="F75" s="50"/>
      <c r="G75" s="50"/>
      <c r="H75" s="50"/>
      <c r="I75" s="50"/>
      <c r="J75" s="55">
        <v>500000</v>
      </c>
    </row>
    <row r="76" spans="1:10" ht="15">
      <c r="A76" s="24" t="s">
        <v>164</v>
      </c>
      <c r="B76" s="1" t="s">
        <v>72</v>
      </c>
      <c r="C76" s="2">
        <v>900</v>
      </c>
      <c r="D76" s="52">
        <f t="shared" si="14"/>
        <v>800000</v>
      </c>
      <c r="E76" s="52"/>
      <c r="F76" s="50"/>
      <c r="G76" s="50"/>
      <c r="H76" s="50"/>
      <c r="I76" s="50"/>
      <c r="J76" s="55">
        <v>800000</v>
      </c>
    </row>
    <row r="77" spans="1:10" ht="15">
      <c r="A77" s="24" t="s">
        <v>165</v>
      </c>
      <c r="B77" s="1" t="s">
        <v>110</v>
      </c>
      <c r="C77" s="2">
        <v>550</v>
      </c>
      <c r="D77" s="52">
        <f t="shared" si="14"/>
        <v>500000</v>
      </c>
      <c r="E77" s="52"/>
      <c r="F77" s="50"/>
      <c r="G77" s="50"/>
      <c r="H77" s="50"/>
      <c r="I77" s="50"/>
      <c r="J77" s="55">
        <v>500000</v>
      </c>
    </row>
    <row r="78" spans="1:10" ht="15">
      <c r="A78" s="24" t="s">
        <v>167</v>
      </c>
      <c r="B78" s="1" t="s">
        <v>73</v>
      </c>
      <c r="C78" s="2">
        <v>905</v>
      </c>
      <c r="D78" s="52">
        <f t="shared" si="14"/>
        <v>500000</v>
      </c>
      <c r="E78" s="52"/>
      <c r="F78" s="54"/>
      <c r="G78" s="54"/>
      <c r="H78" s="54"/>
      <c r="I78" s="54">
        <v>500000</v>
      </c>
      <c r="J78" s="55"/>
    </row>
    <row r="79" spans="1:10" ht="15">
      <c r="A79" s="24" t="s">
        <v>168</v>
      </c>
      <c r="B79" s="1" t="s">
        <v>74</v>
      </c>
      <c r="C79" s="2">
        <v>1180</v>
      </c>
      <c r="D79" s="52">
        <f t="shared" si="14"/>
        <v>650000</v>
      </c>
      <c r="E79" s="52"/>
      <c r="F79" s="54"/>
      <c r="G79" s="54"/>
      <c r="H79" s="54"/>
      <c r="I79" s="54">
        <v>650000</v>
      </c>
      <c r="J79" s="55"/>
    </row>
    <row r="80" spans="1:10" ht="15">
      <c r="A80" s="24" t="s">
        <v>169</v>
      </c>
      <c r="B80" s="1" t="s">
        <v>103</v>
      </c>
      <c r="C80" s="2">
        <v>1150</v>
      </c>
      <c r="D80" s="52">
        <f t="shared" si="14"/>
        <v>700000</v>
      </c>
      <c r="E80" s="52"/>
      <c r="F80" s="54"/>
      <c r="G80" s="54"/>
      <c r="H80" s="54"/>
      <c r="I80" s="54">
        <f>500000+200000</f>
        <v>700000</v>
      </c>
      <c r="J80" s="55"/>
    </row>
    <row r="81" spans="1:10" ht="15">
      <c r="A81" s="24" t="s">
        <v>170</v>
      </c>
      <c r="B81" s="1" t="s">
        <v>75</v>
      </c>
      <c r="C81" s="2">
        <v>0</v>
      </c>
      <c r="D81" s="52">
        <f t="shared" si="14"/>
        <v>0</v>
      </c>
      <c r="E81" s="52"/>
      <c r="F81" s="54"/>
      <c r="G81" s="54"/>
      <c r="H81" s="54"/>
      <c r="I81" s="54">
        <v>0</v>
      </c>
      <c r="J81" s="55"/>
    </row>
    <row r="82" spans="1:10" ht="15">
      <c r="A82" s="24" t="s">
        <v>171</v>
      </c>
      <c r="B82" s="1" t="s">
        <v>76</v>
      </c>
      <c r="C82" s="2">
        <v>580</v>
      </c>
      <c r="D82" s="52">
        <f t="shared" si="14"/>
        <v>320000</v>
      </c>
      <c r="E82" s="52"/>
      <c r="F82" s="54"/>
      <c r="G82" s="54"/>
      <c r="H82" s="54"/>
      <c r="I82" s="54">
        <v>320000</v>
      </c>
      <c r="J82" s="55"/>
    </row>
    <row r="83" spans="1:10" ht="15">
      <c r="A83" s="24" t="s">
        <v>172</v>
      </c>
      <c r="B83" s="1" t="s">
        <v>77</v>
      </c>
      <c r="C83" s="2">
        <v>0</v>
      </c>
      <c r="D83" s="52">
        <f t="shared" si="14"/>
        <v>0</v>
      </c>
      <c r="E83" s="52"/>
      <c r="F83" s="54"/>
      <c r="G83" s="54"/>
      <c r="H83" s="54"/>
      <c r="I83" s="54">
        <v>0</v>
      </c>
      <c r="J83" s="55"/>
    </row>
    <row r="84" spans="1:10" ht="15">
      <c r="A84" s="24" t="s">
        <v>173</v>
      </c>
      <c r="B84" s="1" t="s">
        <v>78</v>
      </c>
      <c r="C84" s="2">
        <v>910</v>
      </c>
      <c r="D84" s="52">
        <f t="shared" si="14"/>
        <v>500000</v>
      </c>
      <c r="E84" s="52"/>
      <c r="F84" s="54"/>
      <c r="G84" s="54"/>
      <c r="H84" s="54"/>
      <c r="I84" s="54">
        <f>365335+134665</f>
        <v>500000</v>
      </c>
      <c r="J84" s="55"/>
    </row>
    <row r="85" spans="1:10" ht="15">
      <c r="A85" s="21" t="s">
        <v>146</v>
      </c>
      <c r="B85" s="17" t="s">
        <v>22</v>
      </c>
      <c r="C85" s="18">
        <f>C89+C86</f>
        <v>7750</v>
      </c>
      <c r="D85" s="50">
        <f t="shared" si="14"/>
        <v>1800000</v>
      </c>
      <c r="E85" s="50"/>
      <c r="F85" s="50">
        <f>F89+F86</f>
        <v>0</v>
      </c>
      <c r="G85" s="50">
        <f>G89+G86</f>
        <v>300000</v>
      </c>
      <c r="H85" s="50">
        <f>H89+H86</f>
        <v>0</v>
      </c>
      <c r="I85" s="50">
        <f>I89+I86</f>
        <v>0</v>
      </c>
      <c r="J85" s="53">
        <f>J89+J86</f>
        <v>1500000</v>
      </c>
    </row>
    <row r="86" spans="1:10" ht="15">
      <c r="A86" s="21" t="s">
        <v>6</v>
      </c>
      <c r="B86" s="17" t="s">
        <v>33</v>
      </c>
      <c r="C86" s="19">
        <f>SUM(C88:C88)</f>
        <v>0</v>
      </c>
      <c r="D86" s="50">
        <f t="shared" si="14"/>
        <v>500000</v>
      </c>
      <c r="E86" s="48"/>
      <c r="F86" s="48">
        <f>SUM(F88:F88)</f>
        <v>0</v>
      </c>
      <c r="G86" s="48">
        <f>SUM(G88:G88)</f>
        <v>0</v>
      </c>
      <c r="H86" s="48">
        <f>SUM(H88:H88)</f>
        <v>0</v>
      </c>
      <c r="I86" s="48">
        <f>SUM(I88:I88)</f>
        <v>0</v>
      </c>
      <c r="J86" s="49">
        <f>SUM(J87:J88)</f>
        <v>500000</v>
      </c>
    </row>
    <row r="87" spans="1:10" ht="15">
      <c r="A87" s="24" t="s">
        <v>10</v>
      </c>
      <c r="B87" s="1" t="s">
        <v>109</v>
      </c>
      <c r="C87" s="3">
        <v>2500</v>
      </c>
      <c r="D87" s="52">
        <f t="shared" si="14"/>
        <v>500000</v>
      </c>
      <c r="E87" s="52"/>
      <c r="F87" s="52"/>
      <c r="G87" s="52"/>
      <c r="H87" s="52"/>
      <c r="I87" s="52"/>
      <c r="J87" s="51">
        <v>500000</v>
      </c>
    </row>
    <row r="88" spans="1:10" ht="8.25" customHeight="1">
      <c r="A88" s="24"/>
      <c r="B88" s="1"/>
      <c r="C88" s="2"/>
      <c r="D88" s="52"/>
      <c r="E88" s="52"/>
      <c r="F88" s="52"/>
      <c r="G88" s="52"/>
      <c r="H88" s="52"/>
      <c r="I88" s="52"/>
      <c r="J88" s="51"/>
    </row>
    <row r="89" spans="1:10" ht="15">
      <c r="A89" s="21" t="s">
        <v>7</v>
      </c>
      <c r="B89" s="17" t="s">
        <v>34</v>
      </c>
      <c r="C89" s="19">
        <f>SUM(C90:C90)+C91</f>
        <v>7750</v>
      </c>
      <c r="D89" s="50">
        <f>SUM(E89:J89)</f>
        <v>1300000</v>
      </c>
      <c r="E89" s="48"/>
      <c r="F89" s="48">
        <f>SUM(F90:F90)</f>
        <v>0</v>
      </c>
      <c r="G89" s="48">
        <f>SUM(G90:G90)</f>
        <v>300000</v>
      </c>
      <c r="H89" s="48">
        <f>SUM(H90:H90)</f>
        <v>0</v>
      </c>
      <c r="I89" s="48">
        <f>SUM(I90:I90)</f>
        <v>0</v>
      </c>
      <c r="J89" s="49">
        <f>SUM(J90:J91)</f>
        <v>1000000</v>
      </c>
    </row>
    <row r="90" spans="1:10" s="23" customFormat="1" ht="15">
      <c r="A90" s="24" t="s">
        <v>10</v>
      </c>
      <c r="B90" s="1" t="s">
        <v>79</v>
      </c>
      <c r="C90" s="2">
        <v>2750</v>
      </c>
      <c r="D90" s="52">
        <f>SUM(E90:J90)</f>
        <v>300000</v>
      </c>
      <c r="E90" s="52"/>
      <c r="F90" s="52"/>
      <c r="G90" s="52">
        <v>300000</v>
      </c>
      <c r="H90" s="52"/>
      <c r="I90" s="52"/>
      <c r="J90" s="51"/>
    </row>
    <row r="91" spans="1:10" ht="15">
      <c r="A91" s="24" t="s">
        <v>17</v>
      </c>
      <c r="B91" s="1" t="s">
        <v>80</v>
      </c>
      <c r="C91" s="2">
        <v>5000</v>
      </c>
      <c r="D91" s="52">
        <f>SUM(E91:J91)</f>
        <v>1000000</v>
      </c>
      <c r="E91" s="52"/>
      <c r="F91" s="52"/>
      <c r="G91" s="52"/>
      <c r="H91" s="52"/>
      <c r="I91" s="48"/>
      <c r="J91" s="51">
        <f>500000+500000</f>
        <v>1000000</v>
      </c>
    </row>
    <row r="92" spans="1:10" ht="12" customHeight="1">
      <c r="A92" s="24"/>
      <c r="B92" s="1"/>
      <c r="C92" s="2"/>
      <c r="D92" s="52"/>
      <c r="E92" s="52"/>
      <c r="F92" s="52"/>
      <c r="G92" s="52"/>
      <c r="H92" s="52"/>
      <c r="I92" s="48"/>
      <c r="J92" s="51"/>
    </row>
    <row r="93" spans="1:10" ht="15">
      <c r="A93" s="21" t="s">
        <v>147</v>
      </c>
      <c r="B93" s="17" t="s">
        <v>23</v>
      </c>
      <c r="C93" s="18">
        <f>C95+C94</f>
        <v>0</v>
      </c>
      <c r="D93" s="50">
        <f>SUM(E93:J93)</f>
        <v>0</v>
      </c>
      <c r="E93" s="48"/>
      <c r="F93" s="48"/>
      <c r="G93" s="48"/>
      <c r="H93" s="48">
        <f>H94</f>
        <v>0</v>
      </c>
      <c r="I93" s="48"/>
      <c r="J93" s="51"/>
    </row>
    <row r="94" spans="1:10" ht="15">
      <c r="A94" s="21" t="s">
        <v>148</v>
      </c>
      <c r="B94" s="17" t="s">
        <v>34</v>
      </c>
      <c r="C94" s="19"/>
      <c r="D94" s="50">
        <f>SUM(E94:J94)</f>
        <v>0</v>
      </c>
      <c r="E94" s="48"/>
      <c r="F94" s="48"/>
      <c r="G94" s="48"/>
      <c r="H94" s="48"/>
      <c r="I94" s="48"/>
      <c r="J94" s="51"/>
    </row>
    <row r="95" spans="1:10" ht="10.5" customHeight="1">
      <c r="A95" s="21"/>
      <c r="B95" s="17"/>
      <c r="C95" s="18"/>
      <c r="D95" s="48"/>
      <c r="E95" s="48"/>
      <c r="F95" s="48"/>
      <c r="G95" s="48"/>
      <c r="H95" s="48"/>
      <c r="I95" s="48"/>
      <c r="J95" s="51"/>
    </row>
    <row r="96" spans="1:10" ht="15">
      <c r="A96" s="21" t="s">
        <v>149</v>
      </c>
      <c r="B96" s="17" t="s">
        <v>124</v>
      </c>
      <c r="C96" s="18">
        <f>SUM(C98+C113)</f>
        <v>3900</v>
      </c>
      <c r="D96" s="50">
        <f aca="true" t="shared" si="18" ref="D96:D103">SUM(E96:J96)</f>
        <v>8742647</v>
      </c>
      <c r="E96" s="50">
        <f aca="true" t="shared" si="19" ref="E96:J96">SUM(E97+E98+E108+E113+E128)</f>
        <v>110000</v>
      </c>
      <c r="F96" s="50">
        <f t="shared" si="19"/>
        <v>2800000</v>
      </c>
      <c r="G96" s="50">
        <f t="shared" si="19"/>
        <v>2233299</v>
      </c>
      <c r="H96" s="50">
        <f t="shared" si="19"/>
        <v>316900</v>
      </c>
      <c r="I96" s="50">
        <f t="shared" si="19"/>
        <v>1212448</v>
      </c>
      <c r="J96" s="53">
        <f t="shared" si="19"/>
        <v>2070000</v>
      </c>
    </row>
    <row r="97" spans="1:10" ht="15">
      <c r="A97" s="21" t="s">
        <v>150</v>
      </c>
      <c r="B97" s="17" t="s">
        <v>53</v>
      </c>
      <c r="C97" s="18">
        <f>140+75+70+40+15</f>
        <v>340</v>
      </c>
      <c r="D97" s="50">
        <f t="shared" si="18"/>
        <v>2761900</v>
      </c>
      <c r="E97" s="48">
        <v>75000</v>
      </c>
      <c r="F97" s="48">
        <v>1600000</v>
      </c>
      <c r="G97" s="48">
        <v>300000</v>
      </c>
      <c r="H97" s="48">
        <v>316900</v>
      </c>
      <c r="I97" s="48">
        <v>350000</v>
      </c>
      <c r="J97" s="49">
        <v>120000</v>
      </c>
    </row>
    <row r="98" spans="1:10" s="27" customFormat="1" ht="15">
      <c r="A98" s="21" t="s">
        <v>151</v>
      </c>
      <c r="B98" s="17" t="s">
        <v>24</v>
      </c>
      <c r="C98" s="18">
        <f>SUM(C99+C102+C105)</f>
        <v>0</v>
      </c>
      <c r="D98" s="50">
        <f t="shared" si="18"/>
        <v>1000000</v>
      </c>
      <c r="E98" s="48"/>
      <c r="F98" s="50">
        <f>F99+F102+F105</f>
        <v>0</v>
      </c>
      <c r="G98" s="50">
        <f>G99+G102+G105</f>
        <v>1000000</v>
      </c>
      <c r="H98" s="50">
        <f>H99+H102+H105</f>
        <v>0</v>
      </c>
      <c r="I98" s="50">
        <f>I99+I102+I105</f>
        <v>0</v>
      </c>
      <c r="J98" s="53">
        <f>J99+J102+J105</f>
        <v>0</v>
      </c>
    </row>
    <row r="99" spans="1:10" s="23" customFormat="1" ht="15">
      <c r="A99" s="21" t="s">
        <v>6</v>
      </c>
      <c r="B99" s="17" t="s">
        <v>35</v>
      </c>
      <c r="C99" s="18"/>
      <c r="D99" s="50">
        <f t="shared" si="18"/>
        <v>700000</v>
      </c>
      <c r="E99" s="48"/>
      <c r="F99" s="48">
        <f>SUM(F100:F101)</f>
        <v>0</v>
      </c>
      <c r="G99" s="48">
        <f>SUM(G100:G101)</f>
        <v>700000</v>
      </c>
      <c r="H99" s="48"/>
      <c r="I99" s="48"/>
      <c r="J99" s="49"/>
    </row>
    <row r="100" spans="1:10" ht="15">
      <c r="A100" s="24" t="s">
        <v>10</v>
      </c>
      <c r="B100" s="1" t="s">
        <v>96</v>
      </c>
      <c r="C100" s="2"/>
      <c r="D100" s="52">
        <f t="shared" si="18"/>
        <v>400000</v>
      </c>
      <c r="E100" s="48"/>
      <c r="F100" s="52"/>
      <c r="G100" s="52">
        <v>400000</v>
      </c>
      <c r="H100" s="52"/>
      <c r="I100" s="52"/>
      <c r="J100" s="51"/>
    </row>
    <row r="101" spans="1:10" ht="15">
      <c r="A101" s="24" t="s">
        <v>17</v>
      </c>
      <c r="B101" s="1" t="s">
        <v>95</v>
      </c>
      <c r="C101" s="2"/>
      <c r="D101" s="52">
        <f t="shared" si="18"/>
        <v>300000</v>
      </c>
      <c r="E101" s="48"/>
      <c r="F101" s="52"/>
      <c r="G101" s="52">
        <v>300000</v>
      </c>
      <c r="H101" s="52"/>
      <c r="I101" s="52"/>
      <c r="J101" s="51"/>
    </row>
    <row r="102" spans="1:10" ht="15">
      <c r="A102" s="21" t="s">
        <v>7</v>
      </c>
      <c r="B102" s="17" t="s">
        <v>33</v>
      </c>
      <c r="C102" s="18"/>
      <c r="D102" s="50">
        <f t="shared" si="18"/>
        <v>300000</v>
      </c>
      <c r="E102" s="48"/>
      <c r="F102" s="48">
        <f>F104</f>
        <v>0</v>
      </c>
      <c r="G102" s="48">
        <f>G104+G103</f>
        <v>300000</v>
      </c>
      <c r="H102" s="48">
        <f>H104</f>
        <v>0</v>
      </c>
      <c r="I102" s="48">
        <f>I104</f>
        <v>0</v>
      </c>
      <c r="J102" s="49">
        <f>J104</f>
        <v>0</v>
      </c>
    </row>
    <row r="103" spans="1:10" ht="15">
      <c r="A103" s="24" t="s">
        <v>10</v>
      </c>
      <c r="B103" s="1" t="s">
        <v>81</v>
      </c>
      <c r="C103" s="2"/>
      <c r="D103" s="52">
        <f t="shared" si="18"/>
        <v>300000</v>
      </c>
      <c r="E103" s="48"/>
      <c r="F103" s="52"/>
      <c r="G103" s="52">
        <v>300000</v>
      </c>
      <c r="H103" s="52"/>
      <c r="I103" s="52"/>
      <c r="J103" s="51"/>
    </row>
    <row r="104" spans="1:10" ht="7.5" customHeight="1">
      <c r="A104" s="24"/>
      <c r="B104" s="1"/>
      <c r="C104" s="2"/>
      <c r="D104" s="52"/>
      <c r="E104" s="52"/>
      <c r="F104" s="52"/>
      <c r="G104" s="52"/>
      <c r="H104" s="52"/>
      <c r="I104" s="52"/>
      <c r="J104" s="51"/>
    </row>
    <row r="105" spans="1:10" ht="15">
      <c r="A105" s="21" t="s">
        <v>8</v>
      </c>
      <c r="B105" s="17" t="s">
        <v>34</v>
      </c>
      <c r="C105" s="18"/>
      <c r="D105" s="50">
        <f>SUM(E105:J105)</f>
        <v>0</v>
      </c>
      <c r="E105" s="48"/>
      <c r="F105" s="48">
        <f>F107</f>
        <v>0</v>
      </c>
      <c r="G105" s="48">
        <f>G107</f>
        <v>0</v>
      </c>
      <c r="H105" s="48">
        <f>H107</f>
        <v>0</v>
      </c>
      <c r="I105" s="48">
        <f>I107</f>
        <v>0</v>
      </c>
      <c r="J105" s="49">
        <f>J107</f>
        <v>0</v>
      </c>
    </row>
    <row r="106" spans="1:10" ht="30.75">
      <c r="A106" s="24" t="s">
        <v>10</v>
      </c>
      <c r="B106" s="1" t="s">
        <v>82</v>
      </c>
      <c r="C106" s="2"/>
      <c r="D106" s="52">
        <f>SUM(E106:J106)</f>
        <v>0</v>
      </c>
      <c r="E106" s="48"/>
      <c r="F106" s="52"/>
      <c r="G106" s="52">
        <v>0</v>
      </c>
      <c r="H106" s="52"/>
      <c r="I106" s="52"/>
      <c r="J106" s="51"/>
    </row>
    <row r="107" spans="1:10" ht="7.5" customHeight="1">
      <c r="A107" s="24"/>
      <c r="B107" s="1"/>
      <c r="C107" s="2"/>
      <c r="D107" s="52"/>
      <c r="E107" s="52"/>
      <c r="F107" s="52"/>
      <c r="G107" s="52"/>
      <c r="H107" s="52"/>
      <c r="I107" s="52"/>
      <c r="J107" s="51"/>
    </row>
    <row r="108" spans="1:10" ht="15">
      <c r="A108" s="21" t="s">
        <v>152</v>
      </c>
      <c r="B108" s="17" t="s">
        <v>25</v>
      </c>
      <c r="C108" s="18">
        <f>SUM(C109:C110)</f>
        <v>140</v>
      </c>
      <c r="D108" s="50">
        <f>SUM(E108:J108)</f>
        <v>535000</v>
      </c>
      <c r="E108" s="50">
        <f>SUM(E109:E111)</f>
        <v>35000</v>
      </c>
      <c r="F108" s="50">
        <f>SUM(F109:F110)</f>
        <v>0</v>
      </c>
      <c r="G108" s="50">
        <f>SUM(G109:G110)</f>
        <v>0</v>
      </c>
      <c r="H108" s="50">
        <f>SUM(H109:H110)</f>
        <v>0</v>
      </c>
      <c r="I108" s="50">
        <f>SUM(I109:I110)</f>
        <v>400000</v>
      </c>
      <c r="J108" s="53">
        <f>SUM(J109:J110)</f>
        <v>100000</v>
      </c>
    </row>
    <row r="109" spans="1:10" ht="24.75" customHeight="1">
      <c r="A109" s="24" t="s">
        <v>6</v>
      </c>
      <c r="B109" s="1" t="s">
        <v>115</v>
      </c>
      <c r="C109" s="2">
        <v>140</v>
      </c>
      <c r="D109" s="52">
        <f>SUM(E109:J109)</f>
        <v>425000</v>
      </c>
      <c r="E109" s="52">
        <v>25000</v>
      </c>
      <c r="F109" s="52"/>
      <c r="G109" s="52"/>
      <c r="H109" s="52"/>
      <c r="I109" s="52">
        <v>400000</v>
      </c>
      <c r="J109" s="51"/>
    </row>
    <row r="110" spans="1:10" ht="15">
      <c r="A110" s="24" t="s">
        <v>7</v>
      </c>
      <c r="B110" s="1" t="s">
        <v>36</v>
      </c>
      <c r="C110" s="2"/>
      <c r="D110" s="52">
        <f>SUM(E110:J110)</f>
        <v>100000</v>
      </c>
      <c r="E110" s="52"/>
      <c r="F110" s="52"/>
      <c r="G110" s="52"/>
      <c r="H110" s="52"/>
      <c r="I110" s="52"/>
      <c r="J110" s="51">
        <v>100000</v>
      </c>
    </row>
    <row r="111" spans="1:10" ht="15">
      <c r="A111" s="24" t="s">
        <v>8</v>
      </c>
      <c r="B111" s="1" t="s">
        <v>116</v>
      </c>
      <c r="C111" s="2"/>
      <c r="D111" s="52">
        <f>SUM(E111:J111)</f>
        <v>10000</v>
      </c>
      <c r="E111" s="52">
        <v>10000</v>
      </c>
      <c r="F111" s="52"/>
      <c r="G111" s="52"/>
      <c r="H111" s="52"/>
      <c r="I111" s="52"/>
      <c r="J111" s="51"/>
    </row>
    <row r="112" spans="1:10" ht="7.5" customHeight="1">
      <c r="A112" s="24"/>
      <c r="B112" s="1"/>
      <c r="C112" s="2"/>
      <c r="D112" s="52"/>
      <c r="E112" s="52"/>
      <c r="F112" s="52"/>
      <c r="G112" s="52"/>
      <c r="H112" s="52"/>
      <c r="I112" s="52"/>
      <c r="J112" s="51"/>
    </row>
    <row r="113" spans="1:10" ht="15">
      <c r="A113" s="21" t="s">
        <v>153</v>
      </c>
      <c r="B113" s="17" t="s">
        <v>27</v>
      </c>
      <c r="C113" s="18">
        <f>SUM(C114:C126)</f>
        <v>3900</v>
      </c>
      <c r="D113" s="50">
        <f aca="true" t="shared" si="20" ref="D113:D126">SUM(E113:J113)</f>
        <v>3945747</v>
      </c>
      <c r="E113" s="48"/>
      <c r="F113" s="50">
        <f>SUM(F114:F121)</f>
        <v>1000000</v>
      </c>
      <c r="G113" s="50">
        <f>SUM(G114:G126)</f>
        <v>933299</v>
      </c>
      <c r="H113" s="50">
        <f>SUM(H114:H124)</f>
        <v>0</v>
      </c>
      <c r="I113" s="50">
        <f>SUM(I114:I121)</f>
        <v>462448</v>
      </c>
      <c r="J113" s="53">
        <f>SUM(J114:J125)</f>
        <v>1550000</v>
      </c>
    </row>
    <row r="114" spans="1:10" ht="15">
      <c r="A114" s="24" t="s">
        <v>6</v>
      </c>
      <c r="B114" s="1" t="s">
        <v>83</v>
      </c>
      <c r="C114" s="2">
        <v>600</v>
      </c>
      <c r="D114" s="52">
        <f t="shared" si="20"/>
        <v>462448</v>
      </c>
      <c r="E114" s="52"/>
      <c r="F114" s="54"/>
      <c r="G114" s="54"/>
      <c r="H114" s="54"/>
      <c r="I114" s="54">
        <v>462448</v>
      </c>
      <c r="J114" s="53"/>
    </row>
    <row r="115" spans="1:10" ht="15">
      <c r="A115" s="24" t="s">
        <v>7</v>
      </c>
      <c r="B115" s="1" t="s">
        <v>84</v>
      </c>
      <c r="C115" s="2">
        <v>900</v>
      </c>
      <c r="D115" s="52">
        <f t="shared" si="20"/>
        <v>800000</v>
      </c>
      <c r="E115" s="52"/>
      <c r="F115" s="48"/>
      <c r="G115" s="52">
        <v>800000</v>
      </c>
      <c r="H115" s="48"/>
      <c r="I115" s="69"/>
      <c r="J115" s="51"/>
    </row>
    <row r="116" spans="1:10" ht="15">
      <c r="A116" s="24" t="s">
        <v>8</v>
      </c>
      <c r="B116" s="1" t="s">
        <v>85</v>
      </c>
      <c r="C116" s="2">
        <v>0</v>
      </c>
      <c r="D116" s="52">
        <f t="shared" si="20"/>
        <v>0</v>
      </c>
      <c r="E116" s="52"/>
      <c r="F116" s="48"/>
      <c r="G116" s="52"/>
      <c r="H116" s="52">
        <v>0</v>
      </c>
      <c r="I116" s="69"/>
      <c r="J116" s="51"/>
    </row>
    <row r="117" spans="1:10" ht="15">
      <c r="A117" s="28" t="s">
        <v>9</v>
      </c>
      <c r="B117" s="29" t="s">
        <v>86</v>
      </c>
      <c r="C117" s="30"/>
      <c r="D117" s="52">
        <f t="shared" si="20"/>
        <v>200000</v>
      </c>
      <c r="E117" s="52"/>
      <c r="F117" s="56">
        <v>200000</v>
      </c>
      <c r="G117" s="56"/>
      <c r="H117" s="56"/>
      <c r="I117" s="56"/>
      <c r="J117" s="57"/>
    </row>
    <row r="118" spans="1:10" ht="15">
      <c r="A118" s="24" t="s">
        <v>28</v>
      </c>
      <c r="B118" s="1" t="s">
        <v>87</v>
      </c>
      <c r="C118" s="2"/>
      <c r="D118" s="52">
        <f t="shared" si="20"/>
        <v>200000</v>
      </c>
      <c r="E118" s="52"/>
      <c r="F118" s="54">
        <v>200000</v>
      </c>
      <c r="G118" s="54"/>
      <c r="H118" s="50"/>
      <c r="I118" s="50"/>
      <c r="J118" s="53"/>
    </row>
    <row r="119" spans="1:10" ht="15">
      <c r="A119" s="24" t="s">
        <v>30</v>
      </c>
      <c r="B119" s="1" t="s">
        <v>88</v>
      </c>
      <c r="C119" s="2"/>
      <c r="D119" s="52">
        <f t="shared" si="20"/>
        <v>400000</v>
      </c>
      <c r="E119" s="52"/>
      <c r="F119" s="54">
        <v>400000</v>
      </c>
      <c r="G119" s="54"/>
      <c r="H119" s="50"/>
      <c r="I119" s="50"/>
      <c r="J119" s="53"/>
    </row>
    <row r="120" spans="1:10" ht="15">
      <c r="A120" s="24" t="s">
        <v>31</v>
      </c>
      <c r="B120" s="1" t="s">
        <v>89</v>
      </c>
      <c r="C120" s="2"/>
      <c r="D120" s="52">
        <f t="shared" si="20"/>
        <v>200000</v>
      </c>
      <c r="E120" s="52"/>
      <c r="F120" s="54">
        <v>200000</v>
      </c>
      <c r="G120" s="54"/>
      <c r="H120" s="50"/>
      <c r="I120" s="50"/>
      <c r="J120" s="53"/>
    </row>
    <row r="121" spans="1:10" ht="15">
      <c r="A121" s="24" t="s">
        <v>120</v>
      </c>
      <c r="B121" s="1" t="s">
        <v>90</v>
      </c>
      <c r="C121" s="2">
        <v>0</v>
      </c>
      <c r="D121" s="52">
        <f t="shared" si="20"/>
        <v>0</v>
      </c>
      <c r="E121" s="52"/>
      <c r="F121" s="48"/>
      <c r="G121" s="48"/>
      <c r="H121" s="48"/>
      <c r="I121" s="48"/>
      <c r="J121" s="51">
        <v>0</v>
      </c>
    </row>
    <row r="122" spans="1:10" ht="15">
      <c r="A122" s="24" t="s">
        <v>42</v>
      </c>
      <c r="B122" s="1" t="s">
        <v>91</v>
      </c>
      <c r="C122" s="2">
        <v>0</v>
      </c>
      <c r="D122" s="52">
        <f t="shared" si="20"/>
        <v>0</v>
      </c>
      <c r="E122" s="52"/>
      <c r="F122" s="48"/>
      <c r="G122" s="48"/>
      <c r="H122" s="52">
        <v>0</v>
      </c>
      <c r="I122" s="48"/>
      <c r="J122" s="51"/>
    </row>
    <row r="123" spans="1:10" ht="15">
      <c r="A123" s="24" t="s">
        <v>43</v>
      </c>
      <c r="B123" s="1" t="s">
        <v>92</v>
      </c>
      <c r="C123" s="2">
        <v>2000</v>
      </c>
      <c r="D123" s="52">
        <f t="shared" si="20"/>
        <v>1300000</v>
      </c>
      <c r="E123" s="52"/>
      <c r="F123" s="48"/>
      <c r="G123" s="48"/>
      <c r="H123" s="48"/>
      <c r="I123" s="48"/>
      <c r="J123" s="51">
        <v>1300000</v>
      </c>
    </row>
    <row r="124" spans="1:10" ht="15">
      <c r="A124" s="24" t="s">
        <v>46</v>
      </c>
      <c r="B124" s="1" t="s">
        <v>93</v>
      </c>
      <c r="C124" s="2"/>
      <c r="D124" s="52">
        <f t="shared" si="20"/>
        <v>0</v>
      </c>
      <c r="E124" s="52"/>
      <c r="F124" s="48"/>
      <c r="G124" s="48"/>
      <c r="H124" s="48"/>
      <c r="I124" s="48"/>
      <c r="J124" s="51">
        <v>0</v>
      </c>
    </row>
    <row r="125" spans="1:10" ht="15">
      <c r="A125" s="24" t="s">
        <v>47</v>
      </c>
      <c r="B125" s="1" t="s">
        <v>94</v>
      </c>
      <c r="C125" s="2">
        <v>400</v>
      </c>
      <c r="D125" s="52">
        <f t="shared" si="20"/>
        <v>250000</v>
      </c>
      <c r="E125" s="52"/>
      <c r="F125" s="48"/>
      <c r="G125" s="48"/>
      <c r="H125" s="48"/>
      <c r="I125" s="48"/>
      <c r="J125" s="51">
        <v>250000</v>
      </c>
    </row>
    <row r="126" spans="1:10" ht="15">
      <c r="A126" s="24" t="s">
        <v>48</v>
      </c>
      <c r="B126" s="1" t="s">
        <v>49</v>
      </c>
      <c r="C126" s="2"/>
      <c r="D126" s="52">
        <f t="shared" si="20"/>
        <v>133299</v>
      </c>
      <c r="E126" s="52"/>
      <c r="F126" s="48"/>
      <c r="G126" s="52">
        <v>133299</v>
      </c>
      <c r="H126" s="48"/>
      <c r="I126" s="48"/>
      <c r="J126" s="51"/>
    </row>
    <row r="127" spans="1:10" ht="7.5" customHeight="1">
      <c r="A127" s="24"/>
      <c r="B127" s="1"/>
      <c r="C127" s="2"/>
      <c r="D127" s="52"/>
      <c r="E127" s="52"/>
      <c r="F127" s="48"/>
      <c r="G127" s="48"/>
      <c r="H127" s="48"/>
      <c r="I127" s="48"/>
      <c r="J127" s="51"/>
    </row>
    <row r="128" spans="1:10" ht="16.5" customHeight="1">
      <c r="A128" s="21" t="s">
        <v>154</v>
      </c>
      <c r="B128" s="17" t="s">
        <v>37</v>
      </c>
      <c r="C128" s="18"/>
      <c r="D128" s="50">
        <f>SUM(E128:J128)</f>
        <v>500000</v>
      </c>
      <c r="E128" s="48"/>
      <c r="F128" s="50">
        <v>200000</v>
      </c>
      <c r="G128" s="50"/>
      <c r="H128" s="50"/>
      <c r="I128" s="50"/>
      <c r="J128" s="53">
        <v>300000</v>
      </c>
    </row>
    <row r="129" spans="1:10" ht="8.25" customHeight="1">
      <c r="A129" s="21"/>
      <c r="B129" s="17"/>
      <c r="C129" s="18"/>
      <c r="D129" s="50"/>
      <c r="E129" s="48"/>
      <c r="F129" s="50"/>
      <c r="G129" s="50"/>
      <c r="H129" s="50"/>
      <c r="I129" s="50"/>
      <c r="J129" s="53"/>
    </row>
    <row r="130" spans="1:10" ht="16.5" customHeight="1">
      <c r="A130" s="21" t="s">
        <v>155</v>
      </c>
      <c r="B130" s="17" t="s">
        <v>125</v>
      </c>
      <c r="C130" s="18"/>
      <c r="D130" s="50">
        <f>SUM(E130:J130)</f>
        <v>510074</v>
      </c>
      <c r="E130" s="48">
        <f aca="true" t="shared" si="21" ref="E130:J130">SUM(E131:E133)</f>
        <v>510074</v>
      </c>
      <c r="F130" s="48">
        <f t="shared" si="21"/>
        <v>0</v>
      </c>
      <c r="G130" s="48">
        <f t="shared" si="21"/>
        <v>0</v>
      </c>
      <c r="H130" s="48">
        <f t="shared" si="21"/>
        <v>0</v>
      </c>
      <c r="I130" s="48">
        <f t="shared" si="21"/>
        <v>0</v>
      </c>
      <c r="J130" s="53">
        <f t="shared" si="21"/>
        <v>0</v>
      </c>
    </row>
    <row r="131" spans="1:10" ht="33.75" customHeight="1">
      <c r="A131" s="24" t="s">
        <v>6</v>
      </c>
      <c r="B131" s="1" t="s">
        <v>184</v>
      </c>
      <c r="C131" s="2"/>
      <c r="D131" s="52">
        <f>SUM(E131:J131)</f>
        <v>485074</v>
      </c>
      <c r="E131" s="52">
        <v>485074</v>
      </c>
      <c r="F131" s="54"/>
      <c r="G131" s="54"/>
      <c r="H131" s="54"/>
      <c r="I131" s="54"/>
      <c r="J131" s="55"/>
    </row>
    <row r="132" spans="1:10" ht="15" customHeight="1">
      <c r="A132" s="24" t="s">
        <v>7</v>
      </c>
      <c r="B132" s="1" t="s">
        <v>117</v>
      </c>
      <c r="C132" s="2"/>
      <c r="D132" s="52">
        <f>SUM(E132:J132)</f>
        <v>25000</v>
      </c>
      <c r="E132" s="52">
        <v>25000</v>
      </c>
      <c r="F132" s="54"/>
      <c r="G132" s="54"/>
      <c r="H132" s="54"/>
      <c r="I132" s="54"/>
      <c r="J132" s="55"/>
    </row>
    <row r="133" spans="1:10" ht="7.5" customHeight="1">
      <c r="A133" s="24"/>
      <c r="B133" s="1"/>
      <c r="C133" s="2"/>
      <c r="D133" s="52"/>
      <c r="E133" s="52"/>
      <c r="F133" s="52"/>
      <c r="G133" s="52"/>
      <c r="H133" s="52"/>
      <c r="I133" s="52"/>
      <c r="J133" s="51"/>
    </row>
    <row r="134" spans="1:10" s="31" customFormat="1" ht="15">
      <c r="A134" s="21" t="s">
        <v>156</v>
      </c>
      <c r="B134" s="17" t="s">
        <v>26</v>
      </c>
      <c r="C134" s="18">
        <f>SUM(C135)</f>
        <v>0</v>
      </c>
      <c r="D134" s="50">
        <f>SUM(E134:J134)</f>
        <v>0</v>
      </c>
      <c r="E134" s="50">
        <f>SUM(E135:E135)</f>
        <v>0</v>
      </c>
      <c r="F134" s="50">
        <f>SUM(F135:F135)</f>
        <v>0</v>
      </c>
      <c r="G134" s="50">
        <f>SUM(G135:G135)</f>
        <v>0</v>
      </c>
      <c r="H134" s="50">
        <f>SUM(H135:H135)</f>
        <v>0</v>
      </c>
      <c r="I134" s="50">
        <f>SUM(I135:I135)</f>
        <v>0</v>
      </c>
      <c r="J134" s="53">
        <f>SUM(J135)</f>
        <v>0</v>
      </c>
    </row>
    <row r="135" spans="1:10" s="31" customFormat="1" ht="15">
      <c r="A135" s="21"/>
      <c r="B135" s="17"/>
      <c r="C135" s="18"/>
      <c r="D135" s="50"/>
      <c r="E135" s="48"/>
      <c r="F135" s="50"/>
      <c r="G135" s="50"/>
      <c r="H135" s="50"/>
      <c r="I135" s="50"/>
      <c r="J135" s="53"/>
    </row>
    <row r="136" spans="1:10" ht="15">
      <c r="A136" s="21" t="s">
        <v>157</v>
      </c>
      <c r="B136" s="17" t="s">
        <v>16</v>
      </c>
      <c r="C136" s="18"/>
      <c r="D136" s="50">
        <f>SUM(E136:J136)</f>
        <v>36459392</v>
      </c>
      <c r="E136" s="48">
        <v>450000</v>
      </c>
      <c r="F136" s="48">
        <v>13113898</v>
      </c>
      <c r="G136" s="48">
        <f>4000000-343478</f>
        <v>3656522</v>
      </c>
      <c r="H136" s="48">
        <v>5604715</v>
      </c>
      <c r="I136" s="48">
        <f>7437974+1942634</f>
        <v>9380608</v>
      </c>
      <c r="J136" s="49">
        <f>4046124-61198-1000000+1268723</f>
        <v>4253649</v>
      </c>
    </row>
    <row r="137" spans="1:10" ht="7.5" customHeight="1">
      <c r="A137" s="24"/>
      <c r="B137" s="1"/>
      <c r="C137" s="2"/>
      <c r="D137" s="52"/>
      <c r="E137" s="52"/>
      <c r="F137" s="52"/>
      <c r="G137" s="52"/>
      <c r="H137" s="52"/>
      <c r="I137" s="52"/>
      <c r="J137" s="51"/>
    </row>
    <row r="138" spans="1:10" ht="15">
      <c r="A138" s="21" t="s">
        <v>158</v>
      </c>
      <c r="B138" s="17" t="s">
        <v>12</v>
      </c>
      <c r="C138" s="18"/>
      <c r="D138" s="50">
        <f>SUM(E138:J138)</f>
        <v>80000</v>
      </c>
      <c r="E138" s="48"/>
      <c r="F138" s="48">
        <f>SUM(F139:F139)</f>
        <v>0</v>
      </c>
      <c r="G138" s="48">
        <f>SUM(G139:G139)</f>
        <v>0</v>
      </c>
      <c r="H138" s="48">
        <f>SUM(H139:H139)</f>
        <v>0</v>
      </c>
      <c r="I138" s="48">
        <f>SUM(I139:I139)</f>
        <v>0</v>
      </c>
      <c r="J138" s="49">
        <f>J139</f>
        <v>80000</v>
      </c>
    </row>
    <row r="139" spans="1:10" ht="23.25" customHeight="1">
      <c r="A139" s="24" t="s">
        <v>6</v>
      </c>
      <c r="B139" s="1" t="s">
        <v>54</v>
      </c>
      <c r="C139" s="2"/>
      <c r="D139" s="52">
        <f>SUM(E139:J139)</f>
        <v>80000</v>
      </c>
      <c r="E139" s="52"/>
      <c r="F139" s="52">
        <v>0</v>
      </c>
      <c r="G139" s="52">
        <v>0</v>
      </c>
      <c r="H139" s="52">
        <v>0</v>
      </c>
      <c r="I139" s="52">
        <v>0</v>
      </c>
      <c r="J139" s="51">
        <v>80000</v>
      </c>
    </row>
    <row r="140" spans="1:10" ht="15">
      <c r="A140" s="24"/>
      <c r="B140" s="32"/>
      <c r="C140" s="2"/>
      <c r="D140" s="52"/>
      <c r="E140" s="52"/>
      <c r="F140" s="52"/>
      <c r="G140" s="52"/>
      <c r="H140" s="52"/>
      <c r="I140" s="52"/>
      <c r="J140" s="51"/>
    </row>
    <row r="141" spans="1:10" ht="15">
      <c r="A141" s="21" t="s">
        <v>159</v>
      </c>
      <c r="B141" s="33" t="s">
        <v>14</v>
      </c>
      <c r="C141" s="2"/>
      <c r="D141" s="50">
        <f>SUM(E141:J141)</f>
        <v>500000</v>
      </c>
      <c r="E141" s="48"/>
      <c r="F141" s="48">
        <f>SUM(F142:F142)</f>
        <v>0</v>
      </c>
      <c r="G141" s="48">
        <f>SUM(G142:G142)</f>
        <v>0</v>
      </c>
      <c r="H141" s="48">
        <f>SUM(H142:H142)</f>
        <v>0</v>
      </c>
      <c r="I141" s="48">
        <f>SUM(I142:I142)</f>
        <v>500000</v>
      </c>
      <c r="J141" s="49">
        <f>SUM(J142:J142)</f>
        <v>0</v>
      </c>
    </row>
    <row r="142" spans="1:10" ht="15">
      <c r="A142" s="24" t="s">
        <v>6</v>
      </c>
      <c r="B142" s="32" t="s">
        <v>38</v>
      </c>
      <c r="C142" s="2"/>
      <c r="D142" s="52">
        <f>SUM(E142:J142)</f>
        <v>500000</v>
      </c>
      <c r="E142" s="52"/>
      <c r="F142" s="52"/>
      <c r="G142" s="52">
        <v>0</v>
      </c>
      <c r="H142" s="52"/>
      <c r="I142" s="52">
        <f>300000+200000</f>
        <v>500000</v>
      </c>
      <c r="J142" s="51"/>
    </row>
    <row r="143" spans="1:10" ht="15">
      <c r="A143" s="24"/>
      <c r="B143" s="32"/>
      <c r="C143" s="2"/>
      <c r="D143" s="52"/>
      <c r="E143" s="52"/>
      <c r="F143" s="52"/>
      <c r="G143" s="52"/>
      <c r="H143" s="52"/>
      <c r="I143" s="52"/>
      <c r="J143" s="51"/>
    </row>
    <row r="144" spans="1:10" ht="12.75" customHeight="1">
      <c r="A144" s="21" t="s">
        <v>160</v>
      </c>
      <c r="B144" s="17" t="s">
        <v>40</v>
      </c>
      <c r="C144" s="2"/>
      <c r="D144" s="50">
        <f>SUM(E144:J144)</f>
        <v>1997815</v>
      </c>
      <c r="E144" s="52">
        <v>10000</v>
      </c>
      <c r="F144" s="48">
        <v>1200000</v>
      </c>
      <c r="G144" s="48">
        <v>0</v>
      </c>
      <c r="H144" s="48">
        <v>487815</v>
      </c>
      <c r="I144" s="48">
        <v>300000</v>
      </c>
      <c r="J144" s="51"/>
    </row>
    <row r="145" spans="1:10" ht="15">
      <c r="A145" s="21"/>
      <c r="B145" s="17"/>
      <c r="C145" s="18"/>
      <c r="D145" s="48"/>
      <c r="E145" s="48"/>
      <c r="F145" s="50"/>
      <c r="G145" s="50"/>
      <c r="H145" s="50"/>
      <c r="I145" s="50"/>
      <c r="J145" s="53"/>
    </row>
    <row r="146" spans="1:10" ht="15">
      <c r="A146" s="21" t="s">
        <v>161</v>
      </c>
      <c r="B146" s="17" t="s">
        <v>45</v>
      </c>
      <c r="C146" s="2"/>
      <c r="D146" s="52"/>
      <c r="E146" s="52"/>
      <c r="F146" s="52"/>
      <c r="G146" s="52"/>
      <c r="H146" s="52">
        <v>0</v>
      </c>
      <c r="I146" s="52"/>
      <c r="J146" s="51"/>
    </row>
    <row r="147" spans="1:10" ht="15">
      <c r="A147" s="34"/>
      <c r="B147" s="17"/>
      <c r="C147" s="2"/>
      <c r="D147" s="52"/>
      <c r="E147" s="52"/>
      <c r="F147" s="52"/>
      <c r="G147" s="52"/>
      <c r="H147" s="52"/>
      <c r="I147" s="52"/>
      <c r="J147" s="51"/>
    </row>
    <row r="148" spans="1:10" ht="62.25">
      <c r="A148" s="34" t="s">
        <v>162</v>
      </c>
      <c r="B148" s="17" t="s">
        <v>107</v>
      </c>
      <c r="C148" s="2"/>
      <c r="D148" s="50">
        <f aca="true" t="shared" si="22" ref="D148:D153">SUM(E148:J148)</f>
        <v>1082447</v>
      </c>
      <c r="E148" s="48">
        <f aca="true" t="shared" si="23" ref="E148:J148">SUM(E149:E153)</f>
        <v>0</v>
      </c>
      <c r="F148" s="48">
        <f t="shared" si="23"/>
        <v>50746</v>
      </c>
      <c r="G148" s="48">
        <f t="shared" si="23"/>
        <v>234112</v>
      </c>
      <c r="H148" s="48">
        <f t="shared" si="23"/>
        <v>205392</v>
      </c>
      <c r="I148" s="48">
        <f t="shared" si="23"/>
        <v>592197</v>
      </c>
      <c r="J148" s="49">
        <f t="shared" si="23"/>
        <v>0</v>
      </c>
    </row>
    <row r="149" spans="1:10" ht="46.5">
      <c r="A149" s="70" t="s">
        <v>6</v>
      </c>
      <c r="B149" s="1" t="s">
        <v>185</v>
      </c>
      <c r="C149" s="2"/>
      <c r="D149" s="52">
        <f t="shared" si="22"/>
        <v>50746</v>
      </c>
      <c r="E149" s="52"/>
      <c r="F149" s="52">
        <v>50746</v>
      </c>
      <c r="G149" s="52"/>
      <c r="H149" s="52"/>
      <c r="I149" s="52"/>
      <c r="J149" s="51"/>
    </row>
    <row r="150" spans="1:10" ht="54.75" customHeight="1">
      <c r="A150" s="24" t="s">
        <v>7</v>
      </c>
      <c r="B150" s="1" t="s">
        <v>174</v>
      </c>
      <c r="C150" s="2"/>
      <c r="D150" s="52">
        <f t="shared" si="22"/>
        <v>234112</v>
      </c>
      <c r="E150" s="52"/>
      <c r="F150" s="52"/>
      <c r="G150" s="52">
        <v>234112</v>
      </c>
      <c r="H150" s="52"/>
      <c r="I150" s="52"/>
      <c r="J150" s="51"/>
    </row>
    <row r="151" spans="1:10" ht="57.75" customHeight="1">
      <c r="A151" s="70" t="s">
        <v>8</v>
      </c>
      <c r="B151" s="1" t="s">
        <v>175</v>
      </c>
      <c r="C151" s="2"/>
      <c r="D151" s="52">
        <f t="shared" si="22"/>
        <v>205392</v>
      </c>
      <c r="E151" s="52"/>
      <c r="F151" s="52"/>
      <c r="G151" s="52"/>
      <c r="H151" s="52">
        <v>205392</v>
      </c>
      <c r="I151" s="52"/>
      <c r="J151" s="51"/>
    </row>
    <row r="152" spans="1:10" ht="62.25">
      <c r="A152" s="70" t="s">
        <v>9</v>
      </c>
      <c r="B152" s="1" t="s">
        <v>186</v>
      </c>
      <c r="C152" s="2"/>
      <c r="D152" s="52">
        <f t="shared" si="22"/>
        <v>244668</v>
      </c>
      <c r="E152" s="52"/>
      <c r="F152" s="52"/>
      <c r="G152" s="52"/>
      <c r="H152" s="52"/>
      <c r="I152" s="52">
        <v>244668</v>
      </c>
      <c r="J152" s="51"/>
    </row>
    <row r="153" spans="1:10" ht="69.75" customHeight="1">
      <c r="A153" s="70" t="s">
        <v>28</v>
      </c>
      <c r="B153" s="1" t="s">
        <v>176</v>
      </c>
      <c r="C153" s="2"/>
      <c r="D153" s="52">
        <f t="shared" si="22"/>
        <v>347529</v>
      </c>
      <c r="E153" s="52"/>
      <c r="F153" s="52"/>
      <c r="G153" s="52"/>
      <c r="H153" s="52"/>
      <c r="I153" s="52">
        <v>347529</v>
      </c>
      <c r="J153" s="51"/>
    </row>
    <row r="154" spans="1:10" ht="15.75" thickBot="1">
      <c r="A154" s="34"/>
      <c r="B154" s="35"/>
      <c r="C154" s="36"/>
      <c r="D154" s="58"/>
      <c r="E154" s="58"/>
      <c r="F154" s="58"/>
      <c r="G154" s="58"/>
      <c r="H154" s="58"/>
      <c r="I154" s="58"/>
      <c r="J154" s="59"/>
    </row>
    <row r="155" spans="1:10" ht="13.5" customHeight="1" thickBot="1">
      <c r="A155" s="34"/>
      <c r="B155" s="37" t="s">
        <v>15</v>
      </c>
      <c r="C155" s="38"/>
      <c r="D155" s="60">
        <f>SUM(E155:J155)</f>
        <v>92780369</v>
      </c>
      <c r="E155" s="61">
        <f>E21+E134+E136+E138+E141+E144</f>
        <v>4541765</v>
      </c>
      <c r="F155" s="61">
        <f>F21+F134+F136+F138+F141+F144+F148</f>
        <v>26764644</v>
      </c>
      <c r="G155" s="61">
        <f>G21+G134+G136+G138+G141+G144+G148</f>
        <v>12542867</v>
      </c>
      <c r="H155" s="61">
        <f>H21+H134+H136+H138+H141+H144+H148</f>
        <v>14827191</v>
      </c>
      <c r="I155" s="61">
        <f>I21+I134+I136+I138+I141+I144+I148</f>
        <v>20800253</v>
      </c>
      <c r="J155" s="62">
        <f>J21+J134+J136+J138+J141+J144+J148</f>
        <v>13303649</v>
      </c>
    </row>
    <row r="156" spans="1:11" ht="15">
      <c r="A156" s="25"/>
      <c r="B156" s="39"/>
      <c r="C156" s="39"/>
      <c r="D156" s="14"/>
      <c r="E156" s="14"/>
      <c r="F156" s="14"/>
      <c r="G156" s="14"/>
      <c r="H156" s="14"/>
      <c r="I156" s="14"/>
      <c r="J156" s="15"/>
      <c r="K156" s="6"/>
    </row>
    <row r="157" spans="1:10" ht="41.25" customHeight="1">
      <c r="A157" s="16">
        <v>9</v>
      </c>
      <c r="B157" s="40" t="s">
        <v>105</v>
      </c>
      <c r="C157" s="41"/>
      <c r="D157" s="48">
        <f>SUM(E157:J157)</f>
        <v>319360</v>
      </c>
      <c r="E157" s="63">
        <f aca="true" t="shared" si="24" ref="E157:J157">E158+E159+E160</f>
        <v>0</v>
      </c>
      <c r="F157" s="63">
        <f t="shared" si="24"/>
        <v>0</v>
      </c>
      <c r="G157" s="63">
        <f t="shared" si="24"/>
        <v>0</v>
      </c>
      <c r="H157" s="63">
        <f t="shared" si="24"/>
        <v>0</v>
      </c>
      <c r="I157" s="63">
        <f t="shared" si="24"/>
        <v>0</v>
      </c>
      <c r="J157" s="64">
        <f t="shared" si="24"/>
        <v>319360</v>
      </c>
    </row>
    <row r="158" spans="1:10" ht="15">
      <c r="A158" s="20" t="s">
        <v>6</v>
      </c>
      <c r="B158" s="29" t="s">
        <v>177</v>
      </c>
      <c r="C158" s="29"/>
      <c r="D158" s="52">
        <f>SUM(E158:J158)</f>
        <v>229112</v>
      </c>
      <c r="E158" s="56"/>
      <c r="F158" s="56"/>
      <c r="G158" s="56"/>
      <c r="H158" s="56"/>
      <c r="I158" s="56"/>
      <c r="J158" s="57">
        <v>229112</v>
      </c>
    </row>
    <row r="159" spans="1:10" ht="15">
      <c r="A159" s="20" t="s">
        <v>7</v>
      </c>
      <c r="B159" s="29" t="s">
        <v>178</v>
      </c>
      <c r="C159" s="29"/>
      <c r="D159" s="52">
        <f>SUM(E159:J159)</f>
        <v>67688</v>
      </c>
      <c r="E159" s="56"/>
      <c r="F159" s="56"/>
      <c r="G159" s="56"/>
      <c r="H159" s="56"/>
      <c r="I159" s="56"/>
      <c r="J159" s="57">
        <v>67688</v>
      </c>
    </row>
    <row r="160" spans="1:10" ht="15">
      <c r="A160" s="20" t="s">
        <v>8</v>
      </c>
      <c r="B160" s="29" t="s">
        <v>179</v>
      </c>
      <c r="C160" s="29"/>
      <c r="D160" s="52">
        <f>SUM(E160:J160)</f>
        <v>22560</v>
      </c>
      <c r="E160" s="56"/>
      <c r="F160" s="56"/>
      <c r="G160" s="56"/>
      <c r="H160" s="56"/>
      <c r="I160" s="56"/>
      <c r="J160" s="57">
        <v>22560</v>
      </c>
    </row>
    <row r="161" spans="1:10" ht="15.75" thickBot="1">
      <c r="A161" s="42"/>
      <c r="B161" s="43"/>
      <c r="C161" s="43"/>
      <c r="D161" s="65"/>
      <c r="E161" s="65"/>
      <c r="F161" s="65"/>
      <c r="G161" s="65"/>
      <c r="H161" s="65"/>
      <c r="I161" s="65"/>
      <c r="J161" s="66"/>
    </row>
    <row r="162" spans="1:10" ht="37.5" customHeight="1" thickBot="1">
      <c r="A162" s="44"/>
      <c r="B162" s="45" t="s">
        <v>114</v>
      </c>
      <c r="C162" s="46"/>
      <c r="D162" s="67">
        <f aca="true" t="shared" si="25" ref="D162:I162">D155+D157</f>
        <v>93099729</v>
      </c>
      <c r="E162" s="67">
        <f t="shared" si="25"/>
        <v>4541765</v>
      </c>
      <c r="F162" s="67">
        <f t="shared" si="25"/>
        <v>26764644</v>
      </c>
      <c r="G162" s="67">
        <f t="shared" si="25"/>
        <v>12542867</v>
      </c>
      <c r="H162" s="67">
        <f t="shared" si="25"/>
        <v>14827191</v>
      </c>
      <c r="I162" s="67">
        <f t="shared" si="25"/>
        <v>20800253</v>
      </c>
      <c r="J162" s="68">
        <f>J155+J157</f>
        <v>13623009</v>
      </c>
    </row>
    <row r="164" spans="5:10" ht="15" hidden="1">
      <c r="E164" s="6">
        <v>4541765</v>
      </c>
      <c r="F164" s="6">
        <v>26764644</v>
      </c>
      <c r="G164" s="6">
        <v>12542867</v>
      </c>
      <c r="H164" s="6">
        <v>14827191</v>
      </c>
      <c r="I164" s="6">
        <v>20800253</v>
      </c>
      <c r="J164" s="6">
        <v>13303649</v>
      </c>
    </row>
    <row r="165" ht="15">
      <c r="J165" s="31" t="s">
        <v>121</v>
      </c>
    </row>
  </sheetData>
  <sheetProtection/>
  <mergeCells count="8">
    <mergeCell ref="G3:J3"/>
    <mergeCell ref="G4:J4"/>
    <mergeCell ref="D13:D14"/>
    <mergeCell ref="A11:J11"/>
    <mergeCell ref="A13:A14"/>
    <mergeCell ref="B13:B14"/>
    <mergeCell ref="C13:C14"/>
    <mergeCell ref="E13:J13"/>
  </mergeCells>
  <printOptions/>
  <pageMargins left="0.7874015748031497" right="0.3937007874015748" top="0.3937007874015748" bottom="0.1968503937007874" header="0" footer="0"/>
  <pageSetup firstPageNumber="150" useFirstPageNumber="1" fitToHeight="12" fitToWidth="1" horizontalDpi="600" verticalDpi="600" orientation="landscape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 Оксана Александровна</cp:lastModifiedBy>
  <cp:lastPrinted>2024-03-01T10:30:57Z</cp:lastPrinted>
  <dcterms:created xsi:type="dcterms:W3CDTF">2014-12-25T06:21:39Z</dcterms:created>
  <dcterms:modified xsi:type="dcterms:W3CDTF">2024-03-01T10:31:34Z</dcterms:modified>
  <cp:category/>
  <cp:version/>
  <cp:contentType/>
  <cp:contentStatus/>
</cp:coreProperties>
</file>